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5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HYPERLINK("https://dl.dropboxusercontent.com/scl/fi/qct3i5gmilqfugzqdeo2p/jupiter-141355-tn.jpg?rlkey=a51jsk33yq6y4i1v2odnx2sgr&amp;dl=0","Click to download Image")</f>
      </c>
      <c r="B2" s="0">
        <f>HYPERLINK("https://dl.dropboxusercontent.com/scl/fi/p7lq5vpb2dv5vxh7u5hyp/infant-size-charts-2023jupiter.jpg?rlkey=myuct2pjbm29d7se9g7jlwt2j&amp;dl=0","Click to download SizeChart")</f>
      </c>
      <c r="C2" s="0" t="inlineStr">
        <is>
          <t>Jupiter Infant Bodysuit</t>
        </is>
      </c>
      <c r="D2" s="0" t="inlineStr">
        <is>
          <t>'141355</t>
        </is>
      </c>
      <c r="E2" s="0" t="inlineStr">
        <is>
          <t>ISU JUPITE I CL:141355A-0-3M</t>
        </is>
      </c>
      <c r="F2" s="0" t="inlineStr">
        <is>
          <t>'801141355000</t>
        </is>
      </c>
      <c r="G2" s="0" t="inlineStr">
        <is>
          <t>INFANT</t>
        </is>
      </c>
      <c r="H2" s="0" t="inlineStr">
        <is>
          <t>0-3M</t>
        </is>
      </c>
      <c r="I2" s="0">
        <v>29.99</v>
      </c>
      <c r="J2" s="0">
        <v>17</v>
      </c>
    </row>
    <row r="3" spans="1:10" customHeight="0">
      <c r="A3" s="0">
        <f>HYPERLINK("https://dl.dropboxusercontent.com/scl/fi/qct3i5gmilqfugzqdeo2p/jupiter-141355-tn.jpg?rlkey=a51jsk33yq6y4i1v2odnx2sgr&amp;dl=0","Click to download Image")</f>
      </c>
      <c r="B3" s="0">
        <f>HYPERLINK("https://dl.dropboxusercontent.com/scl/fi/p7lq5vpb2dv5vxh7u5hyp/infant-size-charts-2023jupiter.jpg?rlkey=myuct2pjbm29d7se9g7jlwt2j&amp;dl=0","Click to download SizeChart")</f>
      </c>
      <c r="C3" s="0" t="inlineStr">
        <is>
          <t>Jupiter Infant Bodysuit</t>
        </is>
      </c>
      <c r="D3" s="0" t="inlineStr">
        <is>
          <t>'141355</t>
        </is>
      </c>
      <c r="E3" s="0" t="inlineStr">
        <is>
          <t>ISU JUPITE I CL:141355B-3-6M</t>
        </is>
      </c>
      <c r="F3" s="0" t="inlineStr">
        <is>
          <t>'801141355017</t>
        </is>
      </c>
      <c r="G3" s="0" t="inlineStr">
        <is>
          <t>INFANT</t>
        </is>
      </c>
      <c r="H3" s="0" t="inlineStr">
        <is>
          <t>3-6M</t>
        </is>
      </c>
      <c r="I3" s="0">
        <v>29.99</v>
      </c>
      <c r="J3" s="0">
        <v>17</v>
      </c>
    </row>
    <row r="4" spans="1:10" customHeight="0">
      <c r="A4" s="0">
        <f>HYPERLINK("https://dl.dropboxusercontent.com/scl/fi/qct3i5gmilqfugzqdeo2p/jupiter-141355-tn.jpg?rlkey=a51jsk33yq6y4i1v2odnx2sgr&amp;dl=0","Click to download Image")</f>
      </c>
      <c r="B4" s="0">
        <f>HYPERLINK("https://dl.dropboxusercontent.com/scl/fi/p7lq5vpb2dv5vxh7u5hyp/infant-size-charts-2023jupiter.jpg?rlkey=myuct2pjbm29d7se9g7jlwt2j&amp;dl=0","Click to download SizeChart")</f>
      </c>
      <c r="C4" s="0" t="inlineStr">
        <is>
          <t>Jupiter Infant Bodysuit</t>
        </is>
      </c>
      <c r="D4" s="0" t="inlineStr">
        <is>
          <t>'141355</t>
        </is>
      </c>
      <c r="E4" s="0" t="inlineStr">
        <is>
          <t>ISU JUPITE I CL:141355C-6-9M</t>
        </is>
      </c>
      <c r="F4" s="0" t="inlineStr">
        <is>
          <t>'801141355024</t>
        </is>
      </c>
      <c r="G4" s="0" t="inlineStr">
        <is>
          <t>INFANT</t>
        </is>
      </c>
      <c r="H4" s="0" t="inlineStr">
        <is>
          <t>6-9M</t>
        </is>
      </c>
      <c r="I4" s="0">
        <v>29.99</v>
      </c>
      <c r="J4" s="0">
        <v>17</v>
      </c>
    </row>
    <row r="5" spans="1:10" customHeight="0">
      <c r="A5" s="0">
        <f>HYPERLINK("https://dl.dropboxusercontent.com/scl/fi/qct3i5gmilqfugzqdeo2p/jupiter-141355-tn.jpg?rlkey=a51jsk33yq6y4i1v2odnx2sgr&amp;dl=0","Click to download Image")</f>
      </c>
      <c r="B5" s="0">
        <f>HYPERLINK("https://dl.dropboxusercontent.com/scl/fi/p7lq5vpb2dv5vxh7u5hyp/infant-size-charts-2023jupiter.jpg?rlkey=myuct2pjbm29d7se9g7jlwt2j&amp;dl=0","Click to download SizeChart")</f>
      </c>
      <c r="C5" s="0" t="inlineStr">
        <is>
          <t>Jupiter Infant Bodysuit</t>
        </is>
      </c>
      <c r="D5" s="0" t="inlineStr">
        <is>
          <t>'141355</t>
        </is>
      </c>
      <c r="E5" s="0" t="inlineStr">
        <is>
          <t>ISU JUPITE I CL:141355F-12M</t>
        </is>
      </c>
      <c r="F5" s="0" t="inlineStr">
        <is>
          <t>'801141355031</t>
        </is>
      </c>
      <c r="G5" s="0" t="inlineStr">
        <is>
          <t>INFANT</t>
        </is>
      </c>
      <c r="H5" s="0" t="inlineStr">
        <is>
          <t>12M</t>
        </is>
      </c>
      <c r="I5" s="0">
        <v>29.99</v>
      </c>
      <c r="J5" s="0">
        <v>17</v>
      </c>
    </row>
    <row r="6" spans="1:10" customHeight="0">
      <c r="A6" s="0">
        <f>HYPERLINK("https://dl.dropboxusercontent.com/scl/fi/qct3i5gmilqfugzqdeo2p/jupiter-141355-tn.jpg?rlkey=a51jsk33yq6y4i1v2odnx2sgr&amp;dl=0","Click to download Image")</f>
      </c>
      <c r="B6" s="0">
        <f>HYPERLINK("https://dl.dropboxusercontent.com/scl/fi/p7lq5vpb2dv5vxh7u5hyp/infant-size-charts-2023jupiter.jpg?rlkey=myuct2pjbm29d7se9g7jlwt2j&amp;dl=0","Click to download SizeChart")</f>
      </c>
      <c r="C6" s="0" t="inlineStr">
        <is>
          <t>Jupiter Infant Bodysuit</t>
        </is>
      </c>
      <c r="D6" s="0" t="inlineStr">
        <is>
          <t>'141355</t>
        </is>
      </c>
      <c r="E6" s="0" t="inlineStr">
        <is>
          <t>ISU JUPITE I CL:141355Z-12PK</t>
        </is>
      </c>
      <c r="F6" s="0" t="inlineStr">
        <is>
          <t>'801141355994</t>
        </is>
      </c>
      <c r="G6" s="0" t="inlineStr">
        <is>
          <t>INFANT</t>
        </is>
      </c>
      <c r="H6" s="0" t="inlineStr">
        <is>
          <t>12 PACK</t>
        </is>
      </c>
      <c r="I6" s="0">
        <v>288</v>
      </c>
      <c r="J6" s="0">
        <v>6</v>
      </c>
    </row>
    <row r="7" spans="1:10" customHeight="0">
      <c r="A7" s="0">
        <f>HYPERLINK("https://dl.dropboxusercontent.com/scl/fi/hbmi93qahz0lawiv0mmgh/120889-f.jpg?rlkey=lh686it9uqxbnyyhcwoafaal0&amp;dl=0","Click to download Image")</f>
      </c>
      <c r="B7" s="0">
        <f>HYPERLINK("https://dl.dropboxusercontent.com/scl/fi/p7lq5vpb2dv5vxh7u5hyp/infant-size-charts-2023jupiter.jpg?rlkey=myuct2pjbm29d7se9g7jlwt2j&amp;dl=0","Click to download SizeChart")</f>
      </c>
      <c r="C7" s="0" t="inlineStr">
        <is>
          <t>Jupiter Infant Bodysuit</t>
        </is>
      </c>
      <c r="D7" s="0" t="inlineStr">
        <is>
          <t>'120889</t>
        </is>
      </c>
      <c r="E7" s="0" t="inlineStr">
        <is>
          <t>UNI JUPITER I WHITE:120889A - 0-3M</t>
        </is>
      </c>
      <c r="F7" s="0" t="inlineStr">
        <is>
          <t>'802120889004</t>
        </is>
      </c>
      <c r="G7" s="0" t="inlineStr">
        <is>
          <t>INFANT</t>
        </is>
      </c>
      <c r="H7" s="0" t="inlineStr">
        <is>
          <t>0-3M</t>
        </is>
      </c>
      <c r="I7" s="0">
        <v>29.99</v>
      </c>
      <c r="J7" s="0">
        <v>18</v>
      </c>
    </row>
    <row r="8" spans="1:10" customHeight="0">
      <c r="A8" s="0">
        <f>HYPERLINK("https://dl.dropboxusercontent.com/scl/fi/hbmi93qahz0lawiv0mmgh/120889-f.jpg?rlkey=lh686it9uqxbnyyhcwoafaal0&amp;dl=0","Click to download Image")</f>
      </c>
      <c r="B8" s="0">
        <f>HYPERLINK("https://dl.dropboxusercontent.com/scl/fi/p7lq5vpb2dv5vxh7u5hyp/infant-size-charts-2023jupiter.jpg?rlkey=myuct2pjbm29d7se9g7jlwt2j&amp;dl=0","Click to download SizeChart")</f>
      </c>
      <c r="C8" s="0" t="inlineStr">
        <is>
          <t>Jupiter Infant Bodysuit</t>
        </is>
      </c>
      <c r="D8" s="0" t="inlineStr">
        <is>
          <t>'120889</t>
        </is>
      </c>
      <c r="E8" s="0" t="inlineStr">
        <is>
          <t>UNI JUPITER I WHITE:120889B - 3-6M</t>
        </is>
      </c>
      <c r="F8" s="0" t="inlineStr">
        <is>
          <t>'802120889011</t>
        </is>
      </c>
      <c r="G8" s="0" t="inlineStr">
        <is>
          <t>INFANT</t>
        </is>
      </c>
      <c r="H8" s="0" t="inlineStr">
        <is>
          <t>3-6M</t>
        </is>
      </c>
      <c r="I8" s="0">
        <v>29.99</v>
      </c>
      <c r="J8" s="0">
        <v>13</v>
      </c>
    </row>
    <row r="9" spans="1:10" customHeight="0">
      <c r="A9" s="0">
        <f>HYPERLINK("https://dl.dropboxusercontent.com/scl/fi/hbmi93qahz0lawiv0mmgh/120889-f.jpg?rlkey=lh686it9uqxbnyyhcwoafaal0&amp;dl=0","Click to download Image")</f>
      </c>
      <c r="B9" s="0">
        <f>HYPERLINK("https://dl.dropboxusercontent.com/scl/fi/p7lq5vpb2dv5vxh7u5hyp/infant-size-charts-2023jupiter.jpg?rlkey=myuct2pjbm29d7se9g7jlwt2j&amp;dl=0","Click to download SizeChart")</f>
      </c>
      <c r="C9" s="0" t="inlineStr">
        <is>
          <t>Jupiter Infant Bodysuit</t>
        </is>
      </c>
      <c r="D9" s="0" t="inlineStr">
        <is>
          <t>'120889</t>
        </is>
      </c>
      <c r="E9" s="0" t="inlineStr">
        <is>
          <t>UNI JUPITER I WHITE:120889C - 6-9M</t>
        </is>
      </c>
      <c r="F9" s="0" t="inlineStr">
        <is>
          <t>'802120889028</t>
        </is>
      </c>
      <c r="G9" s="0" t="inlineStr">
        <is>
          <t>INFANT</t>
        </is>
      </c>
      <c r="H9" s="0" t="inlineStr">
        <is>
          <t>6-9M</t>
        </is>
      </c>
      <c r="I9" s="0">
        <v>29.99</v>
      </c>
      <c r="J9" s="0">
        <v>13</v>
      </c>
    </row>
    <row r="10" spans="1:10" customHeight="0">
      <c r="A10" s="0">
        <f>HYPERLINK("https://dl.dropboxusercontent.com/scl/fi/hbmi93qahz0lawiv0mmgh/120889-f.jpg?rlkey=lh686it9uqxbnyyhcwoafaal0&amp;dl=0","Click to download Image")</f>
      </c>
      <c r="B10" s="0">
        <f>HYPERLINK("https://dl.dropboxusercontent.com/scl/fi/p7lq5vpb2dv5vxh7u5hyp/infant-size-charts-2023jupiter.jpg?rlkey=myuct2pjbm29d7se9g7jlwt2j&amp;dl=0","Click to download SizeChart")</f>
      </c>
      <c r="C10" s="0" t="inlineStr">
        <is>
          <t>Jupiter Infant Bodysuit</t>
        </is>
      </c>
      <c r="D10" s="0" t="inlineStr">
        <is>
          <t>'120889</t>
        </is>
      </c>
      <c r="E10" s="0" t="inlineStr">
        <is>
          <t>UNI JUPITER I WHITE:120889F - 12M</t>
        </is>
      </c>
      <c r="F10" s="0" t="inlineStr">
        <is>
          <t>'802120889035</t>
        </is>
      </c>
      <c r="G10" s="0" t="inlineStr">
        <is>
          <t>INFANT</t>
        </is>
      </c>
      <c r="H10" s="0" t="inlineStr">
        <is>
          <t>12M</t>
        </is>
      </c>
      <c r="I10" s="0">
        <v>29.99</v>
      </c>
      <c r="J10" s="0">
        <v>17</v>
      </c>
    </row>
    <row r="11" spans="1:10" customHeight="0">
      <c r="A11" s="0">
        <f>HYPERLINK("https://dl.dropboxusercontent.com/scl/fi/hbmi93qahz0lawiv0mmgh/120889-f.jpg?rlkey=lh686it9uqxbnyyhcwoafaal0&amp;dl=0","Click to download Image")</f>
      </c>
      <c r="B11" s="0">
        <f>HYPERLINK("https://dl.dropboxusercontent.com/scl/fi/p7lq5vpb2dv5vxh7u5hyp/infant-size-charts-2023jupiter.jpg?rlkey=myuct2pjbm29d7se9g7jlwt2j&amp;dl=0","Click to download SizeChart")</f>
      </c>
      <c r="C11" s="0" t="inlineStr">
        <is>
          <t>Jupiter Infant Bodysuit</t>
        </is>
      </c>
      <c r="D11" s="0" t="inlineStr">
        <is>
          <t>'120889</t>
        </is>
      </c>
      <c r="E11" s="0" t="inlineStr">
        <is>
          <t>UNI JUPITER I WHITE 12 PACK (120889)</t>
        </is>
      </c>
      <c r="F11" s="0" t="inlineStr">
        <is>
          <t>'802120889998</t>
        </is>
      </c>
      <c r="G11" s="0" t="inlineStr">
        <is>
          <t>INFANT</t>
        </is>
      </c>
      <c r="H11" s="0" t="inlineStr">
        <is>
          <t>12 PACK</t>
        </is>
      </c>
      <c r="I11" s="0">
        <v>288</v>
      </c>
      <c r="J11" s="0">
        <v>5</v>
      </c>
    </row>
    <row r="12" spans="1:10" customHeight="0">
      <c r="A12" s="0">
        <f>HYPERLINK("https://dl.dropboxusercontent.com/scl/fi/7vtpdt0l4cpnz5pha3c9k/w5x3a8668.jpg?rlkey=n3yeixz04ru6k3p8libw0be6a&amp;dl=0","Click to download Image")</f>
      </c>
      <c r="C12" s="0" t="inlineStr">
        <is>
          <t>Clear Relay Sling Bag</t>
        </is>
      </c>
      <c r="D12" s="0" t="inlineStr">
        <is>
          <t>'138709</t>
        </is>
      </c>
      <c r="E12" s="0" t="inlineStr">
        <is>
          <t>IOWA RELAY CR:138709</t>
        </is>
      </c>
      <c r="F12" s="0" t="inlineStr">
        <is>
          <t>'900138709014</t>
        </is>
      </c>
      <c r="I12" s="0">
        <v>24.99</v>
      </c>
      <c r="J12" s="0">
        <v>21</v>
      </c>
    </row>
    <row r="13" spans="1:10" customHeight="0">
      <c r="A13" s="0">
        <f>HYPERLINK("https://dl.dropboxusercontent.com/scl/fi/e25oe4pi97t3mzckj56p8/relay-139536-tn.jpg?rlkey=q43wd9lx30b647h37bq5uymrl&amp;dl=0","Click to download Image")</f>
      </c>
      <c r="C13" s="0" t="inlineStr">
        <is>
          <t>Clear Relay Sling Bag</t>
        </is>
      </c>
      <c r="D13" s="0" t="inlineStr">
        <is>
          <t>'139536</t>
        </is>
      </c>
      <c r="E13" s="0" t="inlineStr">
        <is>
          <t>MU RELAY CR:139536</t>
        </is>
      </c>
      <c r="F13" s="0" t="inlineStr">
        <is>
          <t>'903139536016</t>
        </is>
      </c>
      <c r="I13" s="0">
        <v>24.99</v>
      </c>
      <c r="J13" s="0">
        <v>7</v>
      </c>
    </row>
    <row r="14" spans="1:10" customHeight="0">
      <c r="A14" s="0">
        <f>HYPERLINK("https://dl.dropboxusercontent.com/scl/fi/i749l2p3mp6od3mjyynvb/relay-139537-tn.jpg?rlkey=lt7u1ks929b2qi9ryhao8h7j2&amp;dl=0","Click to download Image")</f>
      </c>
      <c r="C14" s="0" t="inlineStr">
        <is>
          <t>Clear Relay Sling Bag</t>
        </is>
      </c>
      <c r="D14" s="0" t="inlineStr">
        <is>
          <t>'139537</t>
        </is>
      </c>
      <c r="E14" s="0" t="inlineStr">
        <is>
          <t>SDSU RELAY CR:139537</t>
        </is>
      </c>
      <c r="F14" s="0" t="inlineStr">
        <is>
          <t>'916139537013</t>
        </is>
      </c>
      <c r="I14" s="0">
        <v>24.99</v>
      </c>
      <c r="J14" s="0">
        <v>14</v>
      </c>
    </row>
    <row r="15" spans="1:10" customHeight="0">
      <c r="A15" s="0">
        <f>HYPERLINK("https://dl.dropboxusercontent.com/scl/fi/hwi24h7z7qbbkhjm8jdgv/dsc6178edit-copy.jpg?rlkey=xp7rteyz4b33c4768d43z9wxz&amp;dl=0","Click to download Image")</f>
      </c>
      <c r="C15" s="0" t="inlineStr">
        <is>
          <t>Clear Relay Sling Bag</t>
        </is>
      </c>
      <c r="D15" s="0" t="inlineStr">
        <is>
          <t>'139542</t>
        </is>
      </c>
      <c r="E15" s="0" t="inlineStr">
        <is>
          <t>DRK RELAY CR:139542</t>
        </is>
      </c>
      <c r="F15" s="0" t="inlineStr">
        <is>
          <t>'917139542014</t>
        </is>
      </c>
      <c r="I15" s="0">
        <v>24.99</v>
      </c>
      <c r="J15" s="0">
        <v>47</v>
      </c>
    </row>
    <row r="16" spans="1:10" customHeight="0">
      <c r="A16" s="0">
        <f>HYPERLINK("https://dl.dropboxusercontent.com/scl/fi/aknqxuoce56xbhh1n3krq/axis-135966t.jpg?rlkey=osanepbup1zh94w4bildjlfss&amp;dl=0","Click to download Image")</f>
      </c>
      <c r="B16" s="0">
        <f>HYPERLINK("https://dl.dropboxusercontent.com/scl/fi/w0hotskx2jrgnbsauyjjh/mens-t-shirt-size-chartsslate-cason.jpg?rlkey=3jxdz6id7p4w7p2apuyd7obdo&amp;dl=0","Click to download SizeChart")</f>
      </c>
      <c r="C16" s="0" t="inlineStr">
        <is>
          <t>Axis Men's Short Sleeve Shirt</t>
        </is>
      </c>
      <c r="D16" s="0" t="inlineStr">
        <is>
          <t>'135966</t>
        </is>
      </c>
      <c r="E16" s="0" t="inlineStr">
        <is>
          <t>NDSU AXIS M BK:135966A-S</t>
        </is>
      </c>
      <c r="F16" s="0" t="inlineStr">
        <is>
          <t>'813135966048</t>
        </is>
      </c>
      <c r="G16" s="0" t="inlineStr">
        <is>
          <t>MENS</t>
        </is>
      </c>
      <c r="H16" s="0" t="inlineStr">
        <is>
          <t>S</t>
        </is>
      </c>
      <c r="I16" s="0">
        <v>29.99</v>
      </c>
      <c r="J16" s="0">
        <v>3</v>
      </c>
    </row>
    <row r="17" spans="1:10" customHeight="0">
      <c r="A17" s="0">
        <f>HYPERLINK("https://dl.dropboxusercontent.com/scl/fi/aknqxuoce56xbhh1n3krq/axis-135966t.jpg?rlkey=osanepbup1zh94w4bildjlfss&amp;dl=0","Click to download Image")</f>
      </c>
      <c r="B17" s="0">
        <f>HYPERLINK("https://dl.dropboxusercontent.com/scl/fi/w0hotskx2jrgnbsauyjjh/mens-t-shirt-size-chartsslate-cason.jpg?rlkey=3jxdz6id7p4w7p2apuyd7obdo&amp;dl=0","Click to download SizeChart")</f>
      </c>
      <c r="C17" s="0" t="inlineStr">
        <is>
          <t>Axis Men's Short Sleeve Shirt</t>
        </is>
      </c>
      <c r="D17" s="0" t="inlineStr">
        <is>
          <t>'135966</t>
        </is>
      </c>
      <c r="E17" s="0" t="inlineStr">
        <is>
          <t>NDSU AXIS M BK:135966B-M</t>
        </is>
      </c>
      <c r="F17" s="0" t="inlineStr">
        <is>
          <t>'813135966055</t>
        </is>
      </c>
      <c r="G17" s="0" t="inlineStr">
        <is>
          <t>MENS</t>
        </is>
      </c>
      <c r="H17" s="0" t="inlineStr">
        <is>
          <t>M</t>
        </is>
      </c>
      <c r="I17" s="0">
        <v>29.99</v>
      </c>
      <c r="J17" s="0">
        <v>6</v>
      </c>
    </row>
    <row r="18" spans="1:10" customHeight="0">
      <c r="A18" s="0">
        <f>HYPERLINK("https://dl.dropboxusercontent.com/scl/fi/aknqxuoce56xbhh1n3krq/axis-135966t.jpg?rlkey=osanepbup1zh94w4bildjlfss&amp;dl=0","Click to download Image")</f>
      </c>
      <c r="B18" s="0">
        <f>HYPERLINK("https://dl.dropboxusercontent.com/scl/fi/w0hotskx2jrgnbsauyjjh/mens-t-shirt-size-chartsslate-cason.jpg?rlkey=3jxdz6id7p4w7p2apuyd7obdo&amp;dl=0","Click to download SizeChart")</f>
      </c>
      <c r="C18" s="0" t="inlineStr">
        <is>
          <t>Axis Men's Short Sleeve Shirt</t>
        </is>
      </c>
      <c r="D18" s="0" t="inlineStr">
        <is>
          <t>'135966</t>
        </is>
      </c>
      <c r="E18" s="0" t="inlineStr">
        <is>
          <t>NDSU AXIS M BK:135966C-L</t>
        </is>
      </c>
      <c r="F18" s="0" t="inlineStr">
        <is>
          <t>'813135966062</t>
        </is>
      </c>
      <c r="G18" s="0" t="inlineStr">
        <is>
          <t>MENS</t>
        </is>
      </c>
      <c r="H18" s="0" t="inlineStr">
        <is>
          <t>L</t>
        </is>
      </c>
      <c r="I18" s="0">
        <v>29.99</v>
      </c>
      <c r="J18" s="0">
        <v>9</v>
      </c>
    </row>
    <row r="19" spans="1:10" customHeight="0">
      <c r="A19" s="0">
        <f>HYPERLINK("https://dl.dropboxusercontent.com/scl/fi/aknqxuoce56xbhh1n3krq/axis-135966t.jpg?rlkey=osanepbup1zh94w4bildjlfss&amp;dl=0","Click to download Image")</f>
      </c>
      <c r="B19" s="0">
        <f>HYPERLINK("https://dl.dropboxusercontent.com/scl/fi/w0hotskx2jrgnbsauyjjh/mens-t-shirt-size-chartsslate-cason.jpg?rlkey=3jxdz6id7p4w7p2apuyd7obdo&amp;dl=0","Click to download SizeChart")</f>
      </c>
      <c r="C19" s="0" t="inlineStr">
        <is>
          <t>Axis Men's Short Sleeve Shirt</t>
        </is>
      </c>
      <c r="D19" s="0" t="inlineStr">
        <is>
          <t>'135966</t>
        </is>
      </c>
      <c r="E19" s="0" t="inlineStr">
        <is>
          <t>NDSU AXIS M BK:135966D-XL</t>
        </is>
      </c>
      <c r="F19" s="0" t="inlineStr">
        <is>
          <t>'813135966079</t>
        </is>
      </c>
      <c r="G19" s="0" t="inlineStr">
        <is>
          <t>MENS</t>
        </is>
      </c>
      <c r="H19" s="0" t="inlineStr">
        <is>
          <t>XL</t>
        </is>
      </c>
      <c r="I19" s="0">
        <v>29.99</v>
      </c>
      <c r="J19" s="0">
        <v>9</v>
      </c>
    </row>
    <row r="20" spans="1:10" customHeight="0">
      <c r="A20" s="0">
        <f>HYPERLINK("https://dl.dropboxusercontent.com/scl/fi/aknqxuoce56xbhh1n3krq/axis-135966t.jpg?rlkey=osanepbup1zh94w4bildjlfss&amp;dl=0","Click to download Image")</f>
      </c>
      <c r="B20" s="0">
        <f>HYPERLINK("https://dl.dropboxusercontent.com/scl/fi/w0hotskx2jrgnbsauyjjh/mens-t-shirt-size-chartsslate-cason.jpg?rlkey=3jxdz6id7p4w7p2apuyd7obdo&amp;dl=0","Click to download SizeChart")</f>
      </c>
      <c r="C20" s="0" t="inlineStr">
        <is>
          <t>Axis Men's Short Sleeve Shirt</t>
        </is>
      </c>
      <c r="D20" s="0" t="inlineStr">
        <is>
          <t>'135966</t>
        </is>
      </c>
      <c r="E20" s="0" t="inlineStr">
        <is>
          <t>NDSU AXIS M BK:135966E-2XL</t>
        </is>
      </c>
      <c r="F20" s="0" t="inlineStr">
        <is>
          <t>'813135966086</t>
        </is>
      </c>
      <c r="G20" s="0" t="inlineStr">
        <is>
          <t>MENS</t>
        </is>
      </c>
      <c r="H20" s="0" t="inlineStr">
        <is>
          <t>2XL</t>
        </is>
      </c>
      <c r="I20" s="0">
        <v>29.99</v>
      </c>
      <c r="J20" s="0">
        <v>6</v>
      </c>
    </row>
    <row r="21" spans="1:10" customHeight="0">
      <c r="A21" s="0">
        <f>HYPERLINK("https://dl.dropboxusercontent.com/scl/fi/aknqxuoce56xbhh1n3krq/axis-135966t.jpg?rlkey=osanepbup1zh94w4bildjlfss&amp;dl=0","Click to download Image")</f>
      </c>
      <c r="B21" s="0">
        <f>HYPERLINK("https://dl.dropboxusercontent.com/scl/fi/w0hotskx2jrgnbsauyjjh/mens-t-shirt-size-chartsslate-cason.jpg?rlkey=3jxdz6id7p4w7p2apuyd7obdo&amp;dl=0","Click to download SizeChart")</f>
      </c>
      <c r="C21" s="0" t="inlineStr">
        <is>
          <t>Axis Men's Short Sleeve Shirt</t>
        </is>
      </c>
      <c r="D21" s="0" t="inlineStr">
        <is>
          <t>'135966</t>
        </is>
      </c>
      <c r="E21" s="0" t="inlineStr">
        <is>
          <t>NDSU AXIS M BK:135966F-3XL</t>
        </is>
      </c>
      <c r="F21" s="0" t="inlineStr">
        <is>
          <t>'813135966093</t>
        </is>
      </c>
      <c r="G21" s="0" t="inlineStr">
        <is>
          <t>MENS</t>
        </is>
      </c>
      <c r="H21" s="0" t="inlineStr">
        <is>
          <t>3XL</t>
        </is>
      </c>
      <c r="I21" s="0">
        <v>29.99</v>
      </c>
      <c r="J21" s="0">
        <v>3</v>
      </c>
    </row>
    <row r="22" spans="1:10" customHeight="0">
      <c r="A22" s="0">
        <f>HYPERLINK("https://dl.dropboxusercontent.com/scl/fi/aknqxuoce56xbhh1n3krq/axis-135966t.jpg?rlkey=osanepbup1zh94w4bildjlfss&amp;dl=0","Click to download Image")</f>
      </c>
      <c r="B22" s="0">
        <f>HYPERLINK("https://dl.dropboxusercontent.com/scl/fi/w0hotskx2jrgnbsauyjjh/mens-t-shirt-size-chartsslate-cason.jpg?rlkey=3jxdz6id7p4w7p2apuyd7obdo&amp;dl=0","Click to download SizeChart")</f>
      </c>
      <c r="C22" s="0" t="inlineStr">
        <is>
          <t>Axis Men's Short Sleeve Shirt</t>
        </is>
      </c>
      <c r="D22" s="0" t="inlineStr">
        <is>
          <t>'135966</t>
        </is>
      </c>
      <c r="E22" s="0" t="inlineStr">
        <is>
          <t>NDSU AXIS M BK:135966Z-12PK</t>
        </is>
      </c>
      <c r="F22" s="0" t="inlineStr">
        <is>
          <t>'813135966994</t>
        </is>
      </c>
      <c r="G22" s="0" t="inlineStr">
        <is>
          <t>MENS</t>
        </is>
      </c>
      <c r="H22" s="0" t="inlineStr">
        <is>
          <t>12 PACK</t>
        </is>
      </c>
      <c r="I22" s="0">
        <v>294</v>
      </c>
      <c r="J22" s="0">
        <v>3</v>
      </c>
    </row>
    <row r="23" spans="1:10" customHeight="0">
      <c r="A23" s="0">
        <f>HYPERLINK("https://dl.dropboxusercontent.com/scl/fi/wp80d7yx2jonp9owdbe19/axis-138599-tn.jpg?rlkey=212d5geq4q7ma3lv5fft8k4bd&amp;dl=0","Click to download Image")</f>
      </c>
      <c r="B23" s="0">
        <f>HYPERLINK("https://dl.dropboxusercontent.com/scl/fi/w0hotskx2jrgnbsauyjjh/mens-t-shirt-size-chartsslate-cason.jpg?rlkey=3jxdz6id7p4w7p2apuyd7obdo&amp;dl=0","Click to download SizeChart")</f>
      </c>
      <c r="C23" s="0" t="inlineStr">
        <is>
          <t>Axis Men's Short Sleeve Shirt</t>
        </is>
      </c>
      <c r="D23" s="0" t="inlineStr">
        <is>
          <t>'138599</t>
        </is>
      </c>
      <c r="E23" s="0" t="inlineStr">
        <is>
          <t>ISU AXIS M BK:138599A-S</t>
        </is>
      </c>
      <c r="F23" s="0" t="inlineStr">
        <is>
          <t>'801138599042</t>
        </is>
      </c>
      <c r="G23" s="0" t="inlineStr">
        <is>
          <t>MENS</t>
        </is>
      </c>
      <c r="H23" s="0" t="inlineStr">
        <is>
          <t>S</t>
        </is>
      </c>
      <c r="I23" s="0">
        <v>29.99</v>
      </c>
      <c r="J23" s="0">
        <v>4</v>
      </c>
    </row>
    <row r="24" spans="1:10" customHeight="0">
      <c r="A24" s="0">
        <f>HYPERLINK("https://dl.dropboxusercontent.com/scl/fi/wp80d7yx2jonp9owdbe19/axis-138599-tn.jpg?rlkey=212d5geq4q7ma3lv5fft8k4bd&amp;dl=0","Click to download Image")</f>
      </c>
      <c r="B24" s="0">
        <f>HYPERLINK("https://dl.dropboxusercontent.com/scl/fi/w0hotskx2jrgnbsauyjjh/mens-t-shirt-size-chartsslate-cason.jpg?rlkey=3jxdz6id7p4w7p2apuyd7obdo&amp;dl=0","Click to download SizeChart")</f>
      </c>
      <c r="C24" s="0" t="inlineStr">
        <is>
          <t>Axis Men's Short Sleeve Shirt</t>
        </is>
      </c>
      <c r="D24" s="0" t="inlineStr">
        <is>
          <t>'138599</t>
        </is>
      </c>
      <c r="E24" s="0" t="inlineStr">
        <is>
          <t>ISU AXIS M BK:138599B-M</t>
        </is>
      </c>
      <c r="F24" s="0" t="inlineStr">
        <is>
          <t>'801138599059</t>
        </is>
      </c>
      <c r="G24" s="0" t="inlineStr">
        <is>
          <t>MENS</t>
        </is>
      </c>
      <c r="H24" s="0" t="inlineStr">
        <is>
          <t>M</t>
        </is>
      </c>
      <c r="I24" s="0">
        <v>29.99</v>
      </c>
      <c r="J24" s="0">
        <v>11</v>
      </c>
    </row>
    <row r="25" spans="1:10" customHeight="0">
      <c r="A25" s="0">
        <f>HYPERLINK("https://dl.dropboxusercontent.com/scl/fi/wp80d7yx2jonp9owdbe19/axis-138599-tn.jpg?rlkey=212d5geq4q7ma3lv5fft8k4bd&amp;dl=0","Click to download Image")</f>
      </c>
      <c r="B25" s="0">
        <f>HYPERLINK("https://dl.dropboxusercontent.com/scl/fi/w0hotskx2jrgnbsauyjjh/mens-t-shirt-size-chartsslate-cason.jpg?rlkey=3jxdz6id7p4w7p2apuyd7obdo&amp;dl=0","Click to download SizeChart")</f>
      </c>
      <c r="C25" s="0" t="inlineStr">
        <is>
          <t>Axis Men's Short Sleeve Shirt</t>
        </is>
      </c>
      <c r="D25" s="0" t="inlineStr">
        <is>
          <t>'138599</t>
        </is>
      </c>
      <c r="E25" s="0" t="inlineStr">
        <is>
          <t>ISU AXIS M BK:138599C-L</t>
        </is>
      </c>
      <c r="F25" s="0" t="inlineStr">
        <is>
          <t>'801138599066</t>
        </is>
      </c>
      <c r="G25" s="0" t="inlineStr">
        <is>
          <t>MENS</t>
        </is>
      </c>
      <c r="H25" s="0" t="inlineStr">
        <is>
          <t>L</t>
        </is>
      </c>
      <c r="I25" s="0">
        <v>29.99</v>
      </c>
      <c r="J25" s="0">
        <v>14</v>
      </c>
    </row>
    <row r="26" spans="1:10" customHeight="0">
      <c r="A26" s="0">
        <f>HYPERLINK("https://dl.dropboxusercontent.com/scl/fi/wp80d7yx2jonp9owdbe19/axis-138599-tn.jpg?rlkey=212d5geq4q7ma3lv5fft8k4bd&amp;dl=0","Click to download Image")</f>
      </c>
      <c r="B26" s="0">
        <f>HYPERLINK("https://dl.dropboxusercontent.com/scl/fi/w0hotskx2jrgnbsauyjjh/mens-t-shirt-size-chartsslate-cason.jpg?rlkey=3jxdz6id7p4w7p2apuyd7obdo&amp;dl=0","Click to download SizeChart")</f>
      </c>
      <c r="C26" s="0" t="inlineStr">
        <is>
          <t>Axis Men's Short Sleeve Shirt</t>
        </is>
      </c>
      <c r="D26" s="0" t="inlineStr">
        <is>
          <t>'138599</t>
        </is>
      </c>
      <c r="E26" s="0" t="inlineStr">
        <is>
          <t>ISU AXIS M BK:138599D-XL</t>
        </is>
      </c>
      <c r="F26" s="0" t="inlineStr">
        <is>
          <t>'801138599073</t>
        </is>
      </c>
      <c r="G26" s="0" t="inlineStr">
        <is>
          <t>MENS</t>
        </is>
      </c>
      <c r="H26" s="0" t="inlineStr">
        <is>
          <t>XL</t>
        </is>
      </c>
      <c r="I26" s="0">
        <v>29.99</v>
      </c>
      <c r="J26" s="0">
        <v>17</v>
      </c>
    </row>
    <row r="27" spans="1:10" customHeight="0">
      <c r="A27" s="0">
        <f>HYPERLINK("https://dl.dropboxusercontent.com/scl/fi/wp80d7yx2jonp9owdbe19/axis-138599-tn.jpg?rlkey=212d5geq4q7ma3lv5fft8k4bd&amp;dl=0","Click to download Image")</f>
      </c>
      <c r="B27" s="0">
        <f>HYPERLINK("https://dl.dropboxusercontent.com/scl/fi/w0hotskx2jrgnbsauyjjh/mens-t-shirt-size-chartsslate-cason.jpg?rlkey=3jxdz6id7p4w7p2apuyd7obdo&amp;dl=0","Click to download SizeChart")</f>
      </c>
      <c r="C27" s="0" t="inlineStr">
        <is>
          <t>Axis Men's Short Sleeve Shirt</t>
        </is>
      </c>
      <c r="D27" s="0" t="inlineStr">
        <is>
          <t>'138599</t>
        </is>
      </c>
      <c r="E27" s="0" t="inlineStr">
        <is>
          <t>ISU AXIS M BK:138599E-2XL</t>
        </is>
      </c>
      <c r="F27" s="0" t="inlineStr">
        <is>
          <t>'801138599080</t>
        </is>
      </c>
      <c r="G27" s="0" t="inlineStr">
        <is>
          <t>MENS</t>
        </is>
      </c>
      <c r="H27" s="0" t="inlineStr">
        <is>
          <t>2XL</t>
        </is>
      </c>
      <c r="I27" s="0">
        <v>29.99</v>
      </c>
      <c r="J27" s="0">
        <v>10</v>
      </c>
    </row>
    <row r="28" spans="1:10" customHeight="0">
      <c r="A28" s="0">
        <f>HYPERLINK("https://dl.dropboxusercontent.com/scl/fi/wp80d7yx2jonp9owdbe19/axis-138599-tn.jpg?rlkey=212d5geq4q7ma3lv5fft8k4bd&amp;dl=0","Click to download Image")</f>
      </c>
      <c r="B28" s="0">
        <f>HYPERLINK("https://dl.dropboxusercontent.com/scl/fi/w0hotskx2jrgnbsauyjjh/mens-t-shirt-size-chartsslate-cason.jpg?rlkey=3jxdz6id7p4w7p2apuyd7obdo&amp;dl=0","Click to download SizeChart")</f>
      </c>
      <c r="C28" s="0" t="inlineStr">
        <is>
          <t>Axis Men's Short Sleeve Shirt</t>
        </is>
      </c>
      <c r="D28" s="0" t="inlineStr">
        <is>
          <t>'138599</t>
        </is>
      </c>
      <c r="E28" s="0" t="inlineStr">
        <is>
          <t>ISU AXIS M BK:138599F-3XL</t>
        </is>
      </c>
      <c r="F28" s="0" t="inlineStr">
        <is>
          <t>'801138599097</t>
        </is>
      </c>
      <c r="G28" s="0" t="inlineStr">
        <is>
          <t>MENS</t>
        </is>
      </c>
      <c r="H28" s="0" t="inlineStr">
        <is>
          <t>3XL</t>
        </is>
      </c>
      <c r="I28" s="0">
        <v>29.99</v>
      </c>
      <c r="J28" s="0">
        <v>6</v>
      </c>
    </row>
    <row r="29" spans="1:10" customHeight="0">
      <c r="A29" s="0">
        <f>HYPERLINK("https://dl.dropboxusercontent.com/scl/fi/wp80d7yx2jonp9owdbe19/axis-138599-tn.jpg?rlkey=212d5geq4q7ma3lv5fft8k4bd&amp;dl=0","Click to download Image")</f>
      </c>
      <c r="B29" s="0">
        <f>HYPERLINK("https://dl.dropboxusercontent.com/scl/fi/w0hotskx2jrgnbsauyjjh/mens-t-shirt-size-chartsslate-cason.jpg?rlkey=3jxdz6id7p4w7p2apuyd7obdo&amp;dl=0","Click to download SizeChart")</f>
      </c>
      <c r="C29" s="0" t="inlineStr">
        <is>
          <t>Axis Men's Short Sleeve Shirt</t>
        </is>
      </c>
      <c r="D29" s="0" t="inlineStr">
        <is>
          <t>'138599</t>
        </is>
      </c>
      <c r="E29" s="0" t="inlineStr">
        <is>
          <t>ISU AXIS M BK:138599Z-12PK</t>
        </is>
      </c>
      <c r="F29" s="0" t="inlineStr">
        <is>
          <t>'801138599998</t>
        </is>
      </c>
      <c r="G29" s="0" t="inlineStr">
        <is>
          <t>MENS</t>
        </is>
      </c>
      <c r="H29" s="0" t="inlineStr">
        <is>
          <t>12 PACK</t>
        </is>
      </c>
      <c r="I29" s="0">
        <v>294</v>
      </c>
      <c r="J29" s="0">
        <v>5</v>
      </c>
    </row>
    <row r="30" spans="1:10" customHeight="0">
      <c r="A30" s="0">
        <f>HYPERLINK("https://dl.dropboxusercontent.com/scl/fi/2xp59m57eqztny4wx2wzw/jaxon-139627-tn.jpg?rlkey=eze03rlkr1yfm6y572u6u9pqv&amp;dl=0","Click to download Image")</f>
      </c>
      <c r="B30" s="0">
        <f>HYPERLINK("https://dl.dropboxusercontent.com/scl/fi/8rcs47zsk0jgu2f2njcur/mens-t-shirt-size-chartsslate-cason.jpg?rlkey=meyu8qffg2jf0fs0788p9nl15&amp;dl=0","Click to download SizeChart")</f>
      </c>
      <c r="C30" s="0" t="inlineStr">
        <is>
          <t>Jaxon Men's Short Sleeve Shirt</t>
        </is>
      </c>
      <c r="D30" s="0" t="inlineStr">
        <is>
          <t>'139627</t>
        </is>
      </c>
      <c r="E30" s="0" t="inlineStr">
        <is>
          <t>SDSU JAXON M HG:139627A-S</t>
        </is>
      </c>
      <c r="F30" s="0" t="inlineStr">
        <is>
          <t>'816139627045</t>
        </is>
      </c>
      <c r="G30" s="0" t="inlineStr">
        <is>
          <t>MENS</t>
        </is>
      </c>
      <c r="H30" s="0" t="inlineStr">
        <is>
          <t>S</t>
        </is>
      </c>
      <c r="I30" s="0">
        <v>29.99</v>
      </c>
      <c r="J30" s="0">
        <v>4</v>
      </c>
    </row>
    <row r="31" spans="1:10" customHeight="0">
      <c r="A31" s="0">
        <f>HYPERLINK("https://dl.dropboxusercontent.com/scl/fi/2xp59m57eqztny4wx2wzw/jaxon-139627-tn.jpg?rlkey=eze03rlkr1yfm6y572u6u9pqv&amp;dl=0","Click to download Image")</f>
      </c>
      <c r="B31" s="0">
        <f>HYPERLINK("https://dl.dropboxusercontent.com/scl/fi/8rcs47zsk0jgu2f2njcur/mens-t-shirt-size-chartsslate-cason.jpg?rlkey=meyu8qffg2jf0fs0788p9nl15&amp;dl=0","Click to download SizeChart")</f>
      </c>
      <c r="C31" s="0" t="inlineStr">
        <is>
          <t>Jaxon Men's Short Sleeve Shirt</t>
        </is>
      </c>
      <c r="D31" s="0" t="inlineStr">
        <is>
          <t>'139627</t>
        </is>
      </c>
      <c r="E31" s="0" t="inlineStr">
        <is>
          <t>SDSU JAXON M HG:139627B-M</t>
        </is>
      </c>
      <c r="F31" s="0" t="inlineStr">
        <is>
          <t>'816139627052</t>
        </is>
      </c>
      <c r="G31" s="0" t="inlineStr">
        <is>
          <t>MENS</t>
        </is>
      </c>
      <c r="H31" s="0" t="inlineStr">
        <is>
          <t>M</t>
        </is>
      </c>
      <c r="I31" s="0">
        <v>29.99</v>
      </c>
      <c r="J31" s="0">
        <v>8</v>
      </c>
    </row>
    <row r="32" spans="1:10" customHeight="0">
      <c r="A32" s="0">
        <f>HYPERLINK("https://dl.dropboxusercontent.com/scl/fi/2xp59m57eqztny4wx2wzw/jaxon-139627-tn.jpg?rlkey=eze03rlkr1yfm6y572u6u9pqv&amp;dl=0","Click to download Image")</f>
      </c>
      <c r="B32" s="0">
        <f>HYPERLINK("https://dl.dropboxusercontent.com/scl/fi/8rcs47zsk0jgu2f2njcur/mens-t-shirt-size-chartsslate-cason.jpg?rlkey=meyu8qffg2jf0fs0788p9nl15&amp;dl=0","Click to download SizeChart")</f>
      </c>
      <c r="C32" s="0" t="inlineStr">
        <is>
          <t>Jaxon Men's Short Sleeve Shirt</t>
        </is>
      </c>
      <c r="D32" s="0" t="inlineStr">
        <is>
          <t>'139627</t>
        </is>
      </c>
      <c r="E32" s="0" t="inlineStr">
        <is>
          <t>SDSU JAXON M HG:139627C-L</t>
        </is>
      </c>
      <c r="F32" s="0" t="inlineStr">
        <is>
          <t>'816139627069</t>
        </is>
      </c>
      <c r="G32" s="0" t="inlineStr">
        <is>
          <t>MENS</t>
        </is>
      </c>
      <c r="H32" s="0" t="inlineStr">
        <is>
          <t>L</t>
        </is>
      </c>
      <c r="I32" s="0">
        <v>29.99</v>
      </c>
      <c r="J32" s="0">
        <v>9</v>
      </c>
    </row>
    <row r="33" spans="1:10" customHeight="0">
      <c r="A33" s="0">
        <f>HYPERLINK("https://dl.dropboxusercontent.com/scl/fi/2xp59m57eqztny4wx2wzw/jaxon-139627-tn.jpg?rlkey=eze03rlkr1yfm6y572u6u9pqv&amp;dl=0","Click to download Image")</f>
      </c>
      <c r="B33" s="0">
        <f>HYPERLINK("https://dl.dropboxusercontent.com/scl/fi/8rcs47zsk0jgu2f2njcur/mens-t-shirt-size-chartsslate-cason.jpg?rlkey=meyu8qffg2jf0fs0788p9nl15&amp;dl=0","Click to download SizeChart")</f>
      </c>
      <c r="C33" s="0" t="inlineStr">
        <is>
          <t>Jaxon Men's Short Sleeve Shirt</t>
        </is>
      </c>
      <c r="D33" s="0" t="inlineStr">
        <is>
          <t>'139627</t>
        </is>
      </c>
      <c r="E33" s="0" t="inlineStr">
        <is>
          <t>SDSU JAXON M HG:139627D-XL</t>
        </is>
      </c>
      <c r="F33" s="0" t="inlineStr">
        <is>
          <t>'816139627076</t>
        </is>
      </c>
      <c r="G33" s="0" t="inlineStr">
        <is>
          <t>MENS</t>
        </is>
      </c>
      <c r="H33" s="0" t="inlineStr">
        <is>
          <t>XL</t>
        </is>
      </c>
      <c r="I33" s="0">
        <v>29.99</v>
      </c>
      <c r="J33" s="0">
        <v>8</v>
      </c>
    </row>
    <row r="34" spans="1:10" customHeight="0">
      <c r="A34" s="0">
        <f>HYPERLINK("https://dl.dropboxusercontent.com/scl/fi/2xp59m57eqztny4wx2wzw/jaxon-139627-tn.jpg?rlkey=eze03rlkr1yfm6y572u6u9pqv&amp;dl=0","Click to download Image")</f>
      </c>
      <c r="B34" s="0">
        <f>HYPERLINK("https://dl.dropboxusercontent.com/scl/fi/8rcs47zsk0jgu2f2njcur/mens-t-shirt-size-chartsslate-cason.jpg?rlkey=meyu8qffg2jf0fs0788p9nl15&amp;dl=0","Click to download SizeChart")</f>
      </c>
      <c r="C34" s="0" t="inlineStr">
        <is>
          <t>Jaxon Men's Short Sleeve Shirt</t>
        </is>
      </c>
      <c r="D34" s="0" t="inlineStr">
        <is>
          <t>'139627</t>
        </is>
      </c>
      <c r="E34" s="0" t="inlineStr">
        <is>
          <t>SDSU JAXON M HG:139627E-2XL</t>
        </is>
      </c>
      <c r="F34" s="0" t="inlineStr">
        <is>
          <t>'816139627083</t>
        </is>
      </c>
      <c r="G34" s="0" t="inlineStr">
        <is>
          <t>MENS</t>
        </is>
      </c>
      <c r="H34" s="0" t="inlineStr">
        <is>
          <t>2XL</t>
        </is>
      </c>
      <c r="I34" s="0">
        <v>29.99</v>
      </c>
      <c r="J34" s="0">
        <v>7</v>
      </c>
    </row>
    <row r="35" spans="1:10" customHeight="0">
      <c r="A35" s="0">
        <f>HYPERLINK("https://dl.dropboxusercontent.com/scl/fi/2xp59m57eqztny4wx2wzw/jaxon-139627-tn.jpg?rlkey=eze03rlkr1yfm6y572u6u9pqv&amp;dl=0","Click to download Image")</f>
      </c>
      <c r="B35" s="0">
        <f>HYPERLINK("https://dl.dropboxusercontent.com/scl/fi/8rcs47zsk0jgu2f2njcur/mens-t-shirt-size-chartsslate-cason.jpg?rlkey=meyu8qffg2jf0fs0788p9nl15&amp;dl=0","Click to download SizeChart")</f>
      </c>
      <c r="C35" s="0" t="inlineStr">
        <is>
          <t>Jaxon Men's Short Sleeve Shirt</t>
        </is>
      </c>
      <c r="D35" s="0" t="inlineStr">
        <is>
          <t>'139627</t>
        </is>
      </c>
      <c r="E35" s="0" t="inlineStr">
        <is>
          <t>SDSU JAXON M HG:139627F-3XL</t>
        </is>
      </c>
      <c r="F35" s="0" t="inlineStr">
        <is>
          <t>'816139627090</t>
        </is>
      </c>
      <c r="G35" s="0" t="inlineStr">
        <is>
          <t>MENS</t>
        </is>
      </c>
      <c r="H35" s="0" t="inlineStr">
        <is>
          <t>3XL</t>
        </is>
      </c>
      <c r="I35" s="0">
        <v>29.99</v>
      </c>
      <c r="J35" s="0">
        <v>3</v>
      </c>
    </row>
    <row r="36" spans="1:10" customHeight="0">
      <c r="A36" s="0">
        <f>HYPERLINK("https://dl.dropboxusercontent.com/scl/fi/2xp59m57eqztny4wx2wzw/jaxon-139627-tn.jpg?rlkey=eze03rlkr1yfm6y572u6u9pqv&amp;dl=0","Click to download Image")</f>
      </c>
      <c r="B36" s="0">
        <f>HYPERLINK("https://dl.dropboxusercontent.com/scl/fi/8rcs47zsk0jgu2f2njcur/mens-t-shirt-size-chartsslate-cason.jpg?rlkey=meyu8qffg2jf0fs0788p9nl15&amp;dl=0","Click to download SizeChart")</f>
      </c>
      <c r="C36" s="0" t="inlineStr">
        <is>
          <t>Jaxon Men's Short Sleeve Shirt</t>
        </is>
      </c>
      <c r="D36" s="0" t="inlineStr">
        <is>
          <t>'139627</t>
        </is>
      </c>
      <c r="E36" s="0" t="inlineStr">
        <is>
          <t>SDSU JAXON M HG:139627Z-12PK</t>
        </is>
      </c>
      <c r="F36" s="0" t="inlineStr">
        <is>
          <t>'816139627991</t>
        </is>
      </c>
      <c r="G36" s="0" t="inlineStr">
        <is>
          <t>MENS</t>
        </is>
      </c>
      <c r="H36" s="0" t="inlineStr">
        <is>
          <t>12 PACK</t>
        </is>
      </c>
      <c r="I36" s="0">
        <v>294</v>
      </c>
      <c r="J36" s="0">
        <v>2</v>
      </c>
    </row>
    <row r="37" spans="1:10" customHeight="0">
      <c r="A37" s="0">
        <f>HYPERLINK("https://dl.dropboxusercontent.com/scl/fi/sf6i0xbcf9cywm8f2b0w9/jaxon-139624-tn.jpg?rlkey=o6g8di4e2z044oez0jjjjwrtv&amp;dl=0","Click to download Image")</f>
      </c>
      <c r="B37" s="0">
        <f>HYPERLINK("https://dl.dropboxusercontent.com/scl/fi/8rcs47zsk0jgu2f2njcur/mens-t-shirt-size-chartsslate-cason.jpg?rlkey=meyu8qffg2jf0fs0788p9nl15&amp;dl=0","Click to download SizeChart")</f>
      </c>
      <c r="C37" s="0" t="inlineStr">
        <is>
          <t>Jaxon Men's Short Sleeve Shirt</t>
        </is>
      </c>
      <c r="D37" s="0" t="inlineStr">
        <is>
          <t>'139624</t>
        </is>
      </c>
      <c r="E37" s="0" t="inlineStr">
        <is>
          <t>DRK JAXON M HG:139624A-S</t>
        </is>
      </c>
      <c r="F37" s="0" t="inlineStr">
        <is>
          <t>'817139624041</t>
        </is>
      </c>
      <c r="G37" s="0" t="inlineStr">
        <is>
          <t>MENS</t>
        </is>
      </c>
      <c r="H37" s="0" t="inlineStr">
        <is>
          <t>S</t>
        </is>
      </c>
      <c r="I37" s="0">
        <v>29.99</v>
      </c>
      <c r="J37" s="0">
        <v>5</v>
      </c>
    </row>
    <row r="38" spans="1:10" customHeight="0">
      <c r="A38" s="0">
        <f>HYPERLINK("https://dl.dropboxusercontent.com/scl/fi/sf6i0xbcf9cywm8f2b0w9/jaxon-139624-tn.jpg?rlkey=o6g8di4e2z044oez0jjjjwrtv&amp;dl=0","Click to download Image")</f>
      </c>
      <c r="B38" s="0">
        <f>HYPERLINK("https://dl.dropboxusercontent.com/scl/fi/8rcs47zsk0jgu2f2njcur/mens-t-shirt-size-chartsslate-cason.jpg?rlkey=meyu8qffg2jf0fs0788p9nl15&amp;dl=0","Click to download SizeChart")</f>
      </c>
      <c r="C38" s="0" t="inlineStr">
        <is>
          <t>Jaxon Men's Short Sleeve Shirt</t>
        </is>
      </c>
      <c r="D38" s="0" t="inlineStr">
        <is>
          <t>'139624</t>
        </is>
      </c>
      <c r="E38" s="0" t="inlineStr">
        <is>
          <t>DRK JAXON M HG:139624B-M</t>
        </is>
      </c>
      <c r="F38" s="0" t="inlineStr">
        <is>
          <t>'817139624058</t>
        </is>
      </c>
      <c r="G38" s="0" t="inlineStr">
        <is>
          <t>MENS</t>
        </is>
      </c>
      <c r="H38" s="0" t="inlineStr">
        <is>
          <t>M</t>
        </is>
      </c>
      <c r="I38" s="0">
        <v>29.99</v>
      </c>
      <c r="J38" s="0">
        <v>9</v>
      </c>
    </row>
    <row r="39" spans="1:10" customHeight="0">
      <c r="A39" s="0">
        <f>HYPERLINK("https://dl.dropboxusercontent.com/scl/fi/sf6i0xbcf9cywm8f2b0w9/jaxon-139624-tn.jpg?rlkey=o6g8di4e2z044oez0jjjjwrtv&amp;dl=0","Click to download Image")</f>
      </c>
      <c r="B39" s="0">
        <f>HYPERLINK("https://dl.dropboxusercontent.com/scl/fi/8rcs47zsk0jgu2f2njcur/mens-t-shirt-size-chartsslate-cason.jpg?rlkey=meyu8qffg2jf0fs0788p9nl15&amp;dl=0","Click to download SizeChart")</f>
      </c>
      <c r="C39" s="0" t="inlineStr">
        <is>
          <t>Jaxon Men's Short Sleeve Shirt</t>
        </is>
      </c>
      <c r="D39" s="0" t="inlineStr">
        <is>
          <t>'139624</t>
        </is>
      </c>
      <c r="E39" s="0" t="inlineStr">
        <is>
          <t>DRK JAXON M HG:139624C-L</t>
        </is>
      </c>
      <c r="F39" s="0" t="inlineStr">
        <is>
          <t>'817139624065</t>
        </is>
      </c>
      <c r="G39" s="0" t="inlineStr">
        <is>
          <t>MENS</t>
        </is>
      </c>
      <c r="H39" s="0" t="inlineStr">
        <is>
          <t>L</t>
        </is>
      </c>
      <c r="I39" s="0">
        <v>29.99</v>
      </c>
      <c r="J39" s="0">
        <v>15</v>
      </c>
    </row>
    <row r="40" spans="1:10" customHeight="0">
      <c r="A40" s="0">
        <f>HYPERLINK("https://dl.dropboxusercontent.com/scl/fi/sf6i0xbcf9cywm8f2b0w9/jaxon-139624-tn.jpg?rlkey=o6g8di4e2z044oez0jjjjwrtv&amp;dl=0","Click to download Image")</f>
      </c>
      <c r="B40" s="0">
        <f>HYPERLINK("https://dl.dropboxusercontent.com/scl/fi/8rcs47zsk0jgu2f2njcur/mens-t-shirt-size-chartsslate-cason.jpg?rlkey=meyu8qffg2jf0fs0788p9nl15&amp;dl=0","Click to download SizeChart")</f>
      </c>
      <c r="C40" s="0" t="inlineStr">
        <is>
          <t>Jaxon Men's Short Sleeve Shirt</t>
        </is>
      </c>
      <c r="D40" s="0" t="inlineStr">
        <is>
          <t>'139624</t>
        </is>
      </c>
      <c r="E40" s="0" t="inlineStr">
        <is>
          <t>DRK JAXON M HG:139624D-XL</t>
        </is>
      </c>
      <c r="F40" s="0" t="inlineStr">
        <is>
          <t>'817139624072</t>
        </is>
      </c>
      <c r="G40" s="0" t="inlineStr">
        <is>
          <t>MENS</t>
        </is>
      </c>
      <c r="H40" s="0" t="inlineStr">
        <is>
          <t>XL</t>
        </is>
      </c>
      <c r="I40" s="0">
        <v>29.99</v>
      </c>
      <c r="J40" s="0">
        <v>17</v>
      </c>
    </row>
    <row r="41" spans="1:10" customHeight="0">
      <c r="A41" s="0">
        <f>HYPERLINK("https://dl.dropboxusercontent.com/scl/fi/sf6i0xbcf9cywm8f2b0w9/jaxon-139624-tn.jpg?rlkey=o6g8di4e2z044oez0jjjjwrtv&amp;dl=0","Click to download Image")</f>
      </c>
      <c r="B41" s="0">
        <f>HYPERLINK("https://dl.dropboxusercontent.com/scl/fi/8rcs47zsk0jgu2f2njcur/mens-t-shirt-size-chartsslate-cason.jpg?rlkey=meyu8qffg2jf0fs0788p9nl15&amp;dl=0","Click to download SizeChart")</f>
      </c>
      <c r="C41" s="0" t="inlineStr">
        <is>
          <t>Jaxon Men's Short Sleeve Shirt</t>
        </is>
      </c>
      <c r="D41" s="0" t="inlineStr">
        <is>
          <t>'139624</t>
        </is>
      </c>
      <c r="E41" s="0" t="inlineStr">
        <is>
          <t>DRK JAXON M HG:139624E-2XL</t>
        </is>
      </c>
      <c r="F41" s="0" t="inlineStr">
        <is>
          <t>'817139624089</t>
        </is>
      </c>
      <c r="G41" s="0" t="inlineStr">
        <is>
          <t>MENS</t>
        </is>
      </c>
      <c r="H41" s="0" t="inlineStr">
        <is>
          <t>2XL</t>
        </is>
      </c>
      <c r="I41" s="0">
        <v>29.99</v>
      </c>
      <c r="J41" s="0">
        <v>12</v>
      </c>
    </row>
    <row r="42" spans="1:10" customHeight="0">
      <c r="A42" s="0">
        <f>HYPERLINK("https://dl.dropboxusercontent.com/scl/fi/sf6i0xbcf9cywm8f2b0w9/jaxon-139624-tn.jpg?rlkey=o6g8di4e2z044oez0jjjjwrtv&amp;dl=0","Click to download Image")</f>
      </c>
      <c r="B42" s="0">
        <f>HYPERLINK("https://dl.dropboxusercontent.com/scl/fi/8rcs47zsk0jgu2f2njcur/mens-t-shirt-size-chartsslate-cason.jpg?rlkey=meyu8qffg2jf0fs0788p9nl15&amp;dl=0","Click to download SizeChart")</f>
      </c>
      <c r="C42" s="0" t="inlineStr">
        <is>
          <t>Jaxon Men's Short Sleeve Shirt</t>
        </is>
      </c>
      <c r="D42" s="0" t="inlineStr">
        <is>
          <t>'139624</t>
        </is>
      </c>
      <c r="E42" s="0" t="inlineStr">
        <is>
          <t>DRK JAXON M HG:139624F-3XL</t>
        </is>
      </c>
      <c r="F42" s="0" t="inlineStr">
        <is>
          <t>'817139624096</t>
        </is>
      </c>
      <c r="G42" s="0" t="inlineStr">
        <is>
          <t>MENS</t>
        </is>
      </c>
      <c r="H42" s="0" t="inlineStr">
        <is>
          <t>3XL</t>
        </is>
      </c>
      <c r="I42" s="0">
        <v>29.99</v>
      </c>
      <c r="J42" s="0">
        <v>5</v>
      </c>
    </row>
    <row r="43" spans="1:10" customHeight="0">
      <c r="A43" s="0">
        <f>HYPERLINK("https://dl.dropboxusercontent.com/scl/fi/sf6i0xbcf9cywm8f2b0w9/jaxon-139624-tn.jpg?rlkey=o6g8di4e2z044oez0jjjjwrtv&amp;dl=0","Click to download Image")</f>
      </c>
      <c r="B43" s="0">
        <f>HYPERLINK("https://dl.dropboxusercontent.com/scl/fi/8rcs47zsk0jgu2f2njcur/mens-t-shirt-size-chartsslate-cason.jpg?rlkey=meyu8qffg2jf0fs0788p9nl15&amp;dl=0","Click to download SizeChart")</f>
      </c>
      <c r="C43" s="0" t="inlineStr">
        <is>
          <t>Jaxon Men's Short Sleeve Shirt</t>
        </is>
      </c>
      <c r="D43" s="0" t="inlineStr">
        <is>
          <t>'139624</t>
        </is>
      </c>
      <c r="E43" s="0" t="inlineStr">
        <is>
          <t>DRK JAXON M HG:139624Z-12PK</t>
        </is>
      </c>
      <c r="F43" s="0" t="inlineStr">
        <is>
          <t>'817139624997</t>
        </is>
      </c>
      <c r="G43" s="0" t="inlineStr">
        <is>
          <t>MENS</t>
        </is>
      </c>
      <c r="H43" s="0" t="inlineStr">
        <is>
          <t>12 PACK</t>
        </is>
      </c>
      <c r="I43" s="0">
        <v>294</v>
      </c>
      <c r="J43" s="0">
        <v>4</v>
      </c>
    </row>
    <row r="44" spans="1:10" customHeight="0">
      <c r="A44" s="0">
        <f>HYPERLINK("https://dl.dropboxusercontent.com/scl/fi/4xzim78muijuc9omll39o/jaxon-139626-tn.jpg?rlkey=r0xa9o8tznpk23d21lpjwdfvk&amp;dl=0","Click to download Image")</f>
      </c>
      <c r="B44" s="0">
        <f>HYPERLINK("https://dl.dropboxusercontent.com/scl/fi/8rcs47zsk0jgu2f2njcur/mens-t-shirt-size-chartsslate-cason.jpg?rlkey=meyu8qffg2jf0fs0788p9nl15&amp;dl=0","Click to download SizeChart")</f>
      </c>
      <c r="C44" s="0" t="inlineStr">
        <is>
          <t>Jaxon Men's Short Sleeve Shirt</t>
        </is>
      </c>
      <c r="D44" s="0" t="inlineStr">
        <is>
          <t>'139626</t>
        </is>
      </c>
      <c r="E44" s="0" t="inlineStr">
        <is>
          <t>NDSU JAXON M HG:139626A-S</t>
        </is>
      </c>
      <c r="F44" s="0" t="inlineStr">
        <is>
          <t>'813139626047</t>
        </is>
      </c>
      <c r="G44" s="0" t="inlineStr">
        <is>
          <t>MENS</t>
        </is>
      </c>
      <c r="H44" s="0" t="inlineStr">
        <is>
          <t>S</t>
        </is>
      </c>
      <c r="I44" s="0">
        <v>29.99</v>
      </c>
      <c r="J44" s="0">
        <v>3</v>
      </c>
    </row>
    <row r="45" spans="1:10" customHeight="0">
      <c r="A45" s="0">
        <f>HYPERLINK("https://dl.dropboxusercontent.com/scl/fi/4xzim78muijuc9omll39o/jaxon-139626-tn.jpg?rlkey=r0xa9o8tznpk23d21lpjwdfvk&amp;dl=0","Click to download Image")</f>
      </c>
      <c r="B45" s="0">
        <f>HYPERLINK("https://dl.dropboxusercontent.com/scl/fi/8rcs47zsk0jgu2f2njcur/mens-t-shirt-size-chartsslate-cason.jpg?rlkey=meyu8qffg2jf0fs0788p9nl15&amp;dl=0","Click to download SizeChart")</f>
      </c>
      <c r="C45" s="0" t="inlineStr">
        <is>
          <t>Jaxon Men's Short Sleeve Shirt</t>
        </is>
      </c>
      <c r="D45" s="0" t="inlineStr">
        <is>
          <t>'139626</t>
        </is>
      </c>
      <c r="E45" s="0" t="inlineStr">
        <is>
          <t>NDSU JAXON M HG:139626B-M</t>
        </is>
      </c>
      <c r="F45" s="0" t="inlineStr">
        <is>
          <t>'813139626054</t>
        </is>
      </c>
      <c r="G45" s="0" t="inlineStr">
        <is>
          <t>MENS</t>
        </is>
      </c>
      <c r="H45" s="0" t="inlineStr">
        <is>
          <t>M</t>
        </is>
      </c>
      <c r="I45" s="0">
        <v>29.99</v>
      </c>
      <c r="J45" s="0">
        <v>7</v>
      </c>
    </row>
    <row r="46" spans="1:10" customHeight="0">
      <c r="A46" s="0">
        <f>HYPERLINK("https://dl.dropboxusercontent.com/scl/fi/4xzim78muijuc9omll39o/jaxon-139626-tn.jpg?rlkey=r0xa9o8tznpk23d21lpjwdfvk&amp;dl=0","Click to download Image")</f>
      </c>
      <c r="B46" s="0">
        <f>HYPERLINK("https://dl.dropboxusercontent.com/scl/fi/8rcs47zsk0jgu2f2njcur/mens-t-shirt-size-chartsslate-cason.jpg?rlkey=meyu8qffg2jf0fs0788p9nl15&amp;dl=0","Click to download SizeChart")</f>
      </c>
      <c r="C46" s="0" t="inlineStr">
        <is>
          <t>Jaxon Men's Short Sleeve Shirt</t>
        </is>
      </c>
      <c r="D46" s="0" t="inlineStr">
        <is>
          <t>'139626</t>
        </is>
      </c>
      <c r="E46" s="0" t="inlineStr">
        <is>
          <t>NDSU JAXON M HG:139626C-L</t>
        </is>
      </c>
      <c r="F46" s="0" t="inlineStr">
        <is>
          <t>'813139626061</t>
        </is>
      </c>
      <c r="G46" s="0" t="inlineStr">
        <is>
          <t>MENS</t>
        </is>
      </c>
      <c r="H46" s="0" t="inlineStr">
        <is>
          <t>L</t>
        </is>
      </c>
      <c r="I46" s="0">
        <v>29.99</v>
      </c>
      <c r="J46" s="0">
        <v>8</v>
      </c>
    </row>
    <row r="47" spans="1:10" customHeight="0">
      <c r="A47" s="0">
        <f>HYPERLINK("https://dl.dropboxusercontent.com/scl/fi/4xzim78muijuc9omll39o/jaxon-139626-tn.jpg?rlkey=r0xa9o8tznpk23d21lpjwdfvk&amp;dl=0","Click to download Image")</f>
      </c>
      <c r="B47" s="0">
        <f>HYPERLINK("https://dl.dropboxusercontent.com/scl/fi/8rcs47zsk0jgu2f2njcur/mens-t-shirt-size-chartsslate-cason.jpg?rlkey=meyu8qffg2jf0fs0788p9nl15&amp;dl=0","Click to download SizeChart")</f>
      </c>
      <c r="C47" s="0" t="inlineStr">
        <is>
          <t>Jaxon Men's Short Sleeve Shirt</t>
        </is>
      </c>
      <c r="D47" s="0" t="inlineStr">
        <is>
          <t>'139626</t>
        </is>
      </c>
      <c r="E47" s="0" t="inlineStr">
        <is>
          <t>NDSU JAXON M HG:139626D-XL</t>
        </is>
      </c>
      <c r="F47" s="0" t="inlineStr">
        <is>
          <t>'813139626078</t>
        </is>
      </c>
      <c r="G47" s="0" t="inlineStr">
        <is>
          <t>MENS</t>
        </is>
      </c>
      <c r="H47" s="0" t="inlineStr">
        <is>
          <t>XL</t>
        </is>
      </c>
      <c r="I47" s="0">
        <v>29.99</v>
      </c>
      <c r="J47" s="0">
        <v>6</v>
      </c>
    </row>
    <row r="48" spans="1:10" customHeight="0">
      <c r="A48" s="0">
        <f>HYPERLINK("https://dl.dropboxusercontent.com/scl/fi/4xzim78muijuc9omll39o/jaxon-139626-tn.jpg?rlkey=r0xa9o8tznpk23d21lpjwdfvk&amp;dl=0","Click to download Image")</f>
      </c>
      <c r="B48" s="0">
        <f>HYPERLINK("https://dl.dropboxusercontent.com/scl/fi/8rcs47zsk0jgu2f2njcur/mens-t-shirt-size-chartsslate-cason.jpg?rlkey=meyu8qffg2jf0fs0788p9nl15&amp;dl=0","Click to download SizeChart")</f>
      </c>
      <c r="C48" s="0" t="inlineStr">
        <is>
          <t>Jaxon Men's Short Sleeve Shirt</t>
        </is>
      </c>
      <c r="D48" s="0" t="inlineStr">
        <is>
          <t>'139626</t>
        </is>
      </c>
      <c r="E48" s="0" t="inlineStr">
        <is>
          <t>NDSU JAXON M HG:139626E-2XL</t>
        </is>
      </c>
      <c r="F48" s="0" t="inlineStr">
        <is>
          <t>'813139626085</t>
        </is>
      </c>
      <c r="G48" s="0" t="inlineStr">
        <is>
          <t>MENS</t>
        </is>
      </c>
      <c r="H48" s="0" t="inlineStr">
        <is>
          <t>2XL</t>
        </is>
      </c>
      <c r="I48" s="0">
        <v>29.99</v>
      </c>
      <c r="J48" s="0">
        <v>5</v>
      </c>
    </row>
    <row r="49" spans="1:10" customHeight="0">
      <c r="A49" s="0">
        <f>HYPERLINK("https://dl.dropboxusercontent.com/scl/fi/4xzim78muijuc9omll39o/jaxon-139626-tn.jpg?rlkey=r0xa9o8tznpk23d21lpjwdfvk&amp;dl=0","Click to download Image")</f>
      </c>
      <c r="B49" s="0">
        <f>HYPERLINK("https://dl.dropboxusercontent.com/scl/fi/8rcs47zsk0jgu2f2njcur/mens-t-shirt-size-chartsslate-cason.jpg?rlkey=meyu8qffg2jf0fs0788p9nl15&amp;dl=0","Click to download SizeChart")</f>
      </c>
      <c r="C49" s="0" t="inlineStr">
        <is>
          <t>Jaxon Men's Short Sleeve Shirt</t>
        </is>
      </c>
      <c r="D49" s="0" t="inlineStr">
        <is>
          <t>'139626</t>
        </is>
      </c>
      <c r="E49" s="0" t="inlineStr">
        <is>
          <t>NDSU JAXON M HG:139626F-3XL</t>
        </is>
      </c>
      <c r="F49" s="0" t="inlineStr">
        <is>
          <t>'813139626092</t>
        </is>
      </c>
      <c r="G49" s="0" t="inlineStr">
        <is>
          <t>MENS</t>
        </is>
      </c>
      <c r="H49" s="0" t="inlineStr">
        <is>
          <t>3XL</t>
        </is>
      </c>
      <c r="I49" s="0">
        <v>29.99</v>
      </c>
      <c r="J49" s="0">
        <v>3</v>
      </c>
    </row>
    <row r="50" spans="1:10" customHeight="0">
      <c r="A50" s="0">
        <f>HYPERLINK("https://dl.dropboxusercontent.com/scl/fi/4xzim78muijuc9omll39o/jaxon-139626-tn.jpg?rlkey=r0xa9o8tznpk23d21lpjwdfvk&amp;dl=0","Click to download Image")</f>
      </c>
      <c r="B50" s="0">
        <f>HYPERLINK("https://dl.dropboxusercontent.com/scl/fi/8rcs47zsk0jgu2f2njcur/mens-t-shirt-size-chartsslate-cason.jpg?rlkey=meyu8qffg2jf0fs0788p9nl15&amp;dl=0","Click to download SizeChart")</f>
      </c>
      <c r="C50" s="0" t="inlineStr">
        <is>
          <t>Jaxon Men's Short Sleeve Shirt</t>
        </is>
      </c>
      <c r="D50" s="0" t="inlineStr">
        <is>
          <t>'139626</t>
        </is>
      </c>
      <c r="E50" s="0" t="inlineStr">
        <is>
          <t>NDSU JAXON M HG:139626Z-12PK</t>
        </is>
      </c>
      <c r="F50" s="0" t="inlineStr">
        <is>
          <t>'813139626993</t>
        </is>
      </c>
      <c r="G50" s="0" t="inlineStr">
        <is>
          <t>MENS</t>
        </is>
      </c>
      <c r="H50" s="0" t="inlineStr">
        <is>
          <t>12 PACK</t>
        </is>
      </c>
      <c r="I50" s="0">
        <v>294</v>
      </c>
      <c r="J50" s="0">
        <v>2</v>
      </c>
    </row>
    <row r="51" spans="1:10" customHeight="0">
      <c r="A51" s="0">
        <f>HYPERLINK("https://dl.dropboxusercontent.com/scl/fi/9nr9s5resac7itdrui5k2/jaxon-139631-tn.jpg?rlkey=j68pxcvjqwyju4m41zxfo5xyt&amp;dl=0","Click to download Image")</f>
      </c>
      <c r="B51" s="0">
        <f>HYPERLINK("https://dl.dropboxusercontent.com/scl/fi/8rcs47zsk0jgu2f2njcur/mens-t-shirt-size-chartsslate-cason.jpg?rlkey=meyu8qffg2jf0fs0788p9nl15&amp;dl=0","Click to download SizeChart")</f>
      </c>
      <c r="C51" s="0" t="inlineStr">
        <is>
          <t>Jaxon Men's Short Sleeve Shirt</t>
        </is>
      </c>
      <c r="D51" s="0" t="inlineStr">
        <is>
          <t>'139631</t>
        </is>
      </c>
      <c r="E51" s="0" t="inlineStr">
        <is>
          <t>IND JAXON M HG:139631A-S</t>
        </is>
      </c>
      <c r="F51" s="0" t="inlineStr">
        <is>
          <t>'806139631043</t>
        </is>
      </c>
      <c r="G51" s="0" t="inlineStr">
        <is>
          <t>MENS</t>
        </is>
      </c>
      <c r="H51" s="0" t="inlineStr">
        <is>
          <t>S</t>
        </is>
      </c>
      <c r="I51" s="0">
        <v>29.99</v>
      </c>
      <c r="J51" s="0">
        <v>3</v>
      </c>
    </row>
    <row r="52" spans="1:10" customHeight="0">
      <c r="A52" s="0">
        <f>HYPERLINK("https://dl.dropboxusercontent.com/scl/fi/9nr9s5resac7itdrui5k2/jaxon-139631-tn.jpg?rlkey=j68pxcvjqwyju4m41zxfo5xyt&amp;dl=0","Click to download Image")</f>
      </c>
      <c r="B52" s="0">
        <f>HYPERLINK("https://dl.dropboxusercontent.com/scl/fi/8rcs47zsk0jgu2f2njcur/mens-t-shirt-size-chartsslate-cason.jpg?rlkey=meyu8qffg2jf0fs0788p9nl15&amp;dl=0","Click to download SizeChart")</f>
      </c>
      <c r="C52" s="0" t="inlineStr">
        <is>
          <t>Jaxon Men's Short Sleeve Shirt</t>
        </is>
      </c>
      <c r="D52" s="0" t="inlineStr">
        <is>
          <t>'139631</t>
        </is>
      </c>
      <c r="E52" s="0" t="inlineStr">
        <is>
          <t>IND JAXON M HG:139631B-M</t>
        </is>
      </c>
      <c r="F52" s="0" t="inlineStr">
        <is>
          <t>'806139631050</t>
        </is>
      </c>
      <c r="G52" s="0" t="inlineStr">
        <is>
          <t>MENS</t>
        </is>
      </c>
      <c r="H52" s="0" t="inlineStr">
        <is>
          <t>M</t>
        </is>
      </c>
      <c r="I52" s="0">
        <v>29.99</v>
      </c>
      <c r="J52" s="0">
        <v>6</v>
      </c>
    </row>
    <row r="53" spans="1:10" customHeight="0">
      <c r="A53" s="0">
        <f>HYPERLINK("https://dl.dropboxusercontent.com/scl/fi/9nr9s5resac7itdrui5k2/jaxon-139631-tn.jpg?rlkey=j68pxcvjqwyju4m41zxfo5xyt&amp;dl=0","Click to download Image")</f>
      </c>
      <c r="B53" s="0">
        <f>HYPERLINK("https://dl.dropboxusercontent.com/scl/fi/8rcs47zsk0jgu2f2njcur/mens-t-shirt-size-chartsslate-cason.jpg?rlkey=meyu8qffg2jf0fs0788p9nl15&amp;dl=0","Click to download SizeChart")</f>
      </c>
      <c r="C53" s="0" t="inlineStr">
        <is>
          <t>Jaxon Men's Short Sleeve Shirt</t>
        </is>
      </c>
      <c r="D53" s="0" t="inlineStr">
        <is>
          <t>'139631</t>
        </is>
      </c>
      <c r="E53" s="0" t="inlineStr">
        <is>
          <t>IND JAXON M HG:139631C-L</t>
        </is>
      </c>
      <c r="F53" s="0" t="inlineStr">
        <is>
          <t>'806139631067</t>
        </is>
      </c>
      <c r="G53" s="0" t="inlineStr">
        <is>
          <t>MENS</t>
        </is>
      </c>
      <c r="H53" s="0" t="inlineStr">
        <is>
          <t>L</t>
        </is>
      </c>
      <c r="I53" s="0">
        <v>29.99</v>
      </c>
      <c r="J53" s="0">
        <v>9</v>
      </c>
    </row>
    <row r="54" spans="1:10" customHeight="0">
      <c r="A54" s="0">
        <f>HYPERLINK("https://dl.dropboxusercontent.com/scl/fi/9nr9s5resac7itdrui5k2/jaxon-139631-tn.jpg?rlkey=j68pxcvjqwyju4m41zxfo5xyt&amp;dl=0","Click to download Image")</f>
      </c>
      <c r="B54" s="0">
        <f>HYPERLINK("https://dl.dropboxusercontent.com/scl/fi/8rcs47zsk0jgu2f2njcur/mens-t-shirt-size-chartsslate-cason.jpg?rlkey=meyu8qffg2jf0fs0788p9nl15&amp;dl=0","Click to download SizeChart")</f>
      </c>
      <c r="C54" s="0" t="inlineStr">
        <is>
          <t>Jaxon Men's Short Sleeve Shirt</t>
        </is>
      </c>
      <c r="D54" s="0" t="inlineStr">
        <is>
          <t>'139631</t>
        </is>
      </c>
      <c r="E54" s="0" t="inlineStr">
        <is>
          <t>IND JAXON M HG:139631D-XL</t>
        </is>
      </c>
      <c r="F54" s="0" t="inlineStr">
        <is>
          <t>'806139631074</t>
        </is>
      </c>
      <c r="G54" s="0" t="inlineStr">
        <is>
          <t>MENS</t>
        </is>
      </c>
      <c r="H54" s="0" t="inlineStr">
        <is>
          <t>XL</t>
        </is>
      </c>
      <c r="I54" s="0">
        <v>29.99</v>
      </c>
      <c r="J54" s="0">
        <v>9</v>
      </c>
    </row>
    <row r="55" spans="1:10" customHeight="0">
      <c r="A55" s="0">
        <f>HYPERLINK("https://dl.dropboxusercontent.com/scl/fi/9nr9s5resac7itdrui5k2/jaxon-139631-tn.jpg?rlkey=j68pxcvjqwyju4m41zxfo5xyt&amp;dl=0","Click to download Image")</f>
      </c>
      <c r="B55" s="0">
        <f>HYPERLINK("https://dl.dropboxusercontent.com/scl/fi/8rcs47zsk0jgu2f2njcur/mens-t-shirt-size-chartsslate-cason.jpg?rlkey=meyu8qffg2jf0fs0788p9nl15&amp;dl=0","Click to download SizeChart")</f>
      </c>
      <c r="C55" s="0" t="inlineStr">
        <is>
          <t>Jaxon Men's Short Sleeve Shirt</t>
        </is>
      </c>
      <c r="D55" s="0" t="inlineStr">
        <is>
          <t>'139631</t>
        </is>
      </c>
      <c r="E55" s="0" t="inlineStr">
        <is>
          <t>IND JAXON M HG:139631E-2XL</t>
        </is>
      </c>
      <c r="F55" s="0" t="inlineStr">
        <is>
          <t>'806139631081</t>
        </is>
      </c>
      <c r="G55" s="0" t="inlineStr">
        <is>
          <t>MENS</t>
        </is>
      </c>
      <c r="H55" s="0" t="inlineStr">
        <is>
          <t>2XL</t>
        </is>
      </c>
      <c r="I55" s="0">
        <v>29.99</v>
      </c>
      <c r="J55" s="0">
        <v>6</v>
      </c>
    </row>
    <row r="56" spans="1:10" customHeight="0">
      <c r="A56" s="0">
        <f>HYPERLINK("https://dl.dropboxusercontent.com/scl/fi/9nr9s5resac7itdrui5k2/jaxon-139631-tn.jpg?rlkey=j68pxcvjqwyju4m41zxfo5xyt&amp;dl=0","Click to download Image")</f>
      </c>
      <c r="B56" s="0">
        <f>HYPERLINK("https://dl.dropboxusercontent.com/scl/fi/8rcs47zsk0jgu2f2njcur/mens-t-shirt-size-chartsslate-cason.jpg?rlkey=meyu8qffg2jf0fs0788p9nl15&amp;dl=0","Click to download SizeChart")</f>
      </c>
      <c r="C56" s="0" t="inlineStr">
        <is>
          <t>Jaxon Men's Short Sleeve Shirt</t>
        </is>
      </c>
      <c r="D56" s="0" t="inlineStr">
        <is>
          <t>'139631</t>
        </is>
      </c>
      <c r="E56" s="0" t="inlineStr">
        <is>
          <t>IND JAXON M HG:139631F-3XL</t>
        </is>
      </c>
      <c r="F56" s="0" t="inlineStr">
        <is>
          <t>'806139631098</t>
        </is>
      </c>
      <c r="G56" s="0" t="inlineStr">
        <is>
          <t>MENS</t>
        </is>
      </c>
      <c r="H56" s="0" t="inlineStr">
        <is>
          <t>3XL</t>
        </is>
      </c>
      <c r="I56" s="0">
        <v>29.99</v>
      </c>
      <c r="J56" s="0">
        <v>3</v>
      </c>
    </row>
    <row r="57" spans="1:10" customHeight="0">
      <c r="A57" s="0">
        <f>HYPERLINK("https://dl.dropboxusercontent.com/scl/fi/9nr9s5resac7itdrui5k2/jaxon-139631-tn.jpg?rlkey=j68pxcvjqwyju4m41zxfo5xyt&amp;dl=0","Click to download Image")</f>
      </c>
      <c r="B57" s="0">
        <f>HYPERLINK("https://dl.dropboxusercontent.com/scl/fi/8rcs47zsk0jgu2f2njcur/mens-t-shirt-size-chartsslate-cason.jpg?rlkey=meyu8qffg2jf0fs0788p9nl15&amp;dl=0","Click to download SizeChart")</f>
      </c>
      <c r="C57" s="0" t="inlineStr">
        <is>
          <t>Jaxon Men's Short Sleeve Shirt</t>
        </is>
      </c>
      <c r="D57" s="0" t="inlineStr">
        <is>
          <t>'139631</t>
        </is>
      </c>
      <c r="E57" s="0" t="inlineStr">
        <is>
          <t>IND JAXON M HG:139631Z-12PK</t>
        </is>
      </c>
      <c r="F57" s="0" t="inlineStr">
        <is>
          <t>'806139631999</t>
        </is>
      </c>
      <c r="G57" s="0" t="inlineStr">
        <is>
          <t>MENS</t>
        </is>
      </c>
      <c r="H57" s="0" t="inlineStr">
        <is>
          <t>12 PACK</t>
        </is>
      </c>
      <c r="I57" s="0">
        <v>294</v>
      </c>
      <c r="J57" s="0">
        <v>3</v>
      </c>
    </row>
    <row r="58" spans="1:10" customHeight="0">
      <c r="A58" s="0">
        <f>HYPERLINK("https://dl.dropboxusercontent.com/scl/fi/tx4qvm82lvjl8hob68jiy/jaxon-139632-tn.jpg?rlkey=f51grvjfku72z5gzekhkdrmkx&amp;dl=0","Click to download Image")</f>
      </c>
      <c r="B58" s="0">
        <f>HYPERLINK("https://dl.dropboxusercontent.com/scl/fi/8rcs47zsk0jgu2f2njcur/mens-t-shirt-size-chartsslate-cason.jpg?rlkey=meyu8qffg2jf0fs0788p9nl15&amp;dl=0","Click to download SizeChart")</f>
      </c>
      <c r="C58" s="0" t="inlineStr">
        <is>
          <t>Jaxon Men's Short Sleeve Shirt</t>
        </is>
      </c>
      <c r="D58" s="0" t="inlineStr">
        <is>
          <t>'139632</t>
        </is>
      </c>
      <c r="E58" s="0" t="inlineStr">
        <is>
          <t>PUR JAXON M HG:139632A-S</t>
        </is>
      </c>
      <c r="F58" s="0" t="inlineStr">
        <is>
          <t>'804139632046</t>
        </is>
      </c>
      <c r="G58" s="0" t="inlineStr">
        <is>
          <t>MENS</t>
        </is>
      </c>
      <c r="H58" s="0" t="inlineStr">
        <is>
          <t>S</t>
        </is>
      </c>
      <c r="I58" s="0">
        <v>29.99</v>
      </c>
      <c r="J58" s="0">
        <v>3</v>
      </c>
    </row>
    <row r="59" spans="1:10" customHeight="0">
      <c r="A59" s="0">
        <f>HYPERLINK("https://dl.dropboxusercontent.com/scl/fi/tx4qvm82lvjl8hob68jiy/jaxon-139632-tn.jpg?rlkey=f51grvjfku72z5gzekhkdrmkx&amp;dl=0","Click to download Image")</f>
      </c>
      <c r="B59" s="0">
        <f>HYPERLINK("https://dl.dropboxusercontent.com/scl/fi/8rcs47zsk0jgu2f2njcur/mens-t-shirt-size-chartsslate-cason.jpg?rlkey=meyu8qffg2jf0fs0788p9nl15&amp;dl=0","Click to download SizeChart")</f>
      </c>
      <c r="C59" s="0" t="inlineStr">
        <is>
          <t>Jaxon Men's Short Sleeve Shirt</t>
        </is>
      </c>
      <c r="D59" s="0" t="inlineStr">
        <is>
          <t>'139632</t>
        </is>
      </c>
      <c r="E59" s="0" t="inlineStr">
        <is>
          <t>PUR JAXON M HG:139632B-M</t>
        </is>
      </c>
      <c r="F59" s="0" t="inlineStr">
        <is>
          <t>'804139632053</t>
        </is>
      </c>
      <c r="G59" s="0" t="inlineStr">
        <is>
          <t>MENS</t>
        </is>
      </c>
      <c r="H59" s="0" t="inlineStr">
        <is>
          <t>M</t>
        </is>
      </c>
      <c r="I59" s="0">
        <v>29.99</v>
      </c>
      <c r="J59" s="0">
        <v>7</v>
      </c>
    </row>
    <row r="60" spans="1:10" customHeight="0">
      <c r="A60" s="0">
        <f>HYPERLINK("https://dl.dropboxusercontent.com/scl/fi/tx4qvm82lvjl8hob68jiy/jaxon-139632-tn.jpg?rlkey=f51grvjfku72z5gzekhkdrmkx&amp;dl=0","Click to download Image")</f>
      </c>
      <c r="B60" s="0">
        <f>HYPERLINK("https://dl.dropboxusercontent.com/scl/fi/8rcs47zsk0jgu2f2njcur/mens-t-shirt-size-chartsslate-cason.jpg?rlkey=meyu8qffg2jf0fs0788p9nl15&amp;dl=0","Click to download SizeChart")</f>
      </c>
      <c r="C60" s="0" t="inlineStr">
        <is>
          <t>Jaxon Men's Short Sleeve Shirt</t>
        </is>
      </c>
      <c r="D60" s="0" t="inlineStr">
        <is>
          <t>'139632</t>
        </is>
      </c>
      <c r="E60" s="0" t="inlineStr">
        <is>
          <t>PUR JAXON M HG:139632C-L</t>
        </is>
      </c>
      <c r="F60" s="0" t="inlineStr">
        <is>
          <t>'804139632060</t>
        </is>
      </c>
      <c r="G60" s="0" t="inlineStr">
        <is>
          <t>MENS</t>
        </is>
      </c>
      <c r="H60" s="0" t="inlineStr">
        <is>
          <t>L</t>
        </is>
      </c>
      <c r="I60" s="0">
        <v>29.99</v>
      </c>
      <c r="J60" s="0">
        <v>9</v>
      </c>
    </row>
    <row r="61" spans="1:10" customHeight="0">
      <c r="A61" s="0">
        <f>HYPERLINK("https://dl.dropboxusercontent.com/scl/fi/tx4qvm82lvjl8hob68jiy/jaxon-139632-tn.jpg?rlkey=f51grvjfku72z5gzekhkdrmkx&amp;dl=0","Click to download Image")</f>
      </c>
      <c r="B61" s="0">
        <f>HYPERLINK("https://dl.dropboxusercontent.com/scl/fi/8rcs47zsk0jgu2f2njcur/mens-t-shirt-size-chartsslate-cason.jpg?rlkey=meyu8qffg2jf0fs0788p9nl15&amp;dl=0","Click to download SizeChart")</f>
      </c>
      <c r="C61" s="0" t="inlineStr">
        <is>
          <t>Jaxon Men's Short Sleeve Shirt</t>
        </is>
      </c>
      <c r="D61" s="0" t="inlineStr">
        <is>
          <t>'139632</t>
        </is>
      </c>
      <c r="E61" s="0" t="inlineStr">
        <is>
          <t>PUR JAXON M HG:139632D-XL</t>
        </is>
      </c>
      <c r="F61" s="0" t="inlineStr">
        <is>
          <t>'804139632077</t>
        </is>
      </c>
      <c r="G61" s="0" t="inlineStr">
        <is>
          <t>MENS</t>
        </is>
      </c>
      <c r="H61" s="0" t="inlineStr">
        <is>
          <t>XL</t>
        </is>
      </c>
      <c r="I61" s="0">
        <v>29.99</v>
      </c>
      <c r="J61" s="0">
        <v>8</v>
      </c>
    </row>
    <row r="62" spans="1:10" customHeight="0">
      <c r="A62" s="0">
        <f>HYPERLINK("https://dl.dropboxusercontent.com/scl/fi/tx4qvm82lvjl8hob68jiy/jaxon-139632-tn.jpg?rlkey=f51grvjfku72z5gzekhkdrmkx&amp;dl=0","Click to download Image")</f>
      </c>
      <c r="B62" s="0">
        <f>HYPERLINK("https://dl.dropboxusercontent.com/scl/fi/8rcs47zsk0jgu2f2njcur/mens-t-shirt-size-chartsslate-cason.jpg?rlkey=meyu8qffg2jf0fs0788p9nl15&amp;dl=0","Click to download SizeChart")</f>
      </c>
      <c r="C62" s="0" t="inlineStr">
        <is>
          <t>Jaxon Men's Short Sleeve Shirt</t>
        </is>
      </c>
      <c r="D62" s="0" t="inlineStr">
        <is>
          <t>'139632</t>
        </is>
      </c>
      <c r="E62" s="0" t="inlineStr">
        <is>
          <t>PUR JAXON M HG:139632E-2XL</t>
        </is>
      </c>
      <c r="F62" s="0" t="inlineStr">
        <is>
          <t>'804139632084</t>
        </is>
      </c>
      <c r="G62" s="0" t="inlineStr">
        <is>
          <t>MENS</t>
        </is>
      </c>
      <c r="H62" s="0" t="inlineStr">
        <is>
          <t>2XL</t>
        </is>
      </c>
      <c r="I62" s="0">
        <v>29.99</v>
      </c>
      <c r="J62" s="0">
        <v>6</v>
      </c>
    </row>
    <row r="63" spans="1:10" customHeight="0">
      <c r="A63" s="0">
        <f>HYPERLINK("https://dl.dropboxusercontent.com/scl/fi/tx4qvm82lvjl8hob68jiy/jaxon-139632-tn.jpg?rlkey=f51grvjfku72z5gzekhkdrmkx&amp;dl=0","Click to download Image")</f>
      </c>
      <c r="B63" s="0">
        <f>HYPERLINK("https://dl.dropboxusercontent.com/scl/fi/8rcs47zsk0jgu2f2njcur/mens-t-shirt-size-chartsslate-cason.jpg?rlkey=meyu8qffg2jf0fs0788p9nl15&amp;dl=0","Click to download SizeChart")</f>
      </c>
      <c r="C63" s="0" t="inlineStr">
        <is>
          <t>Jaxon Men's Short Sleeve Shirt</t>
        </is>
      </c>
      <c r="D63" s="0" t="inlineStr">
        <is>
          <t>'139632</t>
        </is>
      </c>
      <c r="E63" s="0" t="inlineStr">
        <is>
          <t>PUR JAXON M HG:139632F-3XL</t>
        </is>
      </c>
      <c r="F63" s="0" t="inlineStr">
        <is>
          <t>'804139632091</t>
        </is>
      </c>
      <c r="G63" s="0" t="inlineStr">
        <is>
          <t>MENS</t>
        </is>
      </c>
      <c r="H63" s="0" t="inlineStr">
        <is>
          <t>3XL</t>
        </is>
      </c>
      <c r="I63" s="0">
        <v>29.99</v>
      </c>
      <c r="J63" s="0">
        <v>3</v>
      </c>
    </row>
    <row r="64" spans="1:10" customHeight="0">
      <c r="A64" s="0">
        <f>HYPERLINK("https://dl.dropboxusercontent.com/scl/fi/tx4qvm82lvjl8hob68jiy/jaxon-139632-tn.jpg?rlkey=f51grvjfku72z5gzekhkdrmkx&amp;dl=0","Click to download Image")</f>
      </c>
      <c r="B64" s="0">
        <f>HYPERLINK("https://dl.dropboxusercontent.com/scl/fi/8rcs47zsk0jgu2f2njcur/mens-t-shirt-size-chartsslate-cason.jpg?rlkey=meyu8qffg2jf0fs0788p9nl15&amp;dl=0","Click to download SizeChart")</f>
      </c>
      <c r="C64" s="0" t="inlineStr">
        <is>
          <t>Jaxon Men's Short Sleeve Shirt</t>
        </is>
      </c>
      <c r="D64" s="0" t="inlineStr">
        <is>
          <t>'139632</t>
        </is>
      </c>
      <c r="E64" s="0" t="inlineStr">
        <is>
          <t>PUR JAXON M HG:139632Z-12PK</t>
        </is>
      </c>
      <c r="F64" s="0" t="inlineStr">
        <is>
          <t>'804139632992</t>
        </is>
      </c>
      <c r="G64" s="0" t="inlineStr">
        <is>
          <t>MENS</t>
        </is>
      </c>
      <c r="H64" s="0" t="inlineStr">
        <is>
          <t>12 PACK</t>
        </is>
      </c>
      <c r="I64" s="0">
        <v>294</v>
      </c>
      <c r="J64" s="0">
        <v>2</v>
      </c>
    </row>
    <row r="65" spans="1:10" customHeight="0">
      <c r="A65" s="0">
        <f>HYPERLINK("https://dl.dropboxusercontent.com/scl/fi/75kr447h19ojuj6xk9efw/brock-139187-tn.jpg?rlkey=xe5b88xbmxqcyud713jzs92qa&amp;dl=0","Click to download Image")</f>
      </c>
      <c r="B65" s="0">
        <f>HYPERLINK("https://dl.dropboxusercontent.com/scl/fi/koa95objo3xntk9yqo774/graphic-update2022-infant.jpg?rlkey=6lz2sevitkly7a90cgwj52ag8&amp;dl=0","Click to download SizeChart")</f>
      </c>
      <c r="C65" s="0" t="inlineStr">
        <is>
          <t>Brock Infant Sweatshirt</t>
        </is>
      </c>
      <c r="D65" s="0" t="inlineStr">
        <is>
          <t>'139187</t>
        </is>
      </c>
      <c r="E65" s="0" t="inlineStr">
        <is>
          <t>MU BROCK I BK:139187A-0-3M</t>
        </is>
      </c>
      <c r="F65" s="0" t="inlineStr">
        <is>
          <t>'803139187006</t>
        </is>
      </c>
      <c r="G65" s="0" t="inlineStr">
        <is>
          <t>INFANT</t>
        </is>
      </c>
      <c r="H65" s="0" t="inlineStr">
        <is>
          <t>0-3M</t>
        </is>
      </c>
      <c r="I65" s="0">
        <v>34.99</v>
      </c>
      <c r="J65" s="0">
        <v>6</v>
      </c>
    </row>
    <row r="66" spans="1:10" customHeight="0">
      <c r="A66" s="0">
        <f>HYPERLINK("https://dl.dropboxusercontent.com/scl/fi/75kr447h19ojuj6xk9efw/brock-139187-tn.jpg?rlkey=xe5b88xbmxqcyud713jzs92qa&amp;dl=0","Click to download Image")</f>
      </c>
      <c r="B66" s="0">
        <f>HYPERLINK("https://dl.dropboxusercontent.com/scl/fi/koa95objo3xntk9yqo774/graphic-update2022-infant.jpg?rlkey=6lz2sevitkly7a90cgwj52ag8&amp;dl=0","Click to download SizeChart")</f>
      </c>
      <c r="C66" s="0" t="inlineStr">
        <is>
          <t>Brock Infant Sweatshirt</t>
        </is>
      </c>
      <c r="D66" s="0" t="inlineStr">
        <is>
          <t>'139187</t>
        </is>
      </c>
      <c r="E66" s="0" t="inlineStr">
        <is>
          <t>MU BROCK I BK:139187B-3-6M</t>
        </is>
      </c>
      <c r="F66" s="0" t="inlineStr">
        <is>
          <t>'803139187013</t>
        </is>
      </c>
      <c r="G66" s="0" t="inlineStr">
        <is>
          <t>INFANT</t>
        </is>
      </c>
      <c r="H66" s="0" t="inlineStr">
        <is>
          <t>3-6M</t>
        </is>
      </c>
      <c r="I66" s="0">
        <v>34.99</v>
      </c>
      <c r="J66" s="0">
        <v>6</v>
      </c>
    </row>
    <row r="67" spans="1:10" customHeight="0">
      <c r="A67" s="0">
        <f>HYPERLINK("https://dl.dropboxusercontent.com/scl/fi/75kr447h19ojuj6xk9efw/brock-139187-tn.jpg?rlkey=xe5b88xbmxqcyud713jzs92qa&amp;dl=0","Click to download Image")</f>
      </c>
      <c r="B67" s="0">
        <f>HYPERLINK("https://dl.dropboxusercontent.com/scl/fi/koa95objo3xntk9yqo774/graphic-update2022-infant.jpg?rlkey=6lz2sevitkly7a90cgwj52ag8&amp;dl=0","Click to download SizeChart")</f>
      </c>
      <c r="C67" s="0" t="inlineStr">
        <is>
          <t>Brock Infant Sweatshirt</t>
        </is>
      </c>
      <c r="D67" s="0" t="inlineStr">
        <is>
          <t>'139187</t>
        </is>
      </c>
      <c r="E67" s="0" t="inlineStr">
        <is>
          <t>MU BROCK I BK:139187C-6-9M</t>
        </is>
      </c>
      <c r="F67" s="0" t="inlineStr">
        <is>
          <t>'803139187020</t>
        </is>
      </c>
      <c r="G67" s="0" t="inlineStr">
        <is>
          <t>INFANT</t>
        </is>
      </c>
      <c r="H67" s="0" t="inlineStr">
        <is>
          <t>6-9M</t>
        </is>
      </c>
      <c r="I67" s="0">
        <v>34.99</v>
      </c>
      <c r="J67" s="0">
        <v>7</v>
      </c>
    </row>
    <row r="68" spans="1:10" customHeight="0">
      <c r="A68" s="0">
        <f>HYPERLINK("https://dl.dropboxusercontent.com/scl/fi/75kr447h19ojuj6xk9efw/brock-139187-tn.jpg?rlkey=xe5b88xbmxqcyud713jzs92qa&amp;dl=0","Click to download Image")</f>
      </c>
      <c r="B68" s="0">
        <f>HYPERLINK("https://dl.dropboxusercontent.com/scl/fi/koa95objo3xntk9yqo774/graphic-update2022-infant.jpg?rlkey=6lz2sevitkly7a90cgwj52ag8&amp;dl=0","Click to download SizeChart")</f>
      </c>
      <c r="C68" s="0" t="inlineStr">
        <is>
          <t>Brock Infant Sweatshirt</t>
        </is>
      </c>
      <c r="D68" s="0" t="inlineStr">
        <is>
          <t>'139187</t>
        </is>
      </c>
      <c r="E68" s="0" t="inlineStr">
        <is>
          <t>MU BROCK I BK:139187F-12M</t>
        </is>
      </c>
      <c r="F68" s="0" t="inlineStr">
        <is>
          <t>'803139187037</t>
        </is>
      </c>
      <c r="G68" s="0" t="inlineStr">
        <is>
          <t>INFANT</t>
        </is>
      </c>
      <c r="H68" s="0" t="inlineStr">
        <is>
          <t>12M</t>
        </is>
      </c>
      <c r="I68" s="0">
        <v>34.99</v>
      </c>
      <c r="J68" s="0">
        <v>6</v>
      </c>
    </row>
    <row r="69" spans="1:10" customHeight="0">
      <c r="A69" s="0">
        <f>HYPERLINK("https://dl.dropboxusercontent.com/scl/fi/75kr447h19ojuj6xk9efw/brock-139187-tn.jpg?rlkey=xe5b88xbmxqcyud713jzs92qa&amp;dl=0","Click to download Image")</f>
      </c>
      <c r="B69" s="0">
        <f>HYPERLINK("https://dl.dropboxusercontent.com/scl/fi/koa95objo3xntk9yqo774/graphic-update2022-infant.jpg?rlkey=6lz2sevitkly7a90cgwj52ag8&amp;dl=0","Click to download SizeChart")</f>
      </c>
      <c r="C69" s="0" t="inlineStr">
        <is>
          <t>Brock Infant Sweatshirt</t>
        </is>
      </c>
      <c r="D69" s="0" t="inlineStr">
        <is>
          <t>'139187</t>
        </is>
      </c>
      <c r="E69" s="0" t="inlineStr">
        <is>
          <t>MU BROCK I BK:139187Z-12PK</t>
        </is>
      </c>
      <c r="F69" s="0" t="inlineStr">
        <is>
          <t>'803139187990</t>
        </is>
      </c>
      <c r="G69" s="0" t="inlineStr">
        <is>
          <t>INFANT</t>
        </is>
      </c>
      <c r="H69" s="0" t="inlineStr">
        <is>
          <t>12 PACK</t>
        </is>
      </c>
      <c r="I69" s="0">
        <v>335.9</v>
      </c>
      <c r="J69" s="0">
        <v>0</v>
      </c>
    </row>
    <row r="70" spans="1:10" customHeight="0">
      <c r="A70" s="0">
        <f>HYPERLINK("https://dl.dropboxusercontent.com/scl/fi/cpgohgokubvuhxhgyvb20/calla-137394-tn.jpg?rlkey=tfhnpjerwb6pwonz0v8g2inn9&amp;dl=0","Click to download Image")</f>
      </c>
      <c r="B70" s="0">
        <f>HYPERLINK("https://dl.dropboxusercontent.com/scl/fi/ctdrk3kuetdnf8f6fk78r/womens-t-shirt-size-chartscalla.jpg?rlkey=h1cgt3op9i7268irt02oqbua1&amp;dl=0","Click to download SizeChart")</f>
      </c>
      <c r="C70" s="0" t="inlineStr">
        <is>
          <t>Calla Women's Long Sleeve T-Shirt</t>
        </is>
      </c>
      <c r="D70" s="0" t="inlineStr">
        <is>
          <t>'137394</t>
        </is>
      </c>
      <c r="E70" s="0" t="inlineStr">
        <is>
          <t>PUR CALLA W BK:137394A-S</t>
        </is>
      </c>
      <c r="F70" s="0" t="inlineStr">
        <is>
          <t>'804137394045</t>
        </is>
      </c>
      <c r="G70" s="0" t="inlineStr">
        <is>
          <t>WOMENS</t>
        </is>
      </c>
      <c r="H70" s="0" t="inlineStr">
        <is>
          <t>S</t>
        </is>
      </c>
      <c r="I70" s="0">
        <v>36.99</v>
      </c>
      <c r="J70" s="0">
        <v>1</v>
      </c>
    </row>
    <row r="71" spans="1:10" customHeight="0">
      <c r="A71" s="0">
        <f>HYPERLINK("https://dl.dropboxusercontent.com/scl/fi/cpgohgokubvuhxhgyvb20/calla-137394-tn.jpg?rlkey=tfhnpjerwb6pwonz0v8g2inn9&amp;dl=0","Click to download Image")</f>
      </c>
      <c r="B71" s="0">
        <f>HYPERLINK("https://dl.dropboxusercontent.com/scl/fi/ctdrk3kuetdnf8f6fk78r/womens-t-shirt-size-chartscalla.jpg?rlkey=h1cgt3op9i7268irt02oqbua1&amp;dl=0","Click to download SizeChart")</f>
      </c>
      <c r="C71" s="0" t="inlineStr">
        <is>
          <t>Calla Women's Long Sleeve T-Shirt</t>
        </is>
      </c>
      <c r="D71" s="0" t="inlineStr">
        <is>
          <t>'137394</t>
        </is>
      </c>
      <c r="E71" s="0" t="inlineStr">
        <is>
          <t>PUR CALLA W BK:137394B-M</t>
        </is>
      </c>
      <c r="F71" s="0" t="inlineStr">
        <is>
          <t>'804137394052</t>
        </is>
      </c>
      <c r="G71" s="0" t="inlineStr">
        <is>
          <t>WOMENS</t>
        </is>
      </c>
      <c r="H71" s="0" t="inlineStr">
        <is>
          <t>M</t>
        </is>
      </c>
      <c r="I71" s="0">
        <v>36.99</v>
      </c>
      <c r="J71" s="0">
        <v>7</v>
      </c>
    </row>
    <row r="72" spans="1:10" customHeight="0">
      <c r="A72" s="0">
        <f>HYPERLINK("https://dl.dropboxusercontent.com/scl/fi/cpgohgokubvuhxhgyvb20/calla-137394-tn.jpg?rlkey=tfhnpjerwb6pwonz0v8g2inn9&amp;dl=0","Click to download Image")</f>
      </c>
      <c r="B72" s="0">
        <f>HYPERLINK("https://dl.dropboxusercontent.com/scl/fi/ctdrk3kuetdnf8f6fk78r/womens-t-shirt-size-chartscalla.jpg?rlkey=h1cgt3op9i7268irt02oqbua1&amp;dl=0","Click to download SizeChart")</f>
      </c>
      <c r="C72" s="0" t="inlineStr">
        <is>
          <t>Calla Women's Long Sleeve T-Shirt</t>
        </is>
      </c>
      <c r="D72" s="0" t="inlineStr">
        <is>
          <t>'137394</t>
        </is>
      </c>
      <c r="E72" s="0" t="inlineStr">
        <is>
          <t>PUR CALLA W BK:137394C-L</t>
        </is>
      </c>
      <c r="F72" s="0" t="inlineStr">
        <is>
          <t>'804137394069</t>
        </is>
      </c>
      <c r="G72" s="0" t="inlineStr">
        <is>
          <t>WOMENS</t>
        </is>
      </c>
      <c r="H72" s="0" t="inlineStr">
        <is>
          <t>L</t>
        </is>
      </c>
      <c r="I72" s="0">
        <v>36.99</v>
      </c>
      <c r="J72" s="0">
        <v>6</v>
      </c>
    </row>
    <row r="73" spans="1:10" customHeight="0">
      <c r="A73" s="0">
        <f>HYPERLINK("https://dl.dropboxusercontent.com/scl/fi/cpgohgokubvuhxhgyvb20/calla-137394-tn.jpg?rlkey=tfhnpjerwb6pwonz0v8g2inn9&amp;dl=0","Click to download Image")</f>
      </c>
      <c r="B73" s="0">
        <f>HYPERLINK("https://dl.dropboxusercontent.com/scl/fi/ctdrk3kuetdnf8f6fk78r/womens-t-shirt-size-chartscalla.jpg?rlkey=h1cgt3op9i7268irt02oqbua1&amp;dl=0","Click to download SizeChart")</f>
      </c>
      <c r="C73" s="0" t="inlineStr">
        <is>
          <t>Calla Women's Long Sleeve T-Shirt</t>
        </is>
      </c>
      <c r="D73" s="0" t="inlineStr">
        <is>
          <t>'137394</t>
        </is>
      </c>
      <c r="E73" s="0" t="inlineStr">
        <is>
          <t>PUR CALLA W BK:137394D-XL</t>
        </is>
      </c>
      <c r="F73" s="0" t="inlineStr">
        <is>
          <t>'804137394076</t>
        </is>
      </c>
      <c r="G73" s="0" t="inlineStr">
        <is>
          <t>WOMENS</t>
        </is>
      </c>
      <c r="H73" s="0" t="inlineStr">
        <is>
          <t>XL</t>
        </is>
      </c>
      <c r="I73" s="0">
        <v>36.99</v>
      </c>
      <c r="J73" s="0">
        <v>6</v>
      </c>
    </row>
    <row r="74" spans="1:10" customHeight="0">
      <c r="A74" s="0">
        <f>HYPERLINK("https://dl.dropboxusercontent.com/scl/fi/cpgohgokubvuhxhgyvb20/calla-137394-tn.jpg?rlkey=tfhnpjerwb6pwonz0v8g2inn9&amp;dl=0","Click to download Image")</f>
      </c>
      <c r="B74" s="0">
        <f>HYPERLINK("https://dl.dropboxusercontent.com/scl/fi/ctdrk3kuetdnf8f6fk78r/womens-t-shirt-size-chartscalla.jpg?rlkey=h1cgt3op9i7268irt02oqbua1&amp;dl=0","Click to download SizeChart")</f>
      </c>
      <c r="C74" s="0" t="inlineStr">
        <is>
          <t>Calla Women's Long Sleeve T-Shirt</t>
        </is>
      </c>
      <c r="D74" s="0" t="inlineStr">
        <is>
          <t>'137394</t>
        </is>
      </c>
      <c r="E74" s="0" t="inlineStr">
        <is>
          <t>PUR CALLA W BK:137394E-2XL</t>
        </is>
      </c>
      <c r="F74" s="0" t="inlineStr">
        <is>
          <t>'804137394083</t>
        </is>
      </c>
      <c r="G74" s="0" t="inlineStr">
        <is>
          <t>WOMENS</t>
        </is>
      </c>
      <c r="H74" s="0" t="inlineStr">
        <is>
          <t>2XL</t>
        </is>
      </c>
      <c r="I74" s="0">
        <v>36.99</v>
      </c>
      <c r="J74" s="0">
        <v>4</v>
      </c>
    </row>
    <row r="75" spans="1:10" customHeight="0">
      <c r="A75" s="0">
        <f>HYPERLINK("https://dl.dropboxusercontent.com/scl/fi/cpgohgokubvuhxhgyvb20/calla-137394-tn.jpg?rlkey=tfhnpjerwb6pwonz0v8g2inn9&amp;dl=0","Click to download Image")</f>
      </c>
      <c r="B75" s="0">
        <f>HYPERLINK("https://dl.dropboxusercontent.com/scl/fi/ctdrk3kuetdnf8f6fk78r/womens-t-shirt-size-chartscalla.jpg?rlkey=h1cgt3op9i7268irt02oqbua1&amp;dl=0","Click to download SizeChart")</f>
      </c>
      <c r="C75" s="0" t="inlineStr">
        <is>
          <t>Calla Women's Long Sleeve T-Shirt</t>
        </is>
      </c>
      <c r="D75" s="0" t="inlineStr">
        <is>
          <t>'137394</t>
        </is>
      </c>
      <c r="E75" s="0" t="inlineStr">
        <is>
          <t>PUR CALLA W BK:137394F-3XL</t>
        </is>
      </c>
      <c r="F75" s="0" t="inlineStr">
        <is>
          <t>'804137394090</t>
        </is>
      </c>
      <c r="G75" s="0" t="inlineStr">
        <is>
          <t>WOMENS</t>
        </is>
      </c>
      <c r="H75" s="0" t="inlineStr">
        <is>
          <t>3XL</t>
        </is>
      </c>
      <c r="I75" s="0">
        <v>36.99</v>
      </c>
      <c r="J75" s="0">
        <v>2</v>
      </c>
    </row>
    <row r="76" spans="1:10" customHeight="0">
      <c r="A76" s="0">
        <f>HYPERLINK("https://dl.dropboxusercontent.com/scl/fi/cpgohgokubvuhxhgyvb20/calla-137394-tn.jpg?rlkey=tfhnpjerwb6pwonz0v8g2inn9&amp;dl=0","Click to download Image")</f>
      </c>
      <c r="B76" s="0">
        <f>HYPERLINK("https://dl.dropboxusercontent.com/scl/fi/ctdrk3kuetdnf8f6fk78r/womens-t-shirt-size-chartscalla.jpg?rlkey=h1cgt3op9i7268irt02oqbua1&amp;dl=0","Click to download SizeChart")</f>
      </c>
      <c r="C76" s="0" t="inlineStr">
        <is>
          <t>Calla Women's Long Sleeve T-Shirt</t>
        </is>
      </c>
      <c r="D76" s="0" t="inlineStr">
        <is>
          <t>'137394</t>
        </is>
      </c>
      <c r="E76" s="0" t="inlineStr">
        <is>
          <t>PUR CALLA W BK:137394Z-12PK</t>
        </is>
      </c>
      <c r="F76" s="0" t="inlineStr">
        <is>
          <t>'804137394991</t>
        </is>
      </c>
      <c r="G76" s="0" t="inlineStr">
        <is>
          <t>WOMENS</t>
        </is>
      </c>
      <c r="H76" s="0" t="inlineStr">
        <is>
          <t>12 PACK</t>
        </is>
      </c>
      <c r="I76" s="0">
        <v>355.1</v>
      </c>
      <c r="J76" s="0">
        <v>0</v>
      </c>
    </row>
    <row r="77" spans="1:10" customHeight="0">
      <c r="A77" s="0">
        <f>HYPERLINK("https://dl.dropboxusercontent.com/scl/fi/x2gyu7lki1raku4fuuxfp/callatf17993.jpg?rlkey=ko90pv2a4hl41xhc8hwqjlwlh&amp;dl=0","Click to download Image")</f>
      </c>
      <c r="B77" s="0">
        <f>HYPERLINK("https://dl.dropboxusercontent.com/scl/fi/ctdrk3kuetdnf8f6fk78r/womens-t-shirt-size-chartscalla.jpg?rlkey=h1cgt3op9i7268irt02oqbua1&amp;dl=0","Click to download SizeChart")</f>
      </c>
      <c r="C77" s="0" t="inlineStr">
        <is>
          <t>Calla Women's Long Sleeve T-Shirt</t>
        </is>
      </c>
      <c r="D77" s="0" t="inlineStr">
        <is>
          <t>'137391</t>
        </is>
      </c>
      <c r="E77" s="0" t="inlineStr">
        <is>
          <t>DRK CALLA W RL:137391A-S</t>
        </is>
      </c>
      <c r="F77" s="0" t="inlineStr">
        <is>
          <t>'817137391044</t>
        </is>
      </c>
      <c r="G77" s="0" t="inlineStr">
        <is>
          <t>WOMENS</t>
        </is>
      </c>
      <c r="H77" s="0" t="inlineStr">
        <is>
          <t>S</t>
        </is>
      </c>
      <c r="I77" s="0">
        <v>36.99</v>
      </c>
      <c r="J77" s="0">
        <v>4</v>
      </c>
    </row>
    <row r="78" spans="1:10" customHeight="0">
      <c r="A78" s="0">
        <f>HYPERLINK("https://dl.dropboxusercontent.com/scl/fi/x2gyu7lki1raku4fuuxfp/callatf17993.jpg?rlkey=ko90pv2a4hl41xhc8hwqjlwlh&amp;dl=0","Click to download Image")</f>
      </c>
      <c r="B78" s="0">
        <f>HYPERLINK("https://dl.dropboxusercontent.com/scl/fi/ctdrk3kuetdnf8f6fk78r/womens-t-shirt-size-chartscalla.jpg?rlkey=h1cgt3op9i7268irt02oqbua1&amp;dl=0","Click to download SizeChart")</f>
      </c>
      <c r="C78" s="0" t="inlineStr">
        <is>
          <t>Calla Women's Long Sleeve T-Shirt</t>
        </is>
      </c>
      <c r="D78" s="0" t="inlineStr">
        <is>
          <t>'137391</t>
        </is>
      </c>
      <c r="E78" s="0" t="inlineStr">
        <is>
          <t>DRK CALLA W RL:137391B-M</t>
        </is>
      </c>
      <c r="F78" s="0" t="inlineStr">
        <is>
          <t>'817137391051</t>
        </is>
      </c>
      <c r="G78" s="0" t="inlineStr">
        <is>
          <t>WOMENS</t>
        </is>
      </c>
      <c r="H78" s="0" t="inlineStr">
        <is>
          <t>M</t>
        </is>
      </c>
      <c r="I78" s="0">
        <v>36.99</v>
      </c>
      <c r="J78" s="0">
        <v>8</v>
      </c>
    </row>
    <row r="79" spans="1:10" customHeight="0">
      <c r="A79" s="0">
        <f>HYPERLINK("https://dl.dropboxusercontent.com/scl/fi/x2gyu7lki1raku4fuuxfp/callatf17993.jpg?rlkey=ko90pv2a4hl41xhc8hwqjlwlh&amp;dl=0","Click to download Image")</f>
      </c>
      <c r="B79" s="0">
        <f>HYPERLINK("https://dl.dropboxusercontent.com/scl/fi/ctdrk3kuetdnf8f6fk78r/womens-t-shirt-size-chartscalla.jpg?rlkey=h1cgt3op9i7268irt02oqbua1&amp;dl=0","Click to download SizeChart")</f>
      </c>
      <c r="C79" s="0" t="inlineStr">
        <is>
          <t>Calla Women's Long Sleeve T-Shirt</t>
        </is>
      </c>
      <c r="D79" s="0" t="inlineStr">
        <is>
          <t>'137391</t>
        </is>
      </c>
      <c r="E79" s="0" t="inlineStr">
        <is>
          <t>DRK CALLA W RL:137391C-L</t>
        </is>
      </c>
      <c r="F79" s="0" t="inlineStr">
        <is>
          <t>'817137391068</t>
        </is>
      </c>
      <c r="G79" s="0" t="inlineStr">
        <is>
          <t>WOMENS</t>
        </is>
      </c>
      <c r="H79" s="0" t="inlineStr">
        <is>
          <t>L</t>
        </is>
      </c>
      <c r="I79" s="0">
        <v>36.99</v>
      </c>
      <c r="J79" s="0">
        <v>7</v>
      </c>
    </row>
    <row r="80" spans="1:10" customHeight="0">
      <c r="A80" s="0">
        <f>HYPERLINK("https://dl.dropboxusercontent.com/scl/fi/x2gyu7lki1raku4fuuxfp/callatf17993.jpg?rlkey=ko90pv2a4hl41xhc8hwqjlwlh&amp;dl=0","Click to download Image")</f>
      </c>
      <c r="B80" s="0">
        <f>HYPERLINK("https://dl.dropboxusercontent.com/scl/fi/ctdrk3kuetdnf8f6fk78r/womens-t-shirt-size-chartscalla.jpg?rlkey=h1cgt3op9i7268irt02oqbua1&amp;dl=0","Click to download SizeChart")</f>
      </c>
      <c r="C80" s="0" t="inlineStr">
        <is>
          <t>Calla Women's Long Sleeve T-Shirt</t>
        </is>
      </c>
      <c r="D80" s="0" t="inlineStr">
        <is>
          <t>'137391</t>
        </is>
      </c>
      <c r="E80" s="0" t="inlineStr">
        <is>
          <t>DRK CALLA W RL:137391D-XL</t>
        </is>
      </c>
      <c r="F80" s="0" t="inlineStr">
        <is>
          <t>'817137391075</t>
        </is>
      </c>
      <c r="G80" s="0" t="inlineStr">
        <is>
          <t>WOMENS</t>
        </is>
      </c>
      <c r="H80" s="0" t="inlineStr">
        <is>
          <t>XL</t>
        </is>
      </c>
      <c r="I80" s="0">
        <v>36.99</v>
      </c>
      <c r="J80" s="0">
        <v>3</v>
      </c>
    </row>
    <row r="81" spans="1:10" customHeight="0">
      <c r="A81" s="0">
        <f>HYPERLINK("https://dl.dropboxusercontent.com/scl/fi/x2gyu7lki1raku4fuuxfp/callatf17993.jpg?rlkey=ko90pv2a4hl41xhc8hwqjlwlh&amp;dl=0","Click to download Image")</f>
      </c>
      <c r="B81" s="0">
        <f>HYPERLINK("https://dl.dropboxusercontent.com/scl/fi/ctdrk3kuetdnf8f6fk78r/womens-t-shirt-size-chartscalla.jpg?rlkey=h1cgt3op9i7268irt02oqbua1&amp;dl=0","Click to download SizeChart")</f>
      </c>
      <c r="C81" s="0" t="inlineStr">
        <is>
          <t>Calla Women's Long Sleeve T-Shirt</t>
        </is>
      </c>
      <c r="D81" s="0" t="inlineStr">
        <is>
          <t>'137391</t>
        </is>
      </c>
      <c r="E81" s="0" t="inlineStr">
        <is>
          <t>DRK CALLA W RL:137391E-2XL</t>
        </is>
      </c>
      <c r="F81" s="0" t="inlineStr">
        <is>
          <t>'817137391082</t>
        </is>
      </c>
      <c r="G81" s="0" t="inlineStr">
        <is>
          <t>WOMENS</t>
        </is>
      </c>
      <c r="H81" s="0" t="inlineStr">
        <is>
          <t>2XL</t>
        </is>
      </c>
      <c r="I81" s="0">
        <v>36.99</v>
      </c>
      <c r="J81" s="0">
        <v>3</v>
      </c>
    </row>
    <row r="82" spans="1:10" customHeight="0">
      <c r="A82" s="0">
        <f>HYPERLINK("https://dl.dropboxusercontent.com/scl/fi/x2gyu7lki1raku4fuuxfp/callatf17993.jpg?rlkey=ko90pv2a4hl41xhc8hwqjlwlh&amp;dl=0","Click to download Image")</f>
      </c>
      <c r="B82" s="0">
        <f>HYPERLINK("https://dl.dropboxusercontent.com/scl/fi/ctdrk3kuetdnf8f6fk78r/womens-t-shirt-size-chartscalla.jpg?rlkey=h1cgt3op9i7268irt02oqbua1&amp;dl=0","Click to download SizeChart")</f>
      </c>
      <c r="C82" s="0" t="inlineStr">
        <is>
          <t>Calla Women's Long Sleeve T-Shirt</t>
        </is>
      </c>
      <c r="D82" s="0" t="inlineStr">
        <is>
          <t>'137391</t>
        </is>
      </c>
      <c r="E82" s="0" t="inlineStr">
        <is>
          <t>DRK CALLA W RL:137391F-3XL</t>
        </is>
      </c>
      <c r="F82" s="0" t="inlineStr">
        <is>
          <t>'817137391099</t>
        </is>
      </c>
      <c r="G82" s="0" t="inlineStr">
        <is>
          <t>WOMENS</t>
        </is>
      </c>
      <c r="H82" s="0" t="inlineStr">
        <is>
          <t>3XL</t>
        </is>
      </c>
      <c r="I82" s="0">
        <v>36.99</v>
      </c>
      <c r="J82" s="0">
        <v>1</v>
      </c>
    </row>
    <row r="83" spans="1:10" customHeight="0">
      <c r="A83" s="0">
        <f>HYPERLINK("https://dl.dropboxusercontent.com/scl/fi/x2gyu7lki1raku4fuuxfp/callatf17993.jpg?rlkey=ko90pv2a4hl41xhc8hwqjlwlh&amp;dl=0","Click to download Image")</f>
      </c>
      <c r="B83" s="0">
        <f>HYPERLINK("https://dl.dropboxusercontent.com/scl/fi/ctdrk3kuetdnf8f6fk78r/womens-t-shirt-size-chartscalla.jpg?rlkey=h1cgt3op9i7268irt02oqbua1&amp;dl=0","Click to download SizeChart")</f>
      </c>
      <c r="C83" s="0" t="inlineStr">
        <is>
          <t>Calla Women's Long Sleeve T-Shirt</t>
        </is>
      </c>
      <c r="D83" s="0" t="inlineStr">
        <is>
          <t>'137391</t>
        </is>
      </c>
      <c r="E83" s="0" t="inlineStr">
        <is>
          <t>DRK CALLA W RL:137391Z-12PK</t>
        </is>
      </c>
      <c r="F83" s="0" t="inlineStr">
        <is>
          <t>'817137391990</t>
        </is>
      </c>
      <c r="G83" s="0" t="inlineStr">
        <is>
          <t>WOMENS</t>
        </is>
      </c>
      <c r="H83" s="0" t="inlineStr">
        <is>
          <t>12 PACK</t>
        </is>
      </c>
      <c r="I83" s="0">
        <v>355.1</v>
      </c>
      <c r="J83" s="0">
        <v>2</v>
      </c>
    </row>
    <row r="84" spans="1:10" customHeight="0">
      <c r="A84" s="0">
        <f>HYPERLINK("https://dl.dropboxusercontent.com/scl/fi/nz703f7xdf3ly6e3glhhp/calla-137390-tn.jpg?rlkey=8x4wcyi9iyz9khyyxez21undj&amp;dl=0","Click to download Image")</f>
      </c>
      <c r="B84" s="0">
        <f>HYPERLINK("https://dl.dropboxusercontent.com/scl/fi/ctdrk3kuetdnf8f6fk78r/womens-t-shirt-size-chartscalla.jpg?rlkey=h1cgt3op9i7268irt02oqbua1&amp;dl=0","Click to download SizeChart")</f>
      </c>
      <c r="C84" s="0" t="inlineStr">
        <is>
          <t>Calla Women's Long Sleeve T-Shirt</t>
        </is>
      </c>
      <c r="D84" s="0" t="inlineStr">
        <is>
          <t>'137390</t>
        </is>
      </c>
      <c r="E84" s="0" t="inlineStr">
        <is>
          <t>CU CALLA W RL:137390A-S</t>
        </is>
      </c>
      <c r="F84" s="0" t="inlineStr">
        <is>
          <t>'810137390048</t>
        </is>
      </c>
      <c r="G84" s="0" t="inlineStr">
        <is>
          <t>WOMENS</t>
        </is>
      </c>
      <c r="H84" s="0" t="inlineStr">
        <is>
          <t>S</t>
        </is>
      </c>
      <c r="I84" s="0">
        <v>36.99</v>
      </c>
      <c r="J84" s="0">
        <v>8</v>
      </c>
    </row>
    <row r="85" spans="1:10" customHeight="0">
      <c r="A85" s="0">
        <f>HYPERLINK("https://dl.dropboxusercontent.com/scl/fi/nz703f7xdf3ly6e3glhhp/calla-137390-tn.jpg?rlkey=8x4wcyi9iyz9khyyxez21undj&amp;dl=0","Click to download Image")</f>
      </c>
      <c r="B85" s="0">
        <f>HYPERLINK("https://dl.dropboxusercontent.com/scl/fi/ctdrk3kuetdnf8f6fk78r/womens-t-shirt-size-chartscalla.jpg?rlkey=h1cgt3op9i7268irt02oqbua1&amp;dl=0","Click to download SizeChart")</f>
      </c>
      <c r="C85" s="0" t="inlineStr">
        <is>
          <t>Calla Women's Long Sleeve T-Shirt</t>
        </is>
      </c>
      <c r="D85" s="0" t="inlineStr">
        <is>
          <t>'137390</t>
        </is>
      </c>
      <c r="E85" s="0" t="inlineStr">
        <is>
          <t>CU CALLA W RL:137390B-M</t>
        </is>
      </c>
      <c r="F85" s="0" t="inlineStr">
        <is>
          <t>'810137390055</t>
        </is>
      </c>
      <c r="G85" s="0" t="inlineStr">
        <is>
          <t>WOMENS</t>
        </is>
      </c>
      <c r="H85" s="0" t="inlineStr">
        <is>
          <t>M</t>
        </is>
      </c>
      <c r="I85" s="0">
        <v>36.99</v>
      </c>
      <c r="J85" s="0">
        <v>16</v>
      </c>
    </row>
    <row r="86" spans="1:10" customHeight="0">
      <c r="A86" s="0">
        <f>HYPERLINK("https://dl.dropboxusercontent.com/scl/fi/nz703f7xdf3ly6e3glhhp/calla-137390-tn.jpg?rlkey=8x4wcyi9iyz9khyyxez21undj&amp;dl=0","Click to download Image")</f>
      </c>
      <c r="B86" s="0">
        <f>HYPERLINK("https://dl.dropboxusercontent.com/scl/fi/ctdrk3kuetdnf8f6fk78r/womens-t-shirt-size-chartscalla.jpg?rlkey=h1cgt3op9i7268irt02oqbua1&amp;dl=0","Click to download SizeChart")</f>
      </c>
      <c r="C86" s="0" t="inlineStr">
        <is>
          <t>Calla Women's Long Sleeve T-Shirt</t>
        </is>
      </c>
      <c r="D86" s="0" t="inlineStr">
        <is>
          <t>'137390</t>
        </is>
      </c>
      <c r="E86" s="0" t="inlineStr">
        <is>
          <t>CU CALLA W RL:137390C-L</t>
        </is>
      </c>
      <c r="F86" s="0" t="inlineStr">
        <is>
          <t>'810137390062</t>
        </is>
      </c>
      <c r="G86" s="0" t="inlineStr">
        <is>
          <t>WOMENS</t>
        </is>
      </c>
      <c r="H86" s="0" t="inlineStr">
        <is>
          <t>L</t>
        </is>
      </c>
      <c r="I86" s="0">
        <v>36.99</v>
      </c>
      <c r="J86" s="0">
        <v>16</v>
      </c>
    </row>
    <row r="87" spans="1:10" customHeight="0">
      <c r="A87" s="0">
        <f>HYPERLINK("https://dl.dropboxusercontent.com/scl/fi/nz703f7xdf3ly6e3glhhp/calla-137390-tn.jpg?rlkey=8x4wcyi9iyz9khyyxez21undj&amp;dl=0","Click to download Image")</f>
      </c>
      <c r="B87" s="0">
        <f>HYPERLINK("https://dl.dropboxusercontent.com/scl/fi/ctdrk3kuetdnf8f6fk78r/womens-t-shirt-size-chartscalla.jpg?rlkey=h1cgt3op9i7268irt02oqbua1&amp;dl=0","Click to download SizeChart")</f>
      </c>
      <c r="C87" s="0" t="inlineStr">
        <is>
          <t>Calla Women's Long Sleeve T-Shirt</t>
        </is>
      </c>
      <c r="D87" s="0" t="inlineStr">
        <is>
          <t>'137390</t>
        </is>
      </c>
      <c r="E87" s="0" t="inlineStr">
        <is>
          <t>CU CALLA W RL:137390D-XL</t>
        </is>
      </c>
      <c r="F87" s="0" t="inlineStr">
        <is>
          <t>'810137390079</t>
        </is>
      </c>
      <c r="G87" s="0" t="inlineStr">
        <is>
          <t>WOMENS</t>
        </is>
      </c>
      <c r="H87" s="0" t="inlineStr">
        <is>
          <t>XL</t>
        </is>
      </c>
      <c r="I87" s="0">
        <v>36.99</v>
      </c>
      <c r="J87" s="0">
        <v>8</v>
      </c>
    </row>
    <row r="88" spans="1:10" customHeight="0">
      <c r="A88" s="0">
        <f>HYPERLINK("https://dl.dropboxusercontent.com/scl/fi/nz703f7xdf3ly6e3glhhp/calla-137390-tn.jpg?rlkey=8x4wcyi9iyz9khyyxez21undj&amp;dl=0","Click to download Image")</f>
      </c>
      <c r="B88" s="0">
        <f>HYPERLINK("https://dl.dropboxusercontent.com/scl/fi/ctdrk3kuetdnf8f6fk78r/womens-t-shirt-size-chartscalla.jpg?rlkey=h1cgt3op9i7268irt02oqbua1&amp;dl=0","Click to download SizeChart")</f>
      </c>
      <c r="C88" s="0" t="inlineStr">
        <is>
          <t>Calla Women's Long Sleeve T-Shirt</t>
        </is>
      </c>
      <c r="D88" s="0" t="inlineStr">
        <is>
          <t>'137390</t>
        </is>
      </c>
      <c r="E88" s="0" t="inlineStr">
        <is>
          <t>CU CALLA W RL:137390E-2XL</t>
        </is>
      </c>
      <c r="F88" s="0" t="inlineStr">
        <is>
          <t>'810137390086</t>
        </is>
      </c>
      <c r="G88" s="0" t="inlineStr">
        <is>
          <t>WOMENS</t>
        </is>
      </c>
      <c r="H88" s="0" t="inlineStr">
        <is>
          <t>2XL</t>
        </is>
      </c>
      <c r="I88" s="0">
        <v>36.99</v>
      </c>
      <c r="J88" s="0">
        <v>4</v>
      </c>
    </row>
    <row r="89" spans="1:10" customHeight="0">
      <c r="A89" s="0">
        <f>HYPERLINK("https://dl.dropboxusercontent.com/scl/fi/nz703f7xdf3ly6e3glhhp/calla-137390-tn.jpg?rlkey=8x4wcyi9iyz9khyyxez21undj&amp;dl=0","Click to download Image")</f>
      </c>
      <c r="B89" s="0">
        <f>HYPERLINK("https://dl.dropboxusercontent.com/scl/fi/ctdrk3kuetdnf8f6fk78r/womens-t-shirt-size-chartscalla.jpg?rlkey=h1cgt3op9i7268irt02oqbua1&amp;dl=0","Click to download SizeChart")</f>
      </c>
      <c r="C89" s="0" t="inlineStr">
        <is>
          <t>Calla Women's Long Sleeve T-Shirt</t>
        </is>
      </c>
      <c r="D89" s="0" t="inlineStr">
        <is>
          <t>'137390</t>
        </is>
      </c>
      <c r="E89" s="0" t="inlineStr">
        <is>
          <t>CU CALLA W RL:137390F-3XL</t>
        </is>
      </c>
      <c r="F89" s="0" t="inlineStr">
        <is>
          <t>'810137390093</t>
        </is>
      </c>
      <c r="G89" s="0" t="inlineStr">
        <is>
          <t>WOMENS</t>
        </is>
      </c>
      <c r="H89" s="0" t="inlineStr">
        <is>
          <t>3XL</t>
        </is>
      </c>
      <c r="I89" s="0">
        <v>36.99</v>
      </c>
      <c r="J89" s="0">
        <v>2</v>
      </c>
    </row>
    <row r="90" spans="1:10" customHeight="0">
      <c r="A90" s="0">
        <f>HYPERLINK("https://dl.dropboxusercontent.com/scl/fi/nz703f7xdf3ly6e3glhhp/calla-137390-tn.jpg?rlkey=8x4wcyi9iyz9khyyxez21undj&amp;dl=0","Click to download Image")</f>
      </c>
      <c r="B90" s="0">
        <f>HYPERLINK("https://dl.dropboxusercontent.com/scl/fi/ctdrk3kuetdnf8f6fk78r/womens-t-shirt-size-chartscalla.jpg?rlkey=h1cgt3op9i7268irt02oqbua1&amp;dl=0","Click to download SizeChart")</f>
      </c>
      <c r="C90" s="0" t="inlineStr">
        <is>
          <t>Calla Women's Long Sleeve T-Shirt</t>
        </is>
      </c>
      <c r="D90" s="0" t="inlineStr">
        <is>
          <t>'137390</t>
        </is>
      </c>
      <c r="E90" s="0" t="inlineStr">
        <is>
          <t>CU CALLA W RL:137390Z-12PK</t>
        </is>
      </c>
      <c r="F90" s="0" t="inlineStr">
        <is>
          <t>'810137390994</t>
        </is>
      </c>
      <c r="G90" s="0" t="inlineStr">
        <is>
          <t>WOMENS</t>
        </is>
      </c>
      <c r="H90" s="0" t="inlineStr">
        <is>
          <t>12 PACK</t>
        </is>
      </c>
      <c r="I90" s="0">
        <v>355.1</v>
      </c>
      <c r="J90" s="0">
        <v>4</v>
      </c>
    </row>
    <row r="91" spans="1:10" customHeight="0">
      <c r="A91" s="0">
        <f>HYPERLINK("https://dl.dropboxusercontent.com/scl/fi/y8xzdgtc2kwjkifd6s8dc/calla-137389-tn.jpg?rlkey=0ly6yjidxu0v7jx4ddn0mz0ux&amp;dl=0","Click to download Image")</f>
      </c>
      <c r="B91" s="0">
        <f>HYPERLINK("https://dl.dropboxusercontent.com/scl/fi/ctdrk3kuetdnf8f6fk78r/womens-t-shirt-size-chartscalla.jpg?rlkey=h1cgt3op9i7268irt02oqbua1&amp;dl=0","Click to download SizeChart")</f>
      </c>
      <c r="C91" s="0" t="inlineStr">
        <is>
          <t>Calla Women's Long Sleeve T-Shirt</t>
        </is>
      </c>
      <c r="D91" s="0" t="inlineStr">
        <is>
          <t>'137389</t>
        </is>
      </c>
      <c r="E91" s="0" t="inlineStr">
        <is>
          <t>UNI CALLA W PE:137389A-S</t>
        </is>
      </c>
      <c r="F91" s="0" t="inlineStr">
        <is>
          <t>'802137389047</t>
        </is>
      </c>
      <c r="G91" s="0" t="inlineStr">
        <is>
          <t>WOMENS</t>
        </is>
      </c>
      <c r="H91" s="0" t="inlineStr">
        <is>
          <t>S</t>
        </is>
      </c>
      <c r="I91" s="0">
        <v>36.99</v>
      </c>
      <c r="J91" s="0">
        <v>0</v>
      </c>
    </row>
    <row r="92" spans="1:10" customHeight="0">
      <c r="A92" s="0">
        <f>HYPERLINK("https://dl.dropboxusercontent.com/scl/fi/y8xzdgtc2kwjkifd6s8dc/calla-137389-tn.jpg?rlkey=0ly6yjidxu0v7jx4ddn0mz0ux&amp;dl=0","Click to download Image")</f>
      </c>
      <c r="B92" s="0">
        <f>HYPERLINK("https://dl.dropboxusercontent.com/scl/fi/ctdrk3kuetdnf8f6fk78r/womens-t-shirt-size-chartscalla.jpg?rlkey=h1cgt3op9i7268irt02oqbua1&amp;dl=0","Click to download SizeChart")</f>
      </c>
      <c r="C92" s="0" t="inlineStr">
        <is>
          <t>Calla Women's Long Sleeve T-Shirt</t>
        </is>
      </c>
      <c r="D92" s="0" t="inlineStr">
        <is>
          <t>'137389</t>
        </is>
      </c>
      <c r="E92" s="0" t="inlineStr">
        <is>
          <t>UNI CALLA W PE:137389B-M</t>
        </is>
      </c>
      <c r="F92" s="0" t="inlineStr">
        <is>
          <t>'802137389054</t>
        </is>
      </c>
      <c r="G92" s="0" t="inlineStr">
        <is>
          <t>WOMENS</t>
        </is>
      </c>
      <c r="H92" s="0" t="inlineStr">
        <is>
          <t>M</t>
        </is>
      </c>
      <c r="I92" s="0">
        <v>36.99</v>
      </c>
      <c r="J92" s="0">
        <v>0</v>
      </c>
    </row>
    <row r="93" spans="1:10" customHeight="0">
      <c r="A93" s="0">
        <f>HYPERLINK("https://dl.dropboxusercontent.com/scl/fi/y8xzdgtc2kwjkifd6s8dc/calla-137389-tn.jpg?rlkey=0ly6yjidxu0v7jx4ddn0mz0ux&amp;dl=0","Click to download Image")</f>
      </c>
      <c r="B93" s="0">
        <f>HYPERLINK("https://dl.dropboxusercontent.com/scl/fi/ctdrk3kuetdnf8f6fk78r/womens-t-shirt-size-chartscalla.jpg?rlkey=h1cgt3op9i7268irt02oqbua1&amp;dl=0","Click to download SizeChart")</f>
      </c>
      <c r="C93" s="0" t="inlineStr">
        <is>
          <t>Calla Women's Long Sleeve T-Shirt</t>
        </is>
      </c>
      <c r="D93" s="0" t="inlineStr">
        <is>
          <t>'137389</t>
        </is>
      </c>
      <c r="E93" s="0" t="inlineStr">
        <is>
          <t>UNI CALLA W PE:137389C-L</t>
        </is>
      </c>
      <c r="F93" s="0" t="inlineStr">
        <is>
          <t>'802137389061</t>
        </is>
      </c>
      <c r="G93" s="0" t="inlineStr">
        <is>
          <t>WOMENS</t>
        </is>
      </c>
      <c r="H93" s="0" t="inlineStr">
        <is>
          <t>L</t>
        </is>
      </c>
      <c r="I93" s="0">
        <v>36.99</v>
      </c>
      <c r="J93" s="0">
        <v>0</v>
      </c>
    </row>
    <row r="94" spans="1:10" customHeight="0">
      <c r="A94" s="0">
        <f>HYPERLINK("https://dl.dropboxusercontent.com/scl/fi/y8xzdgtc2kwjkifd6s8dc/calla-137389-tn.jpg?rlkey=0ly6yjidxu0v7jx4ddn0mz0ux&amp;dl=0","Click to download Image")</f>
      </c>
      <c r="B94" s="0">
        <f>HYPERLINK("https://dl.dropboxusercontent.com/scl/fi/ctdrk3kuetdnf8f6fk78r/womens-t-shirt-size-chartscalla.jpg?rlkey=h1cgt3op9i7268irt02oqbua1&amp;dl=0","Click to download SizeChart")</f>
      </c>
      <c r="C94" s="0" t="inlineStr">
        <is>
          <t>Calla Women's Long Sleeve T-Shirt</t>
        </is>
      </c>
      <c r="D94" s="0" t="inlineStr">
        <is>
          <t>'137389</t>
        </is>
      </c>
      <c r="E94" s="0" t="inlineStr">
        <is>
          <t>UNI CALLA W PE:137389D-XL</t>
        </is>
      </c>
      <c r="F94" s="0" t="inlineStr">
        <is>
          <t>'802137389078</t>
        </is>
      </c>
      <c r="G94" s="0" t="inlineStr">
        <is>
          <t>WOMENS</t>
        </is>
      </c>
      <c r="H94" s="0" t="inlineStr">
        <is>
          <t>XL</t>
        </is>
      </c>
      <c r="I94" s="0">
        <v>36.99</v>
      </c>
      <c r="J94" s="0">
        <v>0</v>
      </c>
    </row>
    <row r="95" spans="1:10" customHeight="0">
      <c r="A95" s="0">
        <f>HYPERLINK("https://dl.dropboxusercontent.com/scl/fi/y8xzdgtc2kwjkifd6s8dc/calla-137389-tn.jpg?rlkey=0ly6yjidxu0v7jx4ddn0mz0ux&amp;dl=0","Click to download Image")</f>
      </c>
      <c r="B95" s="0">
        <f>HYPERLINK("https://dl.dropboxusercontent.com/scl/fi/ctdrk3kuetdnf8f6fk78r/womens-t-shirt-size-chartscalla.jpg?rlkey=h1cgt3op9i7268irt02oqbua1&amp;dl=0","Click to download SizeChart")</f>
      </c>
      <c r="C95" s="0" t="inlineStr">
        <is>
          <t>Calla Women's Long Sleeve T-Shirt</t>
        </is>
      </c>
      <c r="D95" s="0" t="inlineStr">
        <is>
          <t>'137389</t>
        </is>
      </c>
      <c r="E95" s="0" t="inlineStr">
        <is>
          <t>UNI CALLA W PE:137389E-2XL</t>
        </is>
      </c>
      <c r="F95" s="0" t="inlineStr">
        <is>
          <t>'802137389085</t>
        </is>
      </c>
      <c r="G95" s="0" t="inlineStr">
        <is>
          <t>WOMENS</t>
        </is>
      </c>
      <c r="H95" s="0" t="inlineStr">
        <is>
          <t>2XL</t>
        </is>
      </c>
      <c r="I95" s="0">
        <v>36.99</v>
      </c>
      <c r="J95" s="0">
        <v>1</v>
      </c>
    </row>
    <row r="96" spans="1:10" customHeight="0">
      <c r="A96" s="0">
        <f>HYPERLINK("https://dl.dropboxusercontent.com/scl/fi/y8xzdgtc2kwjkifd6s8dc/calla-137389-tn.jpg?rlkey=0ly6yjidxu0v7jx4ddn0mz0ux&amp;dl=0","Click to download Image")</f>
      </c>
      <c r="B96" s="0">
        <f>HYPERLINK("https://dl.dropboxusercontent.com/scl/fi/ctdrk3kuetdnf8f6fk78r/womens-t-shirt-size-chartscalla.jpg?rlkey=h1cgt3op9i7268irt02oqbua1&amp;dl=0","Click to download SizeChart")</f>
      </c>
      <c r="C96" s="0" t="inlineStr">
        <is>
          <t>Calla Women's Long Sleeve T-Shirt</t>
        </is>
      </c>
      <c r="D96" s="0" t="inlineStr">
        <is>
          <t>'137389</t>
        </is>
      </c>
      <c r="E96" s="0" t="inlineStr">
        <is>
          <t>UNI CALLA W PE:137389F-3XL</t>
        </is>
      </c>
      <c r="F96" s="0" t="inlineStr">
        <is>
          <t>'802137389092</t>
        </is>
      </c>
      <c r="G96" s="0" t="inlineStr">
        <is>
          <t>WOMENS</t>
        </is>
      </c>
      <c r="H96" s="0" t="inlineStr">
        <is>
          <t>3XL</t>
        </is>
      </c>
      <c r="I96" s="0">
        <v>36.99</v>
      </c>
      <c r="J96" s="0">
        <v>1</v>
      </c>
    </row>
    <row r="97" spans="1:10" customHeight="0">
      <c r="A97" s="0">
        <f>HYPERLINK("https://dl.dropboxusercontent.com/scl/fi/y8xzdgtc2kwjkifd6s8dc/calla-137389-tn.jpg?rlkey=0ly6yjidxu0v7jx4ddn0mz0ux&amp;dl=0","Click to download Image")</f>
      </c>
      <c r="B97" s="0">
        <f>HYPERLINK("https://dl.dropboxusercontent.com/scl/fi/ctdrk3kuetdnf8f6fk78r/womens-t-shirt-size-chartscalla.jpg?rlkey=h1cgt3op9i7268irt02oqbua1&amp;dl=0","Click to download SizeChart")</f>
      </c>
      <c r="C97" s="0" t="inlineStr">
        <is>
          <t>Calla Women's Long Sleeve T-Shirt</t>
        </is>
      </c>
      <c r="D97" s="0" t="inlineStr">
        <is>
          <t>'137389</t>
        </is>
      </c>
      <c r="E97" s="0" t="inlineStr">
        <is>
          <t>UNI CALLA W PE:137389Z-12PK</t>
        </is>
      </c>
      <c r="F97" s="0" t="inlineStr">
        <is>
          <t>'802137389993</t>
        </is>
      </c>
      <c r="G97" s="0" t="inlineStr">
        <is>
          <t>WOMENS</t>
        </is>
      </c>
      <c r="H97" s="0" t="inlineStr">
        <is>
          <t>12 PACK</t>
        </is>
      </c>
      <c r="I97" s="0">
        <v>355.1</v>
      </c>
      <c r="J97" s="0">
        <v>0</v>
      </c>
    </row>
    <row r="98" spans="1:10" customHeight="0">
      <c r="A98" s="0">
        <f>HYPERLINK("https://dl.dropboxusercontent.com/scl/fi/zollhkdxo2s5rxkdoecza/calla-137387-tn.jpg?rlkey=in9exarkszads7nv9eeat3h91&amp;dl=0","Click to download Image")</f>
      </c>
      <c r="B98" s="0">
        <f>HYPERLINK("https://dl.dropboxusercontent.com/scl/fi/ctdrk3kuetdnf8f6fk78r/womens-t-shirt-size-chartscalla.jpg?rlkey=h1cgt3op9i7268irt02oqbua1&amp;dl=0","Click to download SizeChart")</f>
      </c>
      <c r="C98" s="0" t="inlineStr">
        <is>
          <t>Calla Women's Long Sleeve T-Shirt</t>
        </is>
      </c>
      <c r="D98" s="0" t="inlineStr">
        <is>
          <t>'137387</t>
        </is>
      </c>
      <c r="E98" s="0" t="inlineStr">
        <is>
          <t>IOWA CALLA W BK:137387A-S</t>
        </is>
      </c>
      <c r="F98" s="0" t="inlineStr">
        <is>
          <t>'800137387049</t>
        </is>
      </c>
      <c r="G98" s="0" t="inlineStr">
        <is>
          <t>WOMENS</t>
        </is>
      </c>
      <c r="H98" s="0" t="inlineStr">
        <is>
          <t>S</t>
        </is>
      </c>
      <c r="I98" s="0">
        <v>36.99</v>
      </c>
      <c r="J98" s="0">
        <v>0</v>
      </c>
    </row>
    <row r="99" spans="1:10" customHeight="0">
      <c r="A99" s="0">
        <f>HYPERLINK("https://dl.dropboxusercontent.com/scl/fi/zollhkdxo2s5rxkdoecza/calla-137387-tn.jpg?rlkey=in9exarkszads7nv9eeat3h91&amp;dl=0","Click to download Image")</f>
      </c>
      <c r="B99" s="0">
        <f>HYPERLINK("https://dl.dropboxusercontent.com/scl/fi/ctdrk3kuetdnf8f6fk78r/womens-t-shirt-size-chartscalla.jpg?rlkey=h1cgt3op9i7268irt02oqbua1&amp;dl=0","Click to download SizeChart")</f>
      </c>
      <c r="C99" s="0" t="inlineStr">
        <is>
          <t>Calla Women's Long Sleeve T-Shirt</t>
        </is>
      </c>
      <c r="D99" s="0" t="inlineStr">
        <is>
          <t>'137387</t>
        </is>
      </c>
      <c r="E99" s="0" t="inlineStr">
        <is>
          <t>IOWA CALLA W BK:137387B-M</t>
        </is>
      </c>
      <c r="F99" s="0" t="inlineStr">
        <is>
          <t>'800137387056</t>
        </is>
      </c>
      <c r="G99" s="0" t="inlineStr">
        <is>
          <t>WOMENS</t>
        </is>
      </c>
      <c r="H99" s="0" t="inlineStr">
        <is>
          <t>M</t>
        </is>
      </c>
      <c r="I99" s="0">
        <v>36.99</v>
      </c>
      <c r="J99" s="0">
        <v>0</v>
      </c>
    </row>
    <row r="100" spans="1:10" customHeight="0">
      <c r="A100" s="0">
        <f>HYPERLINK("https://dl.dropboxusercontent.com/scl/fi/zollhkdxo2s5rxkdoecza/calla-137387-tn.jpg?rlkey=in9exarkszads7nv9eeat3h91&amp;dl=0","Click to download Image")</f>
      </c>
      <c r="B100" s="0">
        <f>HYPERLINK("https://dl.dropboxusercontent.com/scl/fi/ctdrk3kuetdnf8f6fk78r/womens-t-shirt-size-chartscalla.jpg?rlkey=h1cgt3op9i7268irt02oqbua1&amp;dl=0","Click to download SizeChart")</f>
      </c>
      <c r="C100" s="0" t="inlineStr">
        <is>
          <t>Calla Women's Long Sleeve T-Shirt</t>
        </is>
      </c>
      <c r="D100" s="0" t="inlineStr">
        <is>
          <t>'137387</t>
        </is>
      </c>
      <c r="E100" s="0" t="inlineStr">
        <is>
          <t>IOWA CALLA W BK:137387C-L</t>
        </is>
      </c>
      <c r="F100" s="0" t="inlineStr">
        <is>
          <t>'800137387063</t>
        </is>
      </c>
      <c r="G100" s="0" t="inlineStr">
        <is>
          <t>WOMENS</t>
        </is>
      </c>
      <c r="H100" s="0" t="inlineStr">
        <is>
          <t>L</t>
        </is>
      </c>
      <c r="I100" s="0">
        <v>36.99</v>
      </c>
      <c r="J100" s="0">
        <v>0</v>
      </c>
    </row>
    <row r="101" spans="1:10" customHeight="0">
      <c r="A101" s="0">
        <f>HYPERLINK("https://dl.dropboxusercontent.com/scl/fi/zollhkdxo2s5rxkdoecza/calla-137387-tn.jpg?rlkey=in9exarkszads7nv9eeat3h91&amp;dl=0","Click to download Image")</f>
      </c>
      <c r="B101" s="0">
        <f>HYPERLINK("https://dl.dropboxusercontent.com/scl/fi/ctdrk3kuetdnf8f6fk78r/womens-t-shirt-size-chartscalla.jpg?rlkey=h1cgt3op9i7268irt02oqbua1&amp;dl=0","Click to download SizeChart")</f>
      </c>
      <c r="C101" s="0" t="inlineStr">
        <is>
          <t>Calla Women's Long Sleeve T-Shirt</t>
        </is>
      </c>
      <c r="D101" s="0" t="inlineStr">
        <is>
          <t>'137387</t>
        </is>
      </c>
      <c r="E101" s="0" t="inlineStr">
        <is>
          <t>IOWA CALLA W BK:137387D-XL</t>
        </is>
      </c>
      <c r="F101" s="0" t="inlineStr">
        <is>
          <t>'800137387070</t>
        </is>
      </c>
      <c r="G101" s="0" t="inlineStr">
        <is>
          <t>WOMENS</t>
        </is>
      </c>
      <c r="H101" s="0" t="inlineStr">
        <is>
          <t>XL</t>
        </is>
      </c>
      <c r="I101" s="0">
        <v>36.99</v>
      </c>
      <c r="J101" s="0">
        <v>0</v>
      </c>
    </row>
    <row r="102" spans="1:10" customHeight="0">
      <c r="A102" s="0">
        <f>HYPERLINK("https://dl.dropboxusercontent.com/scl/fi/zollhkdxo2s5rxkdoecza/calla-137387-tn.jpg?rlkey=in9exarkszads7nv9eeat3h91&amp;dl=0","Click to download Image")</f>
      </c>
      <c r="B102" s="0">
        <f>HYPERLINK("https://dl.dropboxusercontent.com/scl/fi/ctdrk3kuetdnf8f6fk78r/womens-t-shirt-size-chartscalla.jpg?rlkey=h1cgt3op9i7268irt02oqbua1&amp;dl=0","Click to download SizeChart")</f>
      </c>
      <c r="C102" s="0" t="inlineStr">
        <is>
          <t>Calla Women's Long Sleeve T-Shirt</t>
        </is>
      </c>
      <c r="D102" s="0" t="inlineStr">
        <is>
          <t>'137387</t>
        </is>
      </c>
      <c r="E102" s="0" t="inlineStr">
        <is>
          <t>IOWA CALLA W BK:137387E-2XL</t>
        </is>
      </c>
      <c r="F102" s="0" t="inlineStr">
        <is>
          <t>'800137387087</t>
        </is>
      </c>
      <c r="G102" s="0" t="inlineStr">
        <is>
          <t>WOMENS</t>
        </is>
      </c>
      <c r="H102" s="0" t="inlineStr">
        <is>
          <t>2XL</t>
        </is>
      </c>
      <c r="I102" s="0">
        <v>36.99</v>
      </c>
      <c r="J102" s="0">
        <v>0</v>
      </c>
    </row>
    <row r="103" spans="1:10" customHeight="0">
      <c r="A103" s="0">
        <f>HYPERLINK("https://dl.dropboxusercontent.com/scl/fi/zollhkdxo2s5rxkdoecza/calla-137387-tn.jpg?rlkey=in9exarkszads7nv9eeat3h91&amp;dl=0","Click to download Image")</f>
      </c>
      <c r="B103" s="0">
        <f>HYPERLINK("https://dl.dropboxusercontent.com/scl/fi/ctdrk3kuetdnf8f6fk78r/womens-t-shirt-size-chartscalla.jpg?rlkey=h1cgt3op9i7268irt02oqbua1&amp;dl=0","Click to download SizeChart")</f>
      </c>
      <c r="C103" s="0" t="inlineStr">
        <is>
          <t>Calla Women's Long Sleeve T-Shirt</t>
        </is>
      </c>
      <c r="D103" s="0" t="inlineStr">
        <is>
          <t>'137387</t>
        </is>
      </c>
      <c r="E103" s="0" t="inlineStr">
        <is>
          <t>IOWA CALLA W BK:137387F-3XL</t>
        </is>
      </c>
      <c r="F103" s="0" t="inlineStr">
        <is>
          <t>'800137387094</t>
        </is>
      </c>
      <c r="G103" s="0" t="inlineStr">
        <is>
          <t>WOMENS</t>
        </is>
      </c>
      <c r="H103" s="0" t="inlineStr">
        <is>
          <t>3XL</t>
        </is>
      </c>
      <c r="I103" s="0">
        <v>36.99</v>
      </c>
      <c r="J103" s="0">
        <v>1</v>
      </c>
    </row>
    <row r="104" spans="1:10" customHeight="0">
      <c r="A104" s="0">
        <f>HYPERLINK("https://dl.dropboxusercontent.com/scl/fi/zollhkdxo2s5rxkdoecza/calla-137387-tn.jpg?rlkey=in9exarkszads7nv9eeat3h91&amp;dl=0","Click to download Image")</f>
      </c>
      <c r="B104" s="0">
        <f>HYPERLINK("https://dl.dropboxusercontent.com/scl/fi/ctdrk3kuetdnf8f6fk78r/womens-t-shirt-size-chartscalla.jpg?rlkey=h1cgt3op9i7268irt02oqbua1&amp;dl=0","Click to download SizeChart")</f>
      </c>
      <c r="C104" s="0" t="inlineStr">
        <is>
          <t>Calla Women's Long Sleeve T-Shirt</t>
        </is>
      </c>
      <c r="D104" s="0" t="inlineStr">
        <is>
          <t>'137387</t>
        </is>
      </c>
      <c r="E104" s="0" t="inlineStr">
        <is>
          <t>IOWA CALLA W BK:137387Z-12PK</t>
        </is>
      </c>
      <c r="F104" s="0" t="inlineStr">
        <is>
          <t>'800137387995</t>
        </is>
      </c>
      <c r="G104" s="0" t="inlineStr">
        <is>
          <t>WOMENS</t>
        </is>
      </c>
      <c r="H104" s="0" t="inlineStr">
        <is>
          <t>12 PACK</t>
        </is>
      </c>
      <c r="I104" s="0">
        <v>355.1</v>
      </c>
      <c r="J104" s="0">
        <v>0</v>
      </c>
    </row>
    <row r="105" spans="1:10" customHeight="0">
      <c r="A105" s="0">
        <f>HYPERLINK("https://dl.dropboxusercontent.com/scl/fi/65erecrhdyo9b8ldde855/julia-137383-tn.jpg?rlkey=prd649bo2cnmtwd8u52n74oc9&amp;dl=0","Click to download Image")</f>
      </c>
      <c r="B105" s="0">
        <f>HYPERLINK("https://dl.dropboxusercontent.com/scl/fi/uepf1tzmsi98fc1eyqv0q/graphic-update2022-womens.jpg?rlkey=lzcr2tj4smogak67tszto3b3y&amp;dl=0","Click to download SizeChart")</f>
      </c>
      <c r="C105" s="0" t="inlineStr">
        <is>
          <t>Julia Women's Hoodie</t>
        </is>
      </c>
      <c r="D105" s="0" t="inlineStr">
        <is>
          <t>'137383</t>
        </is>
      </c>
      <c r="E105" s="0" t="inlineStr">
        <is>
          <t>SDSU JULIA W NY:137383A-S</t>
        </is>
      </c>
      <c r="F105" s="0" t="inlineStr">
        <is>
          <t>'816137383042</t>
        </is>
      </c>
      <c r="G105" s="0" t="inlineStr">
        <is>
          <t>WOMENS</t>
        </is>
      </c>
      <c r="H105" s="0" t="inlineStr">
        <is>
          <t>S</t>
        </is>
      </c>
      <c r="I105" s="0">
        <v>49.99</v>
      </c>
      <c r="J105" s="0">
        <v>13</v>
      </c>
    </row>
    <row r="106" spans="1:10" customHeight="0">
      <c r="A106" s="0">
        <f>HYPERLINK("https://dl.dropboxusercontent.com/scl/fi/65erecrhdyo9b8ldde855/julia-137383-tn.jpg?rlkey=prd649bo2cnmtwd8u52n74oc9&amp;dl=0","Click to download Image")</f>
      </c>
      <c r="B106" s="0">
        <f>HYPERLINK("https://dl.dropboxusercontent.com/scl/fi/uepf1tzmsi98fc1eyqv0q/graphic-update2022-womens.jpg?rlkey=lzcr2tj4smogak67tszto3b3y&amp;dl=0","Click to download SizeChart")</f>
      </c>
      <c r="C106" s="0" t="inlineStr">
        <is>
          <t>Julia Women's Hoodie</t>
        </is>
      </c>
      <c r="D106" s="0" t="inlineStr">
        <is>
          <t>'137383</t>
        </is>
      </c>
      <c r="E106" s="0" t="inlineStr">
        <is>
          <t>SDSU JULIA W NY:137383B-M</t>
        </is>
      </c>
      <c r="F106" s="0" t="inlineStr">
        <is>
          <t>'816137383059</t>
        </is>
      </c>
      <c r="G106" s="0" t="inlineStr">
        <is>
          <t>WOMENS</t>
        </is>
      </c>
      <c r="H106" s="0" t="inlineStr">
        <is>
          <t>M</t>
        </is>
      </c>
      <c r="I106" s="0">
        <v>49.99</v>
      </c>
      <c r="J106" s="0">
        <v>35</v>
      </c>
    </row>
    <row r="107" spans="1:10" customHeight="0">
      <c r="A107" s="0">
        <f>HYPERLINK("https://dl.dropboxusercontent.com/scl/fi/65erecrhdyo9b8ldde855/julia-137383-tn.jpg?rlkey=prd649bo2cnmtwd8u52n74oc9&amp;dl=0","Click to download Image")</f>
      </c>
      <c r="B107" s="0">
        <f>HYPERLINK("https://dl.dropboxusercontent.com/scl/fi/uepf1tzmsi98fc1eyqv0q/graphic-update2022-womens.jpg?rlkey=lzcr2tj4smogak67tszto3b3y&amp;dl=0","Click to download SizeChart")</f>
      </c>
      <c r="C107" s="0" t="inlineStr">
        <is>
          <t>Julia Women's Hoodie</t>
        </is>
      </c>
      <c r="D107" s="0" t="inlineStr">
        <is>
          <t>'137383</t>
        </is>
      </c>
      <c r="E107" s="0" t="inlineStr">
        <is>
          <t>SDSU JULIA W NY:137383C-L</t>
        </is>
      </c>
      <c r="F107" s="0" t="inlineStr">
        <is>
          <t>'816137383066</t>
        </is>
      </c>
      <c r="G107" s="0" t="inlineStr">
        <is>
          <t>WOMENS</t>
        </is>
      </c>
      <c r="H107" s="0" t="inlineStr">
        <is>
          <t>L</t>
        </is>
      </c>
      <c r="I107" s="0">
        <v>49.99</v>
      </c>
      <c r="J107" s="0">
        <v>32</v>
      </c>
    </row>
    <row r="108" spans="1:10" customHeight="0">
      <c r="A108" s="0">
        <f>HYPERLINK("https://dl.dropboxusercontent.com/scl/fi/65erecrhdyo9b8ldde855/julia-137383-tn.jpg?rlkey=prd649bo2cnmtwd8u52n74oc9&amp;dl=0","Click to download Image")</f>
      </c>
      <c r="B108" s="0">
        <f>HYPERLINK("https://dl.dropboxusercontent.com/scl/fi/uepf1tzmsi98fc1eyqv0q/graphic-update2022-womens.jpg?rlkey=lzcr2tj4smogak67tszto3b3y&amp;dl=0","Click to download SizeChart")</f>
      </c>
      <c r="C108" s="0" t="inlineStr">
        <is>
          <t>Julia Women's Hoodie</t>
        </is>
      </c>
      <c r="D108" s="0" t="inlineStr">
        <is>
          <t>'137383</t>
        </is>
      </c>
      <c r="E108" s="0" t="inlineStr">
        <is>
          <t>SDSU JULIA W NY:137383D-XL</t>
        </is>
      </c>
      <c r="F108" s="0" t="inlineStr">
        <is>
          <t>'816137383073</t>
        </is>
      </c>
      <c r="G108" s="0" t="inlineStr">
        <is>
          <t>WOMENS</t>
        </is>
      </c>
      <c r="H108" s="0" t="inlineStr">
        <is>
          <t>XL</t>
        </is>
      </c>
      <c r="I108" s="0">
        <v>49.99</v>
      </c>
      <c r="J108" s="0">
        <v>11</v>
      </c>
    </row>
    <row r="109" spans="1:10" customHeight="0">
      <c r="A109" s="0">
        <f>HYPERLINK("https://dl.dropboxusercontent.com/scl/fi/65erecrhdyo9b8ldde855/julia-137383-tn.jpg?rlkey=prd649bo2cnmtwd8u52n74oc9&amp;dl=0","Click to download Image")</f>
      </c>
      <c r="B109" s="0">
        <f>HYPERLINK("https://dl.dropboxusercontent.com/scl/fi/uepf1tzmsi98fc1eyqv0q/graphic-update2022-womens.jpg?rlkey=lzcr2tj4smogak67tszto3b3y&amp;dl=0","Click to download SizeChart")</f>
      </c>
      <c r="C109" s="0" t="inlineStr">
        <is>
          <t>Julia Women's Hoodie</t>
        </is>
      </c>
      <c r="D109" s="0" t="inlineStr">
        <is>
          <t>'137383</t>
        </is>
      </c>
      <c r="E109" s="0" t="inlineStr">
        <is>
          <t>SDSU JULIA W NY:137383E-2XL</t>
        </is>
      </c>
      <c r="F109" s="0" t="inlineStr">
        <is>
          <t>'816137383080</t>
        </is>
      </c>
      <c r="G109" s="0" t="inlineStr">
        <is>
          <t>WOMENS</t>
        </is>
      </c>
      <c r="H109" s="0" t="inlineStr">
        <is>
          <t>2XL</t>
        </is>
      </c>
      <c r="I109" s="0">
        <v>49.99</v>
      </c>
      <c r="J109" s="0">
        <v>7</v>
      </c>
    </row>
    <row r="110" spans="1:10" customHeight="0">
      <c r="A110" s="0">
        <f>HYPERLINK("https://dl.dropboxusercontent.com/scl/fi/65erecrhdyo9b8ldde855/julia-137383-tn.jpg?rlkey=prd649bo2cnmtwd8u52n74oc9&amp;dl=0","Click to download Image")</f>
      </c>
      <c r="B110" s="0">
        <f>HYPERLINK("https://dl.dropboxusercontent.com/scl/fi/uepf1tzmsi98fc1eyqv0q/graphic-update2022-womens.jpg?rlkey=lzcr2tj4smogak67tszto3b3y&amp;dl=0","Click to download SizeChart")</f>
      </c>
      <c r="C110" s="0" t="inlineStr">
        <is>
          <t>Julia Women's Hoodie</t>
        </is>
      </c>
      <c r="D110" s="0" t="inlineStr">
        <is>
          <t>'137383</t>
        </is>
      </c>
      <c r="E110" s="0" t="inlineStr">
        <is>
          <t>SDSU JULIA W NY:137383F-3XL</t>
        </is>
      </c>
      <c r="F110" s="0" t="inlineStr">
        <is>
          <t>'816137383097</t>
        </is>
      </c>
      <c r="G110" s="0" t="inlineStr">
        <is>
          <t>WOMENS</t>
        </is>
      </c>
      <c r="H110" s="0" t="inlineStr">
        <is>
          <t>3XL</t>
        </is>
      </c>
      <c r="I110" s="0">
        <v>49.99</v>
      </c>
      <c r="J110" s="0">
        <v>3</v>
      </c>
    </row>
    <row r="111" spans="1:10" customHeight="0">
      <c r="A111" s="0">
        <f>HYPERLINK("https://dl.dropboxusercontent.com/scl/fi/65erecrhdyo9b8ldde855/julia-137383-tn.jpg?rlkey=prd649bo2cnmtwd8u52n74oc9&amp;dl=0","Click to download Image")</f>
      </c>
      <c r="B111" s="0">
        <f>HYPERLINK("https://dl.dropboxusercontent.com/scl/fi/uepf1tzmsi98fc1eyqv0q/graphic-update2022-womens.jpg?rlkey=lzcr2tj4smogak67tszto3b3y&amp;dl=0","Click to download SizeChart")</f>
      </c>
      <c r="C111" s="0" t="inlineStr">
        <is>
          <t>Julia Women's Hoodie</t>
        </is>
      </c>
      <c r="D111" s="0" t="inlineStr">
        <is>
          <t>'137383</t>
        </is>
      </c>
      <c r="E111" s="0" t="inlineStr">
        <is>
          <t>SDSU JULIA W NY:137383Z-12PK</t>
        </is>
      </c>
      <c r="F111" s="0" t="inlineStr">
        <is>
          <t>'816137383998</t>
        </is>
      </c>
      <c r="G111" s="0" t="inlineStr">
        <is>
          <t>WOMENS</t>
        </is>
      </c>
      <c r="H111" s="0" t="inlineStr">
        <is>
          <t>12 PACK</t>
        </is>
      </c>
      <c r="I111" s="0">
        <v>479.9</v>
      </c>
      <c r="J111" s="0">
        <v>5</v>
      </c>
    </row>
    <row r="112" spans="1:10" customHeight="0">
      <c r="A112" s="0">
        <f>HYPERLINK("https://dl.dropboxusercontent.com/scl/fi/9onggjx3yvp3tsb3r55ni/julia73691.jpg?rlkey=poug8onjm9cku5l1y77c69y7p&amp;dl=0","Click to download Image")</f>
      </c>
      <c r="B112" s="0">
        <f>HYPERLINK("https://dl.dropboxusercontent.com/scl/fi/uepf1tzmsi98fc1eyqv0q/graphic-update2022-womens.jpg?rlkey=lzcr2tj4smogak67tszto3b3y&amp;dl=0","Click to download SizeChart")</f>
      </c>
      <c r="C112" s="0" t="inlineStr">
        <is>
          <t>Julia Women's Hoodie</t>
        </is>
      </c>
      <c r="D112" s="0" t="inlineStr">
        <is>
          <t>'137379</t>
        </is>
      </c>
      <c r="E112" s="0" t="inlineStr">
        <is>
          <t>IND JULIA W CL:137379A-S</t>
        </is>
      </c>
      <c r="F112" s="0" t="inlineStr">
        <is>
          <t>'806137379046</t>
        </is>
      </c>
      <c r="G112" s="0" t="inlineStr">
        <is>
          <t>WOMENS</t>
        </is>
      </c>
      <c r="H112" s="0" t="inlineStr">
        <is>
          <t>S</t>
        </is>
      </c>
      <c r="I112" s="0">
        <v>49.99</v>
      </c>
      <c r="J112" s="0">
        <v>2</v>
      </c>
    </row>
    <row r="113" spans="1:10" customHeight="0">
      <c r="A113" s="0">
        <f>HYPERLINK("https://dl.dropboxusercontent.com/scl/fi/9onggjx3yvp3tsb3r55ni/julia73691.jpg?rlkey=poug8onjm9cku5l1y77c69y7p&amp;dl=0","Click to download Image")</f>
      </c>
      <c r="B113" s="0">
        <f>HYPERLINK("https://dl.dropboxusercontent.com/scl/fi/uepf1tzmsi98fc1eyqv0q/graphic-update2022-womens.jpg?rlkey=lzcr2tj4smogak67tszto3b3y&amp;dl=0","Click to download SizeChart")</f>
      </c>
      <c r="C113" s="0" t="inlineStr">
        <is>
          <t>Julia Women's Hoodie</t>
        </is>
      </c>
      <c r="D113" s="0" t="inlineStr">
        <is>
          <t>'137379</t>
        </is>
      </c>
      <c r="E113" s="0" t="inlineStr">
        <is>
          <t>IND JULIA W CL:137379B-M</t>
        </is>
      </c>
      <c r="F113" s="0" t="inlineStr">
        <is>
          <t>'806137379053</t>
        </is>
      </c>
      <c r="G113" s="0" t="inlineStr">
        <is>
          <t>WOMENS</t>
        </is>
      </c>
      <c r="H113" s="0" t="inlineStr">
        <is>
          <t>M</t>
        </is>
      </c>
      <c r="I113" s="0">
        <v>49.99</v>
      </c>
      <c r="J113" s="0">
        <v>2</v>
      </c>
    </row>
    <row r="114" spans="1:10" customHeight="0">
      <c r="A114" s="0">
        <f>HYPERLINK("https://dl.dropboxusercontent.com/scl/fi/9onggjx3yvp3tsb3r55ni/julia73691.jpg?rlkey=poug8onjm9cku5l1y77c69y7p&amp;dl=0","Click to download Image")</f>
      </c>
      <c r="B114" s="0">
        <f>HYPERLINK("https://dl.dropboxusercontent.com/scl/fi/uepf1tzmsi98fc1eyqv0q/graphic-update2022-womens.jpg?rlkey=lzcr2tj4smogak67tszto3b3y&amp;dl=0","Click to download SizeChart")</f>
      </c>
      <c r="C114" s="0" t="inlineStr">
        <is>
          <t>Julia Women's Hoodie</t>
        </is>
      </c>
      <c r="D114" s="0" t="inlineStr">
        <is>
          <t>'137379</t>
        </is>
      </c>
      <c r="E114" s="0" t="inlineStr">
        <is>
          <t>IND JULIA W CL:137379C-L</t>
        </is>
      </c>
      <c r="F114" s="0" t="inlineStr">
        <is>
          <t>'806137379060</t>
        </is>
      </c>
      <c r="G114" s="0" t="inlineStr">
        <is>
          <t>WOMENS</t>
        </is>
      </c>
      <c r="H114" s="0" t="inlineStr">
        <is>
          <t>L</t>
        </is>
      </c>
      <c r="I114" s="0">
        <v>49.99</v>
      </c>
      <c r="J114" s="0">
        <v>3</v>
      </c>
    </row>
    <row r="115" spans="1:10" customHeight="0">
      <c r="A115" s="0">
        <f>HYPERLINK("https://dl.dropboxusercontent.com/scl/fi/9onggjx3yvp3tsb3r55ni/julia73691.jpg?rlkey=poug8onjm9cku5l1y77c69y7p&amp;dl=0","Click to download Image")</f>
      </c>
      <c r="B115" s="0">
        <f>HYPERLINK("https://dl.dropboxusercontent.com/scl/fi/uepf1tzmsi98fc1eyqv0q/graphic-update2022-womens.jpg?rlkey=lzcr2tj4smogak67tszto3b3y&amp;dl=0","Click to download SizeChart")</f>
      </c>
      <c r="C115" s="0" t="inlineStr">
        <is>
          <t>Julia Women's Hoodie</t>
        </is>
      </c>
      <c r="D115" s="0" t="inlineStr">
        <is>
          <t>'137379</t>
        </is>
      </c>
      <c r="E115" s="0" t="inlineStr">
        <is>
          <t>IND JULIA W CL:137379D-XL</t>
        </is>
      </c>
      <c r="F115" s="0" t="inlineStr">
        <is>
          <t>'806137379077</t>
        </is>
      </c>
      <c r="G115" s="0" t="inlineStr">
        <is>
          <t>WOMENS</t>
        </is>
      </c>
      <c r="H115" s="0" t="inlineStr">
        <is>
          <t>XL</t>
        </is>
      </c>
      <c r="I115" s="0">
        <v>49.99</v>
      </c>
      <c r="J115" s="0">
        <v>2</v>
      </c>
    </row>
    <row r="116" spans="1:10" customHeight="0">
      <c r="A116" s="0">
        <f>HYPERLINK("https://dl.dropboxusercontent.com/scl/fi/9onggjx3yvp3tsb3r55ni/julia73691.jpg?rlkey=poug8onjm9cku5l1y77c69y7p&amp;dl=0","Click to download Image")</f>
      </c>
      <c r="B116" s="0">
        <f>HYPERLINK("https://dl.dropboxusercontent.com/scl/fi/uepf1tzmsi98fc1eyqv0q/graphic-update2022-womens.jpg?rlkey=lzcr2tj4smogak67tszto3b3y&amp;dl=0","Click to download SizeChart")</f>
      </c>
      <c r="C116" s="0" t="inlineStr">
        <is>
          <t>Julia Women's Hoodie</t>
        </is>
      </c>
      <c r="D116" s="0" t="inlineStr">
        <is>
          <t>'137379</t>
        </is>
      </c>
      <c r="E116" s="0" t="inlineStr">
        <is>
          <t>IND JULIA W CL:137379E-2XL</t>
        </is>
      </c>
      <c r="F116" s="0" t="inlineStr">
        <is>
          <t>'806137379084</t>
        </is>
      </c>
      <c r="G116" s="0" t="inlineStr">
        <is>
          <t>WOMENS</t>
        </is>
      </c>
      <c r="H116" s="0" t="inlineStr">
        <is>
          <t>2XL</t>
        </is>
      </c>
      <c r="I116" s="0">
        <v>49.99</v>
      </c>
      <c r="J116" s="0">
        <v>2</v>
      </c>
    </row>
    <row r="117" spans="1:10" customHeight="0">
      <c r="A117" s="0">
        <f>HYPERLINK("https://dl.dropboxusercontent.com/scl/fi/9onggjx3yvp3tsb3r55ni/julia73691.jpg?rlkey=poug8onjm9cku5l1y77c69y7p&amp;dl=0","Click to download Image")</f>
      </c>
      <c r="B117" s="0">
        <f>HYPERLINK("https://dl.dropboxusercontent.com/scl/fi/uepf1tzmsi98fc1eyqv0q/graphic-update2022-womens.jpg?rlkey=lzcr2tj4smogak67tszto3b3y&amp;dl=0","Click to download SizeChart")</f>
      </c>
      <c r="C117" s="0" t="inlineStr">
        <is>
          <t>Julia Women's Hoodie</t>
        </is>
      </c>
      <c r="D117" s="0" t="inlineStr">
        <is>
          <t>'137379</t>
        </is>
      </c>
      <c r="E117" s="0" t="inlineStr">
        <is>
          <t>IND JULIA W CL:137379F-3XL</t>
        </is>
      </c>
      <c r="F117" s="0" t="inlineStr">
        <is>
          <t>'806137379091</t>
        </is>
      </c>
      <c r="G117" s="0" t="inlineStr">
        <is>
          <t>WOMENS</t>
        </is>
      </c>
      <c r="H117" s="0" t="inlineStr">
        <is>
          <t>3XL</t>
        </is>
      </c>
      <c r="I117" s="0">
        <v>49.99</v>
      </c>
      <c r="J117" s="0">
        <v>1</v>
      </c>
    </row>
    <row r="118" spans="1:10" customHeight="0">
      <c r="A118" s="0">
        <f>HYPERLINK("https://dl.dropboxusercontent.com/scl/fi/9onggjx3yvp3tsb3r55ni/julia73691.jpg?rlkey=poug8onjm9cku5l1y77c69y7p&amp;dl=0","Click to download Image")</f>
      </c>
      <c r="B118" s="0">
        <f>HYPERLINK("https://dl.dropboxusercontent.com/scl/fi/uepf1tzmsi98fc1eyqv0q/graphic-update2022-womens.jpg?rlkey=lzcr2tj4smogak67tszto3b3y&amp;dl=0","Click to download SizeChart")</f>
      </c>
      <c r="C118" s="0" t="inlineStr">
        <is>
          <t>Julia Women's Hoodie</t>
        </is>
      </c>
      <c r="D118" s="0" t="inlineStr">
        <is>
          <t>'137379</t>
        </is>
      </c>
      <c r="E118" s="0" t="inlineStr">
        <is>
          <t>IND JULIA W CL:137379Z-12PK</t>
        </is>
      </c>
      <c r="F118" s="0" t="inlineStr">
        <is>
          <t>'806137379992</t>
        </is>
      </c>
      <c r="G118" s="0" t="inlineStr">
        <is>
          <t>WOMENS</t>
        </is>
      </c>
      <c r="H118" s="0" t="inlineStr">
        <is>
          <t>12 PACK</t>
        </is>
      </c>
      <c r="I118" s="0">
        <v>479.9</v>
      </c>
      <c r="J118" s="0">
        <v>0</v>
      </c>
    </row>
    <row r="119" spans="1:10" customHeight="0">
      <c r="A119" s="0">
        <f>HYPERLINK("https://dl.dropboxusercontent.com/scl/fi/poggl4edkltv2w3cdlvus/juliat20247.jpg?rlkey=jmfs21qw2o3u0fnlyivy7elk1&amp;dl=0","Click to download Image")</f>
      </c>
      <c r="B119" s="0">
        <f>HYPERLINK("https://dl.dropboxusercontent.com/scl/fi/uepf1tzmsi98fc1eyqv0q/graphic-update2022-womens.jpg?rlkey=lzcr2tj4smogak67tszto3b3y&amp;dl=0","Click to download SizeChart")</f>
      </c>
      <c r="C119" s="0" t="inlineStr">
        <is>
          <t>Julia Women's Hoodie</t>
        </is>
      </c>
      <c r="D119" s="0" t="inlineStr">
        <is>
          <t>'137378</t>
        </is>
      </c>
      <c r="E119" s="0" t="inlineStr">
        <is>
          <t>DRK JULIA W NY:137378A-S</t>
        </is>
      </c>
      <c r="F119" s="0" t="inlineStr">
        <is>
          <t>'817137378045</t>
        </is>
      </c>
      <c r="G119" s="0" t="inlineStr">
        <is>
          <t>WOMENS</t>
        </is>
      </c>
      <c r="H119" s="0" t="inlineStr">
        <is>
          <t>S</t>
        </is>
      </c>
      <c r="I119" s="0">
        <v>49.99</v>
      </c>
      <c r="J119" s="0">
        <v>22</v>
      </c>
    </row>
    <row r="120" spans="1:10" customHeight="0">
      <c r="A120" s="0">
        <f>HYPERLINK("https://dl.dropboxusercontent.com/scl/fi/poggl4edkltv2w3cdlvus/juliat20247.jpg?rlkey=jmfs21qw2o3u0fnlyivy7elk1&amp;dl=0","Click to download Image")</f>
      </c>
      <c r="B120" s="0">
        <f>HYPERLINK("https://dl.dropboxusercontent.com/scl/fi/uepf1tzmsi98fc1eyqv0q/graphic-update2022-womens.jpg?rlkey=lzcr2tj4smogak67tszto3b3y&amp;dl=0","Click to download SizeChart")</f>
      </c>
      <c r="C120" s="0" t="inlineStr">
        <is>
          <t>Julia Women's Hoodie</t>
        </is>
      </c>
      <c r="D120" s="0" t="inlineStr">
        <is>
          <t>'137378</t>
        </is>
      </c>
      <c r="E120" s="0" t="inlineStr">
        <is>
          <t>DRK JULIA W NY:137378B-M</t>
        </is>
      </c>
      <c r="F120" s="0" t="inlineStr">
        <is>
          <t>'817137378052</t>
        </is>
      </c>
      <c r="G120" s="0" t="inlineStr">
        <is>
          <t>WOMENS</t>
        </is>
      </c>
      <c r="H120" s="0" t="inlineStr">
        <is>
          <t>M</t>
        </is>
      </c>
      <c r="I120" s="0">
        <v>49.99</v>
      </c>
      <c r="J120" s="0">
        <v>45</v>
      </c>
    </row>
    <row r="121" spans="1:10" customHeight="0">
      <c r="A121" s="0">
        <f>HYPERLINK("https://dl.dropboxusercontent.com/scl/fi/poggl4edkltv2w3cdlvus/juliat20247.jpg?rlkey=jmfs21qw2o3u0fnlyivy7elk1&amp;dl=0","Click to download Image")</f>
      </c>
      <c r="B121" s="0">
        <f>HYPERLINK("https://dl.dropboxusercontent.com/scl/fi/uepf1tzmsi98fc1eyqv0q/graphic-update2022-womens.jpg?rlkey=lzcr2tj4smogak67tszto3b3y&amp;dl=0","Click to download SizeChart")</f>
      </c>
      <c r="C121" s="0" t="inlineStr">
        <is>
          <t>Julia Women's Hoodie</t>
        </is>
      </c>
      <c r="D121" s="0" t="inlineStr">
        <is>
          <t>'137378</t>
        </is>
      </c>
      <c r="E121" s="0" t="inlineStr">
        <is>
          <t>DRK JULIA W NY:137378C-L</t>
        </is>
      </c>
      <c r="F121" s="0" t="inlineStr">
        <is>
          <t>'817137378069</t>
        </is>
      </c>
      <c r="G121" s="0" t="inlineStr">
        <is>
          <t>WOMENS</t>
        </is>
      </c>
      <c r="H121" s="0" t="inlineStr">
        <is>
          <t>L</t>
        </is>
      </c>
      <c r="I121" s="0">
        <v>49.99</v>
      </c>
      <c r="J121" s="0">
        <v>47</v>
      </c>
    </row>
    <row r="122" spans="1:10" customHeight="0">
      <c r="A122" s="0">
        <f>HYPERLINK("https://dl.dropboxusercontent.com/scl/fi/poggl4edkltv2w3cdlvus/juliat20247.jpg?rlkey=jmfs21qw2o3u0fnlyivy7elk1&amp;dl=0","Click to download Image")</f>
      </c>
      <c r="B122" s="0">
        <f>HYPERLINK("https://dl.dropboxusercontent.com/scl/fi/uepf1tzmsi98fc1eyqv0q/graphic-update2022-womens.jpg?rlkey=lzcr2tj4smogak67tszto3b3y&amp;dl=0","Click to download SizeChart")</f>
      </c>
      <c r="C122" s="0" t="inlineStr">
        <is>
          <t>Julia Women's Hoodie</t>
        </is>
      </c>
      <c r="D122" s="0" t="inlineStr">
        <is>
          <t>'137378</t>
        </is>
      </c>
      <c r="E122" s="0" t="inlineStr">
        <is>
          <t>DRK JULIA W NY:137378D-XL</t>
        </is>
      </c>
      <c r="F122" s="0" t="inlineStr">
        <is>
          <t>'817137378076</t>
        </is>
      </c>
      <c r="G122" s="0" t="inlineStr">
        <is>
          <t>WOMENS</t>
        </is>
      </c>
      <c r="H122" s="0" t="inlineStr">
        <is>
          <t>XL</t>
        </is>
      </c>
      <c r="I122" s="0">
        <v>49.99</v>
      </c>
      <c r="J122" s="0">
        <v>24</v>
      </c>
    </row>
    <row r="123" spans="1:10" customHeight="0">
      <c r="A123" s="0">
        <f>HYPERLINK("https://dl.dropboxusercontent.com/scl/fi/poggl4edkltv2w3cdlvus/juliat20247.jpg?rlkey=jmfs21qw2o3u0fnlyivy7elk1&amp;dl=0","Click to download Image")</f>
      </c>
      <c r="B123" s="0">
        <f>HYPERLINK("https://dl.dropboxusercontent.com/scl/fi/uepf1tzmsi98fc1eyqv0q/graphic-update2022-womens.jpg?rlkey=lzcr2tj4smogak67tszto3b3y&amp;dl=0","Click to download SizeChart")</f>
      </c>
      <c r="C123" s="0" t="inlineStr">
        <is>
          <t>Julia Women's Hoodie</t>
        </is>
      </c>
      <c r="D123" s="0" t="inlineStr">
        <is>
          <t>'137378</t>
        </is>
      </c>
      <c r="E123" s="0" t="inlineStr">
        <is>
          <t>DRK JULIA W NY:137378E-2XL</t>
        </is>
      </c>
      <c r="F123" s="0" t="inlineStr">
        <is>
          <t>'817137378083</t>
        </is>
      </c>
      <c r="G123" s="0" t="inlineStr">
        <is>
          <t>WOMENS</t>
        </is>
      </c>
      <c r="H123" s="0" t="inlineStr">
        <is>
          <t>2XL</t>
        </is>
      </c>
      <c r="I123" s="0">
        <v>49.99</v>
      </c>
      <c r="J123" s="0">
        <v>13</v>
      </c>
    </row>
    <row r="124" spans="1:10" customHeight="0">
      <c r="A124" s="0">
        <f>HYPERLINK("https://dl.dropboxusercontent.com/scl/fi/poggl4edkltv2w3cdlvus/juliat20247.jpg?rlkey=jmfs21qw2o3u0fnlyivy7elk1&amp;dl=0","Click to download Image")</f>
      </c>
      <c r="B124" s="0">
        <f>HYPERLINK("https://dl.dropboxusercontent.com/scl/fi/uepf1tzmsi98fc1eyqv0q/graphic-update2022-womens.jpg?rlkey=lzcr2tj4smogak67tszto3b3y&amp;dl=0","Click to download SizeChart")</f>
      </c>
      <c r="C124" s="0" t="inlineStr">
        <is>
          <t>Julia Women's Hoodie</t>
        </is>
      </c>
      <c r="D124" s="0" t="inlineStr">
        <is>
          <t>'137378</t>
        </is>
      </c>
      <c r="E124" s="0" t="inlineStr">
        <is>
          <t>DRK JULIA W NY:137378F-3XL</t>
        </is>
      </c>
      <c r="F124" s="0" t="inlineStr">
        <is>
          <t>'817137378090</t>
        </is>
      </c>
      <c r="G124" s="0" t="inlineStr">
        <is>
          <t>WOMENS</t>
        </is>
      </c>
      <c r="H124" s="0" t="inlineStr">
        <is>
          <t>3XL</t>
        </is>
      </c>
      <c r="I124" s="0">
        <v>49.99</v>
      </c>
      <c r="J124" s="0">
        <v>7</v>
      </c>
    </row>
    <row r="125" spans="1:10" customHeight="0">
      <c r="A125" s="0">
        <f>HYPERLINK("https://dl.dropboxusercontent.com/scl/fi/poggl4edkltv2w3cdlvus/juliat20247.jpg?rlkey=jmfs21qw2o3u0fnlyivy7elk1&amp;dl=0","Click to download Image")</f>
      </c>
      <c r="B125" s="0">
        <f>HYPERLINK("https://dl.dropboxusercontent.com/scl/fi/uepf1tzmsi98fc1eyqv0q/graphic-update2022-womens.jpg?rlkey=lzcr2tj4smogak67tszto3b3y&amp;dl=0","Click to download SizeChart")</f>
      </c>
      <c r="C125" s="0" t="inlineStr">
        <is>
          <t>Julia Women's Hoodie</t>
        </is>
      </c>
      <c r="D125" s="0" t="inlineStr">
        <is>
          <t>'137378</t>
        </is>
      </c>
      <c r="E125" s="0" t="inlineStr">
        <is>
          <t>DRK JULIA W NY:137378Z-12PK</t>
        </is>
      </c>
      <c r="F125" s="0" t="inlineStr">
        <is>
          <t>'817137378991</t>
        </is>
      </c>
      <c r="G125" s="0" t="inlineStr">
        <is>
          <t>WOMENS</t>
        </is>
      </c>
      <c r="H125" s="0" t="inlineStr">
        <is>
          <t>12 PACK</t>
        </is>
      </c>
      <c r="I125" s="0">
        <v>479.9</v>
      </c>
      <c r="J125" s="0">
        <v>11</v>
      </c>
    </row>
    <row r="126" spans="1:10" customHeight="0">
      <c r="A126" s="0">
        <f>HYPERLINK("https://dl.dropboxusercontent.com/scl/fi/71egu48j3v8cqbx6oemue/quincy-139685-tn.jpg?rlkey=qithgzwx83w7sn7h2dp9xfh1w&amp;dl=0","Click to download Image")</f>
      </c>
      <c r="B126" s="0">
        <f>HYPERLINK("https://dl.dropboxusercontent.com/scl/fi/osh025ok2fcvfzv0o8vep/graphic-update2022-youth.jpg?rlkey=d2mbwsnds0s1bd5j61ivlx0b9&amp;dl=0","Click to download SizeChart")</f>
      </c>
      <c r="C126" s="0" t="inlineStr">
        <is>
          <t>Quincy Youth Hoodie</t>
        </is>
      </c>
      <c r="D126" s="0" t="inlineStr">
        <is>
          <t>'39685</t>
        </is>
      </c>
      <c r="E126" s="0" t="inlineStr">
        <is>
          <t>MU QUINCY Y GY:Y139685B-YS</t>
        </is>
      </c>
      <c r="F126" s="0" t="inlineStr">
        <is>
          <t>'803139685014</t>
        </is>
      </c>
      <c r="G126" s="0" t="inlineStr">
        <is>
          <t>YOUTH</t>
        </is>
      </c>
      <c r="H126" s="0" t="inlineStr">
        <is>
          <t>YS</t>
        </is>
      </c>
      <c r="I126" s="0">
        <v>49.99</v>
      </c>
      <c r="J126" s="0">
        <v>6</v>
      </c>
    </row>
    <row r="127" spans="1:10" customHeight="0">
      <c r="A127" s="0">
        <f>HYPERLINK("https://dl.dropboxusercontent.com/scl/fi/71egu48j3v8cqbx6oemue/quincy-139685-tn.jpg?rlkey=qithgzwx83w7sn7h2dp9xfh1w&amp;dl=0","Click to download Image")</f>
      </c>
      <c r="B127" s="0">
        <f>HYPERLINK("https://dl.dropboxusercontent.com/scl/fi/osh025ok2fcvfzv0o8vep/graphic-update2022-youth.jpg?rlkey=d2mbwsnds0s1bd5j61ivlx0b9&amp;dl=0","Click to download SizeChart")</f>
      </c>
      <c r="C127" s="0" t="inlineStr">
        <is>
          <t>Quincy Youth Hoodie</t>
        </is>
      </c>
      <c r="D127" s="0" t="inlineStr">
        <is>
          <t>'39685</t>
        </is>
      </c>
      <c r="E127" s="0" t="inlineStr">
        <is>
          <t>MU QUINCY Y GY:Y139685C-YM</t>
        </is>
      </c>
      <c r="F127" s="0" t="inlineStr">
        <is>
          <t>'803139685021</t>
        </is>
      </c>
      <c r="G127" s="0" t="inlineStr">
        <is>
          <t>YOUTH</t>
        </is>
      </c>
      <c r="H127" s="0" t="inlineStr">
        <is>
          <t>YM</t>
        </is>
      </c>
      <c r="I127" s="0">
        <v>49.99</v>
      </c>
      <c r="J127" s="0">
        <v>4</v>
      </c>
    </row>
    <row r="128" spans="1:10" customHeight="0">
      <c r="A128" s="0">
        <f>HYPERLINK("https://dl.dropboxusercontent.com/scl/fi/71egu48j3v8cqbx6oemue/quincy-139685-tn.jpg?rlkey=qithgzwx83w7sn7h2dp9xfh1w&amp;dl=0","Click to download Image")</f>
      </c>
      <c r="B128" s="0">
        <f>HYPERLINK("https://dl.dropboxusercontent.com/scl/fi/osh025ok2fcvfzv0o8vep/graphic-update2022-youth.jpg?rlkey=d2mbwsnds0s1bd5j61ivlx0b9&amp;dl=0","Click to download SizeChart")</f>
      </c>
      <c r="C128" s="0" t="inlineStr">
        <is>
          <t>Quincy Youth Hoodie</t>
        </is>
      </c>
      <c r="D128" s="0" t="inlineStr">
        <is>
          <t>'39685</t>
        </is>
      </c>
      <c r="E128" s="0" t="inlineStr">
        <is>
          <t>MU QUINCY Y GY:Y139685D-YL</t>
        </is>
      </c>
      <c r="F128" s="0" t="inlineStr">
        <is>
          <t>'803139685038</t>
        </is>
      </c>
      <c r="G128" s="0" t="inlineStr">
        <is>
          <t>YOUTH</t>
        </is>
      </c>
      <c r="H128" s="0" t="inlineStr">
        <is>
          <t>YL</t>
        </is>
      </c>
      <c r="I128" s="0">
        <v>49.99</v>
      </c>
      <c r="J128" s="0">
        <v>4</v>
      </c>
    </row>
    <row r="129" spans="1:10" customHeight="0">
      <c r="A129" s="0">
        <f>HYPERLINK("https://dl.dropboxusercontent.com/scl/fi/71egu48j3v8cqbx6oemue/quincy-139685-tn.jpg?rlkey=qithgzwx83w7sn7h2dp9xfh1w&amp;dl=0","Click to download Image")</f>
      </c>
      <c r="B129" s="0">
        <f>HYPERLINK("https://dl.dropboxusercontent.com/scl/fi/osh025ok2fcvfzv0o8vep/graphic-update2022-youth.jpg?rlkey=d2mbwsnds0s1bd5j61ivlx0b9&amp;dl=0","Click to download SizeChart")</f>
      </c>
      <c r="C129" s="0" t="inlineStr">
        <is>
          <t>Quincy Youth Hoodie</t>
        </is>
      </c>
      <c r="D129" s="0" t="inlineStr">
        <is>
          <t>'39685</t>
        </is>
      </c>
      <c r="E129" s="0" t="inlineStr">
        <is>
          <t>MU QUINCY Y GY:Y139685E-YXL</t>
        </is>
      </c>
      <c r="F129" s="0" t="inlineStr">
        <is>
          <t>'803139685045</t>
        </is>
      </c>
      <c r="G129" s="0" t="inlineStr">
        <is>
          <t>YOUTH</t>
        </is>
      </c>
      <c r="H129" s="0" t="inlineStr">
        <is>
          <t>YXL</t>
        </is>
      </c>
      <c r="I129" s="0">
        <v>49.99</v>
      </c>
      <c r="J129" s="0">
        <v>6</v>
      </c>
    </row>
    <row r="130" spans="1:10" customHeight="0">
      <c r="A130" s="0">
        <f>HYPERLINK("https://dl.dropboxusercontent.com/scl/fi/71egu48j3v8cqbx6oemue/quincy-139685-tn.jpg?rlkey=qithgzwx83w7sn7h2dp9xfh1w&amp;dl=0","Click to download Image")</f>
      </c>
      <c r="B130" s="0">
        <f>HYPERLINK("https://dl.dropboxusercontent.com/scl/fi/osh025ok2fcvfzv0o8vep/graphic-update2022-youth.jpg?rlkey=d2mbwsnds0s1bd5j61ivlx0b9&amp;dl=0","Click to download SizeChart")</f>
      </c>
      <c r="C130" s="0" t="inlineStr">
        <is>
          <t>Quincy Youth Hoodie</t>
        </is>
      </c>
      <c r="D130" s="0" t="inlineStr">
        <is>
          <t>'39685</t>
        </is>
      </c>
      <c r="E130" s="0" t="inlineStr">
        <is>
          <t>MU QUINCY Y GY:Y139685Z-12PK</t>
        </is>
      </c>
      <c r="F130" s="0" t="inlineStr">
        <is>
          <t>'803139685991</t>
        </is>
      </c>
      <c r="G130" s="0" t="inlineStr">
        <is>
          <t>YOUTH</t>
        </is>
      </c>
      <c r="H130" s="0" t="inlineStr">
        <is>
          <t>12 PACK</t>
        </is>
      </c>
      <c r="I130" s="0">
        <v>479.9</v>
      </c>
      <c r="J130" s="0">
        <v>1</v>
      </c>
    </row>
    <row r="131" spans="1:10" customHeight="0">
      <c r="A131" s="0">
        <f>HYPERLINK("https://dl.dropboxusercontent.com/scl/fi/b50jhadvqa77h3vsknjbx/mvp-134728-tn.jpg?rlkey=eohu2lupz773pkm986hozndpq&amp;dl=0","Click to download Image")</f>
      </c>
      <c r="C131" s="0" t="inlineStr">
        <is>
          <t>MVP 12 Can Soft Cooler</t>
        </is>
      </c>
      <c r="D131" s="0" t="inlineStr">
        <is>
          <t>'134728</t>
        </is>
      </c>
      <c r="E131" s="0" t="inlineStr">
        <is>
          <t>ISU MVP BK:134728</t>
        </is>
      </c>
      <c r="F131" s="0" t="inlineStr">
        <is>
          <t>'901134728016</t>
        </is>
      </c>
      <c r="H131" s="0" t="inlineStr">
        <is>
          <t>ONE SIZE</t>
        </is>
      </c>
      <c r="I131" s="0">
        <v>34.99</v>
      </c>
      <c r="J131" s="0">
        <v>12</v>
      </c>
    </row>
    <row r="132" spans="1:10" customHeight="0">
      <c r="A132" s="0">
        <f>HYPERLINK("https://dl.dropboxusercontent.com/scl/fi/vliwpx0mxlsqg2sk4cj0f/dsc7657.jpg?rlkey=g5n80d2tqtep7ll0z0dshzbej&amp;dl=0","Click to download Image")</f>
      </c>
      <c r="C132" s="0" t="inlineStr">
        <is>
          <t>Relay Sling Bag</t>
        </is>
      </c>
      <c r="D132" s="0" t="inlineStr">
        <is>
          <t>'132290</t>
        </is>
      </c>
      <c r="E132" s="0" t="inlineStr">
        <is>
          <t>ISU RELAY BK:132290</t>
        </is>
      </c>
      <c r="F132" s="0" t="inlineStr">
        <is>
          <t>'901132290010</t>
        </is>
      </c>
      <c r="I132" s="0">
        <v>39.99</v>
      </c>
      <c r="J132" s="0">
        <v>28</v>
      </c>
    </row>
    <row r="133" spans="1:10" customHeight="0">
      <c r="A133" s="0">
        <f>HYPERLINK("https://dl.dropboxusercontent.com/scl/fi/ew4lke0rdfghbtbw96ush/relay-134383-af.jpg?rlkey=nuwco5gw9b6dutj237q4xr66x&amp;dl=0","Click to download Image")</f>
      </c>
      <c r="C133" s="0" t="inlineStr">
        <is>
          <t>Relay Sling Bag</t>
        </is>
      </c>
      <c r="D133" s="0" t="inlineStr">
        <is>
          <t>'134378</t>
        </is>
      </c>
      <c r="E133" s="0" t="inlineStr">
        <is>
          <t>IOWA RELAY BK:134378</t>
        </is>
      </c>
      <c r="F133" s="0" t="inlineStr">
        <is>
          <t>'900134378016</t>
        </is>
      </c>
      <c r="I133" s="0">
        <v>39.99</v>
      </c>
      <c r="J133" s="0">
        <v>68</v>
      </c>
    </row>
    <row r="134" spans="1:10" customHeight="0">
      <c r="A134" s="0">
        <f>HYPERLINK("https://dl.dropboxusercontent.com/scl/fi/u7fjqbiyimlfbmst1tixg/relay-134380-tn.jpg?rlkey=3o9htqonzvpvsvcai02antzn2&amp;dl=0","Click to download Image")</f>
      </c>
      <c r="C134" s="0" t="inlineStr">
        <is>
          <t>Relay Sling Bag</t>
        </is>
      </c>
      <c r="D134" s="0" t="inlineStr">
        <is>
          <t>'134380</t>
        </is>
      </c>
      <c r="E134" s="0" t="inlineStr">
        <is>
          <t>DRK RELAY BK:134380</t>
        </is>
      </c>
      <c r="F134" s="0" t="inlineStr">
        <is>
          <t>'917134380017</t>
        </is>
      </c>
      <c r="I134" s="0">
        <v>39.99</v>
      </c>
      <c r="J134" s="0">
        <v>48</v>
      </c>
    </row>
    <row r="135" spans="1:10" customHeight="0">
      <c r="A135" s="0">
        <f>HYPERLINK("https://dl.dropboxusercontent.com/scl/fi/wkz4bi6do8drdwz75cq3d/relay-134379-af.jpg?rlkey=8ciz8wl3ez3mnwv5zke4l6shm&amp;dl=0","Click to download Image")</f>
      </c>
      <c r="C135" s="0" t="inlineStr">
        <is>
          <t>Relay Sling Bag</t>
        </is>
      </c>
      <c r="D135" s="0" t="inlineStr">
        <is>
          <t>'134379</t>
        </is>
      </c>
      <c r="E135" s="0" t="inlineStr">
        <is>
          <t>UNI RELAY BK:134379</t>
        </is>
      </c>
      <c r="F135" s="0" t="inlineStr">
        <is>
          <t>'902134379017</t>
        </is>
      </c>
      <c r="I135" s="0">
        <v>39.99</v>
      </c>
      <c r="J135" s="0">
        <v>62</v>
      </c>
    </row>
    <row r="136" spans="1:10" customHeight="0">
      <c r="A136" s="0">
        <f>HYPERLINK("https://dl.dropboxusercontent.com/scl/fi/ssa6ufopgb9qxk9df57n7/editdsc8321.jpg?rlkey=fb4m4ds6n6fff027fjkr5f4g1&amp;dl=0","Click to download Image")</f>
      </c>
      <c r="C136" s="0" t="inlineStr">
        <is>
          <t>Stellan Crossbody</t>
        </is>
      </c>
      <c r="D136" s="0" t="inlineStr">
        <is>
          <t>'144624</t>
        </is>
      </c>
      <c r="E136" s="0" t="inlineStr">
        <is>
          <t>DRK STELLA CR:144624</t>
        </is>
      </c>
      <c r="F136" s="0" t="inlineStr">
        <is>
          <t>'917144624019</t>
        </is>
      </c>
      <c r="H136" s="0" t="inlineStr">
        <is>
          <t>ONE SIZE</t>
        </is>
      </c>
      <c r="I136" s="0">
        <v>29.99</v>
      </c>
      <c r="J136" s="0">
        <v>29</v>
      </c>
    </row>
    <row r="137" spans="1:10" customHeight="0">
      <c r="A137" s="0">
        <f>HYPERLINK("https://dl.dropboxusercontent.com/scl/fi/49dlkb5hoycdwvfi3p4cf/midland-151912-f.jpg?rlkey=5eejgixua7errxybpi4xsphg2&amp;dl=0","Click to download Image")</f>
      </c>
      <c r="C137" s="0" t="inlineStr">
        <is>
          <t>Midland Soft-Sided Cooler</t>
        </is>
      </c>
      <c r="D137" s="0" t="inlineStr">
        <is>
          <t>'151912</t>
        </is>
      </c>
      <c r="E137" s="0" t="inlineStr">
        <is>
          <t>KSU MIDLAN PE:151912</t>
        </is>
      </c>
      <c r="F137" s="0" t="inlineStr">
        <is>
          <t>'905151912014</t>
        </is>
      </c>
      <c r="H137" s="0" t="inlineStr">
        <is>
          <t>ONE SIZE</t>
        </is>
      </c>
      <c r="I137" s="0">
        <v>19.99</v>
      </c>
      <c r="J137" s="0">
        <v>66</v>
      </c>
    </row>
    <row r="138" spans="1:10" customHeight="0">
      <c r="A138" s="0">
        <f>HYPERLINK("https://dl.dropboxusercontent.com/scl/fi/zsey2m93s96xgicyzgvcj/editdsc8715-copy-2.jpg?rlkey=wb2wjc0c2bt9q0xji897n90wm&amp;dl=0","Click to download Image")</f>
      </c>
      <c r="C138" s="0" t="inlineStr">
        <is>
          <t>Midland Soft-Sided Cooler</t>
        </is>
      </c>
      <c r="D138" s="0" t="inlineStr">
        <is>
          <t>'151904</t>
        </is>
      </c>
      <c r="E138" s="0" t="inlineStr">
        <is>
          <t>IOWA MIDLAN BK:151904</t>
        </is>
      </c>
      <c r="F138" s="0" t="inlineStr">
        <is>
          <t>'900151904014</t>
        </is>
      </c>
      <c r="H138" s="0" t="inlineStr">
        <is>
          <t>ONE SIZE</t>
        </is>
      </c>
      <c r="I138" s="0">
        <v>19.99</v>
      </c>
      <c r="J138" s="0">
        <v>122</v>
      </c>
    </row>
    <row r="139" spans="1:10" customHeight="0">
      <c r="A139" s="0">
        <f>HYPERLINK("https://dl.dropboxusercontent.com/scl/fi/uw454nuo1xd55jehgu4pp/midland-151905-f.jpg?rlkey=c958e6qq7mf8ia62q9ayknq14&amp;dl=0","Click to download Image")</f>
      </c>
      <c r="C139" s="0" t="inlineStr">
        <is>
          <t>Midland Soft-Sided Cooler</t>
        </is>
      </c>
      <c r="D139" s="0" t="inlineStr">
        <is>
          <t>'151905</t>
        </is>
      </c>
      <c r="E139" s="0" t="inlineStr">
        <is>
          <t>ISU MIDLAN CL:151905</t>
        </is>
      </c>
      <c r="F139" s="0" t="inlineStr">
        <is>
          <t>'901151905018</t>
        </is>
      </c>
      <c r="H139" s="0" t="inlineStr">
        <is>
          <t>ONE SIZE</t>
        </is>
      </c>
      <c r="I139" s="0">
        <v>19.99</v>
      </c>
      <c r="J139" s="0">
        <v>109</v>
      </c>
    </row>
    <row r="140" spans="1:10" customHeight="0">
      <c r="A140" s="0">
        <f>HYPERLINK("https://dl.dropboxusercontent.com/scl/fi/v9ss1po7deh57sikolm18/midland-151907-f.jpg?rlkey=hhomvjzrvuz6hczxtwg9crx2e&amp;dl=0","Click to download Image")</f>
      </c>
      <c r="C140" s="0" t="inlineStr">
        <is>
          <t>Midland Soft-Sided Cooler</t>
        </is>
      </c>
      <c r="D140" s="0" t="inlineStr">
        <is>
          <t>'151907</t>
        </is>
      </c>
      <c r="E140" s="0" t="inlineStr">
        <is>
          <t>DRK MIDLAN RL:151907</t>
        </is>
      </c>
      <c r="F140" s="0" t="inlineStr">
        <is>
          <t>'917151907013</t>
        </is>
      </c>
      <c r="H140" s="0" t="inlineStr">
        <is>
          <t>ONE SIZE</t>
        </is>
      </c>
      <c r="I140" s="0">
        <v>19.99</v>
      </c>
      <c r="J140" s="0">
        <v>124</v>
      </c>
    </row>
    <row r="141" spans="1:10" customHeight="0">
      <c r="A141" s="0">
        <f>HYPERLINK("https://dl.dropboxusercontent.com/scl/fi/d8zkdwoyw8sw1y6kr001x/weston-129892-f.jpg?rlkey=1u3dgr1zpfpbibyyysv2syrk7&amp;dl=0","Click to download Image")</f>
      </c>
      <c r="C141" s="0" t="inlineStr">
        <is>
          <t>Weston Men's Long Sleeve</t>
        </is>
      </c>
      <c r="D141" s="0" t="inlineStr">
        <is>
          <t>'129892</t>
        </is>
      </c>
      <c r="E141" s="0" t="inlineStr">
        <is>
          <t>DRK WESTON M RL:129892A-S</t>
        </is>
      </c>
      <c r="F141" s="0" t="inlineStr">
        <is>
          <t>'817129892047</t>
        </is>
      </c>
      <c r="G141" s="0" t="inlineStr">
        <is>
          <t>MENS</t>
        </is>
      </c>
      <c r="H141" s="0" t="inlineStr">
        <is>
          <t>S</t>
        </is>
      </c>
      <c r="I141" s="0">
        <v>34.99</v>
      </c>
      <c r="J141" s="0">
        <v>3</v>
      </c>
    </row>
    <row r="142" spans="1:10" customHeight="0">
      <c r="A142" s="0">
        <f>HYPERLINK("https://dl.dropboxusercontent.com/scl/fi/d8zkdwoyw8sw1y6kr001x/weston-129892-f.jpg?rlkey=1u3dgr1zpfpbibyyysv2syrk7&amp;dl=0","Click to download Image")</f>
      </c>
      <c r="C142" s="0" t="inlineStr">
        <is>
          <t>Weston Men's Long Sleeve</t>
        </is>
      </c>
      <c r="D142" s="0" t="inlineStr">
        <is>
          <t>'129892</t>
        </is>
      </c>
      <c r="E142" s="0" t="inlineStr">
        <is>
          <t>DRK WESTON M RL:129892B-M</t>
        </is>
      </c>
      <c r="F142" s="0" t="inlineStr">
        <is>
          <t>'817129892054</t>
        </is>
      </c>
      <c r="G142" s="0" t="inlineStr">
        <is>
          <t>MENS</t>
        </is>
      </c>
      <c r="H142" s="0" t="inlineStr">
        <is>
          <t>M</t>
        </is>
      </c>
      <c r="I142" s="0">
        <v>34.99</v>
      </c>
      <c r="J142" s="0">
        <v>5</v>
      </c>
    </row>
    <row r="143" spans="1:10" customHeight="0">
      <c r="A143" s="0">
        <f>HYPERLINK("https://dl.dropboxusercontent.com/scl/fi/d8zkdwoyw8sw1y6kr001x/weston-129892-f.jpg?rlkey=1u3dgr1zpfpbibyyysv2syrk7&amp;dl=0","Click to download Image")</f>
      </c>
      <c r="C143" s="0" t="inlineStr">
        <is>
          <t>Weston Men's Long Sleeve</t>
        </is>
      </c>
      <c r="D143" s="0" t="inlineStr">
        <is>
          <t>'129892</t>
        </is>
      </c>
      <c r="E143" s="0" t="inlineStr">
        <is>
          <t>DRK WESTON M RL:129892C-L</t>
        </is>
      </c>
      <c r="F143" s="0" t="inlineStr">
        <is>
          <t>'817129892061</t>
        </is>
      </c>
      <c r="G143" s="0" t="inlineStr">
        <is>
          <t>MENS</t>
        </is>
      </c>
      <c r="H143" s="0" t="inlineStr">
        <is>
          <t>L</t>
        </is>
      </c>
      <c r="I143" s="0">
        <v>34.99</v>
      </c>
      <c r="J143" s="0">
        <v>4</v>
      </c>
    </row>
    <row r="144" spans="1:10" customHeight="0">
      <c r="A144" s="0">
        <f>HYPERLINK("https://dl.dropboxusercontent.com/scl/fi/d8zkdwoyw8sw1y6kr001x/weston-129892-f.jpg?rlkey=1u3dgr1zpfpbibyyysv2syrk7&amp;dl=0","Click to download Image")</f>
      </c>
      <c r="C144" s="0" t="inlineStr">
        <is>
          <t>Weston Men's Long Sleeve</t>
        </is>
      </c>
      <c r="D144" s="0" t="inlineStr">
        <is>
          <t>'129892</t>
        </is>
      </c>
      <c r="E144" s="0" t="inlineStr">
        <is>
          <t>DRK WESTON M RL:129892D-XL</t>
        </is>
      </c>
      <c r="F144" s="0" t="inlineStr">
        <is>
          <t>'817129892078</t>
        </is>
      </c>
      <c r="G144" s="0" t="inlineStr">
        <is>
          <t>MENS</t>
        </is>
      </c>
      <c r="H144" s="0" t="inlineStr">
        <is>
          <t>XL</t>
        </is>
      </c>
      <c r="I144" s="0">
        <v>34.99</v>
      </c>
      <c r="J144" s="0">
        <v>4</v>
      </c>
    </row>
    <row r="145" spans="1:10" customHeight="0">
      <c r="A145" s="0">
        <f>HYPERLINK("https://dl.dropboxusercontent.com/scl/fi/d8zkdwoyw8sw1y6kr001x/weston-129892-f.jpg?rlkey=1u3dgr1zpfpbibyyysv2syrk7&amp;dl=0","Click to download Image")</f>
      </c>
      <c r="C145" s="0" t="inlineStr">
        <is>
          <t>Weston Men's Long Sleeve</t>
        </is>
      </c>
      <c r="D145" s="0" t="inlineStr">
        <is>
          <t>'129892</t>
        </is>
      </c>
      <c r="E145" s="0" t="inlineStr">
        <is>
          <t>DRK WESTON M RL:129892E-2XL</t>
        </is>
      </c>
      <c r="F145" s="0" t="inlineStr">
        <is>
          <t>'817129892085</t>
        </is>
      </c>
      <c r="G145" s="0" t="inlineStr">
        <is>
          <t>MENS</t>
        </is>
      </c>
      <c r="H145" s="0" t="inlineStr">
        <is>
          <t>2XL</t>
        </is>
      </c>
      <c r="I145" s="0">
        <v>34.99</v>
      </c>
      <c r="J145" s="0">
        <v>5</v>
      </c>
    </row>
    <row r="146" spans="1:10" customHeight="0">
      <c r="A146" s="0">
        <f>HYPERLINK("https://dl.dropboxusercontent.com/scl/fi/d8zkdwoyw8sw1y6kr001x/weston-129892-f.jpg?rlkey=1u3dgr1zpfpbibyyysv2syrk7&amp;dl=0","Click to download Image")</f>
      </c>
      <c r="C146" s="0" t="inlineStr">
        <is>
          <t>Weston Men's Long Sleeve</t>
        </is>
      </c>
      <c r="D146" s="0" t="inlineStr">
        <is>
          <t>'129892</t>
        </is>
      </c>
      <c r="E146" s="0" t="inlineStr">
        <is>
          <t>DRK WESTON M RL:129892F-3XL</t>
        </is>
      </c>
      <c r="F146" s="0" t="inlineStr">
        <is>
          <t>'817129892092</t>
        </is>
      </c>
      <c r="G146" s="0" t="inlineStr">
        <is>
          <t>MENS</t>
        </is>
      </c>
      <c r="H146" s="0" t="inlineStr">
        <is>
          <t>3XL</t>
        </is>
      </c>
      <c r="I146" s="0">
        <v>34.99</v>
      </c>
      <c r="J146" s="0">
        <v>3</v>
      </c>
    </row>
    <row r="147" spans="1:10" customHeight="0">
      <c r="A147" s="0">
        <f>HYPERLINK("https://dl.dropboxusercontent.com/scl/fi/d8zkdwoyw8sw1y6kr001x/weston-129892-f.jpg?rlkey=1u3dgr1zpfpbibyyysv2syrk7&amp;dl=0","Click to download Image")</f>
      </c>
      <c r="C147" s="0" t="inlineStr">
        <is>
          <t>Weston Men's Long Sleeve</t>
        </is>
      </c>
      <c r="D147" s="0" t="inlineStr">
        <is>
          <t>'129892</t>
        </is>
      </c>
      <c r="E147" s="0" t="inlineStr">
        <is>
          <t>DRK WESTON M RL 12PK:129892Z-12PK</t>
        </is>
      </c>
      <c r="F147" s="0" t="inlineStr">
        <is>
          <t>'817129892993</t>
        </is>
      </c>
      <c r="G147" s="0" t="inlineStr">
        <is>
          <t>MENS</t>
        </is>
      </c>
      <c r="H147" s="0" t="inlineStr">
        <is>
          <t>12 PACK</t>
        </is>
      </c>
      <c r="I147" s="0">
        <v>342</v>
      </c>
      <c r="J147" s="0">
        <v>1</v>
      </c>
    </row>
    <row r="148" spans="1:10" customHeight="0">
      <c r="A148" s="0">
        <f>HYPERLINK("https://dl.dropboxusercontent.com/scl/fi/njrkukdf33nerkqos1fef/dsc7720-cu-edit.jpg?rlkey=rij8in1k9rt5vkrg9efo3b9mh&amp;dl=0","Click to download Image")</f>
      </c>
      <c r="C148" s="0" t="inlineStr">
        <is>
          <t>Weston Men's Long Sleeve</t>
        </is>
      </c>
      <c r="D148" s="0" t="inlineStr">
        <is>
          <t>'130502</t>
        </is>
      </c>
      <c r="E148" s="0" t="inlineStr">
        <is>
          <t>CU WESTON M NY:130502A-S</t>
        </is>
      </c>
      <c r="F148" s="0" t="inlineStr">
        <is>
          <t>'810130502042</t>
        </is>
      </c>
      <c r="G148" s="0" t="inlineStr">
        <is>
          <t>MENS</t>
        </is>
      </c>
      <c r="H148" s="0" t="inlineStr">
        <is>
          <t>S</t>
        </is>
      </c>
      <c r="I148" s="0">
        <v>34.99</v>
      </c>
      <c r="J148" s="0">
        <v>13</v>
      </c>
    </row>
    <row r="149" spans="1:10" customHeight="0">
      <c r="A149" s="0">
        <f>HYPERLINK("https://dl.dropboxusercontent.com/scl/fi/njrkukdf33nerkqos1fef/dsc7720-cu-edit.jpg?rlkey=rij8in1k9rt5vkrg9efo3b9mh&amp;dl=0","Click to download Image")</f>
      </c>
      <c r="C149" s="0" t="inlineStr">
        <is>
          <t>Weston Men's Long Sleeve</t>
        </is>
      </c>
      <c r="D149" s="0" t="inlineStr">
        <is>
          <t>'130502</t>
        </is>
      </c>
      <c r="E149" s="0" t="inlineStr">
        <is>
          <t>CU WESTON M NY:130502B-M</t>
        </is>
      </c>
      <c r="F149" s="0" t="inlineStr">
        <is>
          <t>'810130502059</t>
        </is>
      </c>
      <c r="G149" s="0" t="inlineStr">
        <is>
          <t>MENS</t>
        </is>
      </c>
      <c r="H149" s="0" t="inlineStr">
        <is>
          <t>M</t>
        </is>
      </c>
      <c r="I149" s="0">
        <v>34.99</v>
      </c>
      <c r="J149" s="0">
        <v>15</v>
      </c>
    </row>
    <row r="150" spans="1:10" customHeight="0">
      <c r="A150" s="0">
        <f>HYPERLINK("https://dl.dropboxusercontent.com/scl/fi/njrkukdf33nerkqos1fef/dsc7720-cu-edit.jpg?rlkey=rij8in1k9rt5vkrg9efo3b9mh&amp;dl=0","Click to download Image")</f>
      </c>
      <c r="C150" s="0" t="inlineStr">
        <is>
          <t>Weston Men's Long Sleeve</t>
        </is>
      </c>
      <c r="D150" s="0" t="inlineStr">
        <is>
          <t>'130502</t>
        </is>
      </c>
      <c r="E150" s="0" t="inlineStr">
        <is>
          <t>CU WESTON M NY:130502C-L</t>
        </is>
      </c>
      <c r="F150" s="0" t="inlineStr">
        <is>
          <t>'810130502066</t>
        </is>
      </c>
      <c r="G150" s="0" t="inlineStr">
        <is>
          <t>MENS</t>
        </is>
      </c>
      <c r="H150" s="0" t="inlineStr">
        <is>
          <t>L</t>
        </is>
      </c>
      <c r="I150" s="0">
        <v>34.99</v>
      </c>
      <c r="J150" s="0">
        <v>17</v>
      </c>
    </row>
    <row r="151" spans="1:10" customHeight="0">
      <c r="A151" s="0">
        <f>HYPERLINK("https://dl.dropboxusercontent.com/scl/fi/njrkukdf33nerkqos1fef/dsc7720-cu-edit.jpg?rlkey=rij8in1k9rt5vkrg9efo3b9mh&amp;dl=0","Click to download Image")</f>
      </c>
      <c r="C151" s="0" t="inlineStr">
        <is>
          <t>Weston Men's Long Sleeve</t>
        </is>
      </c>
      <c r="D151" s="0" t="inlineStr">
        <is>
          <t>'130502</t>
        </is>
      </c>
      <c r="E151" s="0" t="inlineStr">
        <is>
          <t>CU WESTON M NY:130502D-XL</t>
        </is>
      </c>
      <c r="F151" s="0" t="inlineStr">
        <is>
          <t>'810130502073</t>
        </is>
      </c>
      <c r="G151" s="0" t="inlineStr">
        <is>
          <t>MENS</t>
        </is>
      </c>
      <c r="H151" s="0" t="inlineStr">
        <is>
          <t>XL</t>
        </is>
      </c>
      <c r="I151" s="0">
        <v>34.99</v>
      </c>
      <c r="J151" s="0">
        <v>14</v>
      </c>
    </row>
    <row r="152" spans="1:10" customHeight="0">
      <c r="A152" s="0">
        <f>HYPERLINK("https://dl.dropboxusercontent.com/scl/fi/njrkukdf33nerkqos1fef/dsc7720-cu-edit.jpg?rlkey=rij8in1k9rt5vkrg9efo3b9mh&amp;dl=0","Click to download Image")</f>
      </c>
      <c r="C152" s="0" t="inlineStr">
        <is>
          <t>Weston Men's Long Sleeve</t>
        </is>
      </c>
      <c r="D152" s="0" t="inlineStr">
        <is>
          <t>'130502</t>
        </is>
      </c>
      <c r="E152" s="0" t="inlineStr">
        <is>
          <t>CU WESTON M NY:130502E-2XL</t>
        </is>
      </c>
      <c r="F152" s="0" t="inlineStr">
        <is>
          <t>'810130502080</t>
        </is>
      </c>
      <c r="G152" s="0" t="inlineStr">
        <is>
          <t>MENS</t>
        </is>
      </c>
      <c r="H152" s="0" t="inlineStr">
        <is>
          <t>2XL</t>
        </is>
      </c>
      <c r="I152" s="0">
        <v>34.99</v>
      </c>
      <c r="J152" s="0">
        <v>18</v>
      </c>
    </row>
    <row r="153" spans="1:10" customHeight="0">
      <c r="A153" s="0">
        <f>HYPERLINK("https://dl.dropboxusercontent.com/scl/fi/njrkukdf33nerkqos1fef/dsc7720-cu-edit.jpg?rlkey=rij8in1k9rt5vkrg9efo3b9mh&amp;dl=0","Click to download Image")</f>
      </c>
      <c r="C153" s="0" t="inlineStr">
        <is>
          <t>Weston Men's Long Sleeve</t>
        </is>
      </c>
      <c r="D153" s="0" t="inlineStr">
        <is>
          <t>'130502</t>
        </is>
      </c>
      <c r="E153" s="0" t="inlineStr">
        <is>
          <t>CU WESTON M NY:130502F-3XL</t>
        </is>
      </c>
      <c r="F153" s="0" t="inlineStr">
        <is>
          <t>'810130502097</t>
        </is>
      </c>
      <c r="G153" s="0" t="inlineStr">
        <is>
          <t>MENS</t>
        </is>
      </c>
      <c r="H153" s="0" t="inlineStr">
        <is>
          <t>3XL</t>
        </is>
      </c>
      <c r="I153" s="0">
        <v>34.99</v>
      </c>
      <c r="J153" s="0">
        <v>11</v>
      </c>
    </row>
    <row r="154" spans="1:10" customHeight="0">
      <c r="A154" s="0">
        <f>HYPERLINK("https://dl.dropboxusercontent.com/scl/fi/njrkukdf33nerkqos1fef/dsc7720-cu-edit.jpg?rlkey=rij8in1k9rt5vkrg9efo3b9mh&amp;dl=0","Click to download Image")</f>
      </c>
      <c r="C154" s="0" t="inlineStr">
        <is>
          <t>Weston Men's Long Sleeve</t>
        </is>
      </c>
      <c r="D154" s="0" t="inlineStr">
        <is>
          <t>'130502</t>
        </is>
      </c>
      <c r="E154" s="0" t="inlineStr">
        <is>
          <t>CU WESTON M NY 12PK:130502Z-12PK</t>
        </is>
      </c>
      <c r="F154" s="0" t="inlineStr">
        <is>
          <t>'810130502998</t>
        </is>
      </c>
      <c r="G154" s="0" t="inlineStr">
        <is>
          <t>MENS</t>
        </is>
      </c>
      <c r="H154" s="0" t="inlineStr">
        <is>
          <t>12 PACK</t>
        </is>
      </c>
      <c r="I154" s="0">
        <v>342</v>
      </c>
      <c r="J154" s="0">
        <v>4</v>
      </c>
    </row>
    <row r="155" spans="1:10" customHeight="0">
      <c r="A155" s="0">
        <f>HYPERLINK("https://dl.dropboxusercontent.com/scl/fi/prclltwkj2ziejj2k1jjh/weston-130499-f.jpg?rlkey=va7lrk6rmcs295asijbgo61zk&amp;dl=0","Click to download Image")</f>
      </c>
      <c r="C155" s="0" t="inlineStr">
        <is>
          <t>Weston Men's Long Sleeve</t>
        </is>
      </c>
      <c r="D155" s="0" t="inlineStr">
        <is>
          <t>'130499</t>
        </is>
      </c>
      <c r="E155" s="0" t="inlineStr">
        <is>
          <t>NDSU WESTON M GN:130499A-S</t>
        </is>
      </c>
      <c r="F155" s="0" t="inlineStr">
        <is>
          <t>'813130499046</t>
        </is>
      </c>
      <c r="G155" s="0" t="inlineStr">
        <is>
          <t>MENS</t>
        </is>
      </c>
      <c r="H155" s="0" t="inlineStr">
        <is>
          <t>S</t>
        </is>
      </c>
      <c r="I155" s="0">
        <v>34.99</v>
      </c>
      <c r="J155" s="0">
        <v>3</v>
      </c>
    </row>
    <row r="156" spans="1:10" customHeight="0">
      <c r="A156" s="0">
        <f>HYPERLINK("https://dl.dropboxusercontent.com/scl/fi/prclltwkj2ziejj2k1jjh/weston-130499-f.jpg?rlkey=va7lrk6rmcs295asijbgo61zk&amp;dl=0","Click to download Image")</f>
      </c>
      <c r="C156" s="0" t="inlineStr">
        <is>
          <t>Weston Men's Long Sleeve</t>
        </is>
      </c>
      <c r="D156" s="0" t="inlineStr">
        <is>
          <t>'130499</t>
        </is>
      </c>
      <c r="E156" s="0" t="inlineStr">
        <is>
          <t>NDSU WESTON M GN:130499B-M</t>
        </is>
      </c>
      <c r="F156" s="0" t="inlineStr">
        <is>
          <t>'813130499053</t>
        </is>
      </c>
      <c r="G156" s="0" t="inlineStr">
        <is>
          <t>MENS</t>
        </is>
      </c>
      <c r="H156" s="0" t="inlineStr">
        <is>
          <t>M</t>
        </is>
      </c>
      <c r="I156" s="0">
        <v>34.99</v>
      </c>
      <c r="J156" s="0">
        <v>6</v>
      </c>
    </row>
    <row r="157" spans="1:10" customHeight="0">
      <c r="A157" s="0">
        <f>HYPERLINK("https://dl.dropboxusercontent.com/scl/fi/prclltwkj2ziejj2k1jjh/weston-130499-f.jpg?rlkey=va7lrk6rmcs295asijbgo61zk&amp;dl=0","Click to download Image")</f>
      </c>
      <c r="C157" s="0" t="inlineStr">
        <is>
          <t>Weston Men's Long Sleeve</t>
        </is>
      </c>
      <c r="D157" s="0" t="inlineStr">
        <is>
          <t>'130499</t>
        </is>
      </c>
      <c r="E157" s="0" t="inlineStr">
        <is>
          <t>NDSU WESTON M GN:130499C-L</t>
        </is>
      </c>
      <c r="F157" s="0" t="inlineStr">
        <is>
          <t>'813130499060</t>
        </is>
      </c>
      <c r="G157" s="0" t="inlineStr">
        <is>
          <t>MENS</t>
        </is>
      </c>
      <c r="H157" s="0" t="inlineStr">
        <is>
          <t>L</t>
        </is>
      </c>
      <c r="I157" s="0">
        <v>34.99</v>
      </c>
      <c r="J157" s="0">
        <v>7</v>
      </c>
    </row>
    <row r="158" spans="1:10" customHeight="0">
      <c r="A158" s="0">
        <f>HYPERLINK("https://dl.dropboxusercontent.com/scl/fi/prclltwkj2ziejj2k1jjh/weston-130499-f.jpg?rlkey=va7lrk6rmcs295asijbgo61zk&amp;dl=0","Click to download Image")</f>
      </c>
      <c r="C158" s="0" t="inlineStr">
        <is>
          <t>Weston Men's Long Sleeve</t>
        </is>
      </c>
      <c r="D158" s="0" t="inlineStr">
        <is>
          <t>'130499</t>
        </is>
      </c>
      <c r="E158" s="0" t="inlineStr">
        <is>
          <t>NDSU WESTON M GN:130499D-XL</t>
        </is>
      </c>
      <c r="F158" s="0" t="inlineStr">
        <is>
          <t>'813130499077</t>
        </is>
      </c>
      <c r="G158" s="0" t="inlineStr">
        <is>
          <t>MENS</t>
        </is>
      </c>
      <c r="H158" s="0" t="inlineStr">
        <is>
          <t>XL</t>
        </is>
      </c>
      <c r="I158" s="0">
        <v>34.99</v>
      </c>
      <c r="J158" s="0">
        <v>7</v>
      </c>
    </row>
    <row r="159" spans="1:10" customHeight="0">
      <c r="A159" s="0">
        <f>HYPERLINK("https://dl.dropboxusercontent.com/scl/fi/prclltwkj2ziejj2k1jjh/weston-130499-f.jpg?rlkey=va7lrk6rmcs295asijbgo61zk&amp;dl=0","Click to download Image")</f>
      </c>
      <c r="C159" s="0" t="inlineStr">
        <is>
          <t>Weston Men's Long Sleeve</t>
        </is>
      </c>
      <c r="D159" s="0" t="inlineStr">
        <is>
          <t>'130499</t>
        </is>
      </c>
      <c r="E159" s="0" t="inlineStr">
        <is>
          <t>NDSU WESTON M GN:130499E-2XL</t>
        </is>
      </c>
      <c r="F159" s="0" t="inlineStr">
        <is>
          <t>'813130499084</t>
        </is>
      </c>
      <c r="G159" s="0" t="inlineStr">
        <is>
          <t>MENS</t>
        </is>
      </c>
      <c r="H159" s="0" t="inlineStr">
        <is>
          <t>2XL</t>
        </is>
      </c>
      <c r="I159" s="0">
        <v>34.99</v>
      </c>
      <c r="J159" s="0">
        <v>5</v>
      </c>
    </row>
    <row r="160" spans="1:10" customHeight="0">
      <c r="A160" s="0">
        <f>HYPERLINK("https://dl.dropboxusercontent.com/scl/fi/prclltwkj2ziejj2k1jjh/weston-130499-f.jpg?rlkey=va7lrk6rmcs295asijbgo61zk&amp;dl=0","Click to download Image")</f>
      </c>
      <c r="C160" s="0" t="inlineStr">
        <is>
          <t>Weston Men's Long Sleeve</t>
        </is>
      </c>
      <c r="D160" s="0" t="inlineStr">
        <is>
          <t>'130499</t>
        </is>
      </c>
      <c r="E160" s="0" t="inlineStr">
        <is>
          <t>NDSU WESTON M GN:130499F-3XL</t>
        </is>
      </c>
      <c r="F160" s="0" t="inlineStr">
        <is>
          <t>'813130499091</t>
        </is>
      </c>
      <c r="G160" s="0" t="inlineStr">
        <is>
          <t>MENS</t>
        </is>
      </c>
      <c r="H160" s="0" t="inlineStr">
        <is>
          <t>3XL</t>
        </is>
      </c>
      <c r="I160" s="0">
        <v>34.99</v>
      </c>
      <c r="J160" s="0">
        <v>3</v>
      </c>
    </row>
    <row r="161" spans="1:10" customHeight="0">
      <c r="A161" s="0">
        <f>HYPERLINK("https://dl.dropboxusercontent.com/scl/fi/prclltwkj2ziejj2k1jjh/weston-130499-f.jpg?rlkey=va7lrk6rmcs295asijbgo61zk&amp;dl=0","Click to download Image")</f>
      </c>
      <c r="C161" s="0" t="inlineStr">
        <is>
          <t>Weston Men's Long Sleeve</t>
        </is>
      </c>
      <c r="D161" s="0" t="inlineStr">
        <is>
          <t>'130499</t>
        </is>
      </c>
      <c r="E161" s="0" t="inlineStr">
        <is>
          <t>NDSU WESTON M GN 12PK:130499Z-12PK</t>
        </is>
      </c>
      <c r="F161" s="0" t="inlineStr">
        <is>
          <t>'813130499992</t>
        </is>
      </c>
      <c r="G161" s="0" t="inlineStr">
        <is>
          <t>MENS</t>
        </is>
      </c>
      <c r="H161" s="0" t="inlineStr">
        <is>
          <t>12 PACK</t>
        </is>
      </c>
      <c r="I161" s="0">
        <v>342</v>
      </c>
      <c r="J161" s="0">
        <v>2</v>
      </c>
    </row>
    <row r="162" spans="1:10" customHeight="0">
      <c r="A162" s="0">
        <f>HYPERLINK("https://dl.dropboxusercontent.com/scl/fi/hwal47c240pd7cm4m8ddd/weston-130497-f.jpg?rlkey=zr897oh2pumsqvxl9gknz035z&amp;dl=0","Click to download Image")</f>
      </c>
      <c r="C162" s="0" t="inlineStr">
        <is>
          <t>Weston Men's Long Sleeve</t>
        </is>
      </c>
      <c r="D162" s="0" t="inlineStr">
        <is>
          <t>'130497</t>
        </is>
      </c>
      <c r="E162" s="0" t="inlineStr">
        <is>
          <t>SDSU WESTON M RL:130497A-S</t>
        </is>
      </c>
      <c r="F162" s="0" t="inlineStr">
        <is>
          <t>'816130497043</t>
        </is>
      </c>
      <c r="G162" s="0" t="inlineStr">
        <is>
          <t>MENS</t>
        </is>
      </c>
      <c r="H162" s="0" t="inlineStr">
        <is>
          <t>S</t>
        </is>
      </c>
      <c r="I162" s="0">
        <v>34.99</v>
      </c>
      <c r="J162" s="0">
        <v>22</v>
      </c>
    </row>
    <row r="163" spans="1:10" customHeight="0">
      <c r="A163" s="0">
        <f>HYPERLINK("https://dl.dropboxusercontent.com/scl/fi/hwal47c240pd7cm4m8ddd/weston-130497-f.jpg?rlkey=zr897oh2pumsqvxl9gknz035z&amp;dl=0","Click to download Image")</f>
      </c>
      <c r="C163" s="0" t="inlineStr">
        <is>
          <t>Weston Men's Long Sleeve</t>
        </is>
      </c>
      <c r="D163" s="0" t="inlineStr">
        <is>
          <t>'130497</t>
        </is>
      </c>
      <c r="E163" s="0" t="inlineStr">
        <is>
          <t>SDSU WESTON M RL:130497B-M</t>
        </is>
      </c>
      <c r="F163" s="0" t="inlineStr">
        <is>
          <t>'816130497050</t>
        </is>
      </c>
      <c r="G163" s="0" t="inlineStr">
        <is>
          <t>MENS</t>
        </is>
      </c>
      <c r="H163" s="0" t="inlineStr">
        <is>
          <t>M</t>
        </is>
      </c>
      <c r="I163" s="0">
        <v>34.99</v>
      </c>
      <c r="J163" s="0">
        <v>18</v>
      </c>
    </row>
    <row r="164" spans="1:10" customHeight="0">
      <c r="A164" s="0">
        <f>HYPERLINK("https://dl.dropboxusercontent.com/scl/fi/hwal47c240pd7cm4m8ddd/weston-130497-f.jpg?rlkey=zr897oh2pumsqvxl9gknz035z&amp;dl=0","Click to download Image")</f>
      </c>
      <c r="C164" s="0" t="inlineStr">
        <is>
          <t>Weston Men's Long Sleeve</t>
        </is>
      </c>
      <c r="D164" s="0" t="inlineStr">
        <is>
          <t>'130497</t>
        </is>
      </c>
      <c r="E164" s="0" t="inlineStr">
        <is>
          <t>SDSU WESTON M RL:130497C-L</t>
        </is>
      </c>
      <c r="F164" s="0" t="inlineStr">
        <is>
          <t>'816130497067</t>
        </is>
      </c>
      <c r="G164" s="0" t="inlineStr">
        <is>
          <t>MENS</t>
        </is>
      </c>
      <c r="H164" s="0" t="inlineStr">
        <is>
          <t>L</t>
        </is>
      </c>
      <c r="I164" s="0">
        <v>34.99</v>
      </c>
      <c r="J164" s="0">
        <v>1</v>
      </c>
    </row>
    <row r="165" spans="1:10" customHeight="0">
      <c r="A165" s="0">
        <f>HYPERLINK("https://dl.dropboxusercontent.com/scl/fi/hwal47c240pd7cm4m8ddd/weston-130497-f.jpg?rlkey=zr897oh2pumsqvxl9gknz035z&amp;dl=0","Click to download Image")</f>
      </c>
      <c r="C165" s="0" t="inlineStr">
        <is>
          <t>Weston Men's Long Sleeve</t>
        </is>
      </c>
      <c r="D165" s="0" t="inlineStr">
        <is>
          <t>'130497</t>
        </is>
      </c>
      <c r="E165" s="0" t="inlineStr">
        <is>
          <t>SDSU WESTON M RL:130497D-XL</t>
        </is>
      </c>
      <c r="F165" s="0" t="inlineStr">
        <is>
          <t>'816130497074</t>
        </is>
      </c>
      <c r="G165" s="0" t="inlineStr">
        <is>
          <t>MENS</t>
        </is>
      </c>
      <c r="H165" s="0" t="inlineStr">
        <is>
          <t>XL</t>
        </is>
      </c>
      <c r="I165" s="0">
        <v>34.99</v>
      </c>
      <c r="J165" s="0">
        <v>1</v>
      </c>
    </row>
    <row r="166" spans="1:10" customHeight="0">
      <c r="A166" s="0">
        <f>HYPERLINK("https://dl.dropboxusercontent.com/scl/fi/hwal47c240pd7cm4m8ddd/weston-130497-f.jpg?rlkey=zr897oh2pumsqvxl9gknz035z&amp;dl=0","Click to download Image")</f>
      </c>
      <c r="C166" s="0" t="inlineStr">
        <is>
          <t>Weston Men's Long Sleeve</t>
        </is>
      </c>
      <c r="D166" s="0" t="inlineStr">
        <is>
          <t>'130497</t>
        </is>
      </c>
      <c r="E166" s="0" t="inlineStr">
        <is>
          <t>SDSU WESTON M RL:130497E-2XL</t>
        </is>
      </c>
      <c r="F166" s="0" t="inlineStr">
        <is>
          <t>'816130497081</t>
        </is>
      </c>
      <c r="G166" s="0" t="inlineStr">
        <is>
          <t>MENS</t>
        </is>
      </c>
      <c r="H166" s="0" t="inlineStr">
        <is>
          <t>2XL</t>
        </is>
      </c>
      <c r="I166" s="0">
        <v>34.99</v>
      </c>
      <c r="J166" s="0">
        <v>9</v>
      </c>
    </row>
    <row r="167" spans="1:10" customHeight="0">
      <c r="A167" s="0">
        <f>HYPERLINK("https://dl.dropboxusercontent.com/scl/fi/hwal47c240pd7cm4m8ddd/weston-130497-f.jpg?rlkey=zr897oh2pumsqvxl9gknz035z&amp;dl=0","Click to download Image")</f>
      </c>
      <c r="C167" s="0" t="inlineStr">
        <is>
          <t>Weston Men's Long Sleeve</t>
        </is>
      </c>
      <c r="D167" s="0" t="inlineStr">
        <is>
          <t>'130497</t>
        </is>
      </c>
      <c r="E167" s="0" t="inlineStr">
        <is>
          <t>SDSU WESTON M RL:130497F-3XL</t>
        </is>
      </c>
      <c r="F167" s="0" t="inlineStr">
        <is>
          <t>'816130497098</t>
        </is>
      </c>
      <c r="G167" s="0" t="inlineStr">
        <is>
          <t>MENS</t>
        </is>
      </c>
      <c r="H167" s="0" t="inlineStr">
        <is>
          <t>3XL</t>
        </is>
      </c>
      <c r="I167" s="0">
        <v>34.99</v>
      </c>
      <c r="J167" s="0">
        <v>4</v>
      </c>
    </row>
    <row r="168" spans="1:10" customHeight="0">
      <c r="A168" s="0">
        <f>HYPERLINK("https://dl.dropboxusercontent.com/scl/fi/hwal47c240pd7cm4m8ddd/weston-130497-f.jpg?rlkey=zr897oh2pumsqvxl9gknz035z&amp;dl=0","Click to download Image")</f>
      </c>
      <c r="C168" s="0" t="inlineStr">
        <is>
          <t>Weston Men's Long Sleeve</t>
        </is>
      </c>
      <c r="D168" s="0" t="inlineStr">
        <is>
          <t>'130497</t>
        </is>
      </c>
      <c r="E168" s="0" t="inlineStr">
        <is>
          <t>SDSU WESTON M RL 12PK:130497Z-12PK</t>
        </is>
      </c>
      <c r="F168" s="0" t="inlineStr">
        <is>
          <t>'816130497999</t>
        </is>
      </c>
      <c r="G168" s="0" t="inlineStr">
        <is>
          <t>MENS</t>
        </is>
      </c>
      <c r="H168" s="0" t="inlineStr">
        <is>
          <t>12 PACK</t>
        </is>
      </c>
      <c r="I168" s="0">
        <v>342</v>
      </c>
      <c r="J168" s="0">
        <v>0</v>
      </c>
    </row>
    <row r="169" spans="1:10" customHeight="0">
      <c r="A169" s="0">
        <f>HYPERLINK("https://dl.dropboxusercontent.com/scl/fi/vhvlj0rjsurk0sds3o33p/weston-132966-f.jpg?rlkey=ropci0rdr807fgcjvj8lrwbas&amp;dl=0","Click to download Image")</f>
      </c>
      <c r="C169" s="0" t="inlineStr">
        <is>
          <t>Weston Men's Long Sleeve</t>
        </is>
      </c>
      <c r="D169" s="0" t="inlineStr">
        <is>
          <t>'132966</t>
        </is>
      </c>
      <c r="E169" s="0" t="inlineStr">
        <is>
          <t>UNO WESTON M BK:132966A-S</t>
        </is>
      </c>
      <c r="F169" s="0" t="inlineStr">
        <is>
          <t>'809132966044</t>
        </is>
      </c>
      <c r="G169" s="0" t="inlineStr">
        <is>
          <t>MENS</t>
        </is>
      </c>
      <c r="H169" s="0" t="inlineStr">
        <is>
          <t>S</t>
        </is>
      </c>
      <c r="I169" s="0">
        <v>34.99</v>
      </c>
      <c r="J169" s="0">
        <v>19</v>
      </c>
    </row>
    <row r="170" spans="1:10" customHeight="0">
      <c r="A170" s="0">
        <f>HYPERLINK("https://dl.dropboxusercontent.com/scl/fi/vhvlj0rjsurk0sds3o33p/weston-132966-f.jpg?rlkey=ropci0rdr807fgcjvj8lrwbas&amp;dl=0","Click to download Image")</f>
      </c>
      <c r="C170" s="0" t="inlineStr">
        <is>
          <t>Weston Men's Long Sleeve</t>
        </is>
      </c>
      <c r="D170" s="0" t="inlineStr">
        <is>
          <t>'132966</t>
        </is>
      </c>
      <c r="E170" s="0" t="inlineStr">
        <is>
          <t>UNO WESTON M BK:132966B-M</t>
        </is>
      </c>
      <c r="F170" s="0" t="inlineStr">
        <is>
          <t>'809132966051</t>
        </is>
      </c>
      <c r="G170" s="0" t="inlineStr">
        <is>
          <t>MENS</t>
        </is>
      </c>
      <c r="H170" s="0" t="inlineStr">
        <is>
          <t>M</t>
        </is>
      </c>
      <c r="I170" s="0">
        <v>34.99</v>
      </c>
      <c r="J170" s="0">
        <v>22</v>
      </c>
    </row>
    <row r="171" spans="1:10" customHeight="0">
      <c r="A171" s="0">
        <f>HYPERLINK("https://dl.dropboxusercontent.com/scl/fi/vhvlj0rjsurk0sds3o33p/weston-132966-f.jpg?rlkey=ropci0rdr807fgcjvj8lrwbas&amp;dl=0","Click to download Image")</f>
      </c>
      <c r="C171" s="0" t="inlineStr">
        <is>
          <t>Weston Men's Long Sleeve</t>
        </is>
      </c>
      <c r="D171" s="0" t="inlineStr">
        <is>
          <t>'132966</t>
        </is>
      </c>
      <c r="E171" s="0" t="inlineStr">
        <is>
          <t>UNO WESTON M BK:132966C-L</t>
        </is>
      </c>
      <c r="F171" s="0" t="inlineStr">
        <is>
          <t>'809132966068</t>
        </is>
      </c>
      <c r="G171" s="0" t="inlineStr">
        <is>
          <t>MENS</t>
        </is>
      </c>
      <c r="H171" s="0" t="inlineStr">
        <is>
          <t>L</t>
        </is>
      </c>
      <c r="I171" s="0">
        <v>34.99</v>
      </c>
      <c r="J171" s="0">
        <v>22</v>
      </c>
    </row>
    <row r="172" spans="1:10" customHeight="0">
      <c r="A172" s="0">
        <f>HYPERLINK("https://dl.dropboxusercontent.com/scl/fi/vhvlj0rjsurk0sds3o33p/weston-132966-f.jpg?rlkey=ropci0rdr807fgcjvj8lrwbas&amp;dl=0","Click to download Image")</f>
      </c>
      <c r="C172" s="0" t="inlineStr">
        <is>
          <t>Weston Men's Long Sleeve</t>
        </is>
      </c>
      <c r="D172" s="0" t="inlineStr">
        <is>
          <t>'132966</t>
        </is>
      </c>
      <c r="E172" s="0" t="inlineStr">
        <is>
          <t>UNO WESTON M BK:132966D-XL</t>
        </is>
      </c>
      <c r="F172" s="0" t="inlineStr">
        <is>
          <t>'809132966075</t>
        </is>
      </c>
      <c r="G172" s="0" t="inlineStr">
        <is>
          <t>MENS</t>
        </is>
      </c>
      <c r="H172" s="0" t="inlineStr">
        <is>
          <t>XL</t>
        </is>
      </c>
      <c r="I172" s="0">
        <v>34.99</v>
      </c>
      <c r="J172" s="0">
        <v>12</v>
      </c>
    </row>
    <row r="173" spans="1:10" customHeight="0">
      <c r="A173" s="0">
        <f>HYPERLINK("https://dl.dropboxusercontent.com/scl/fi/vhvlj0rjsurk0sds3o33p/weston-132966-f.jpg?rlkey=ropci0rdr807fgcjvj8lrwbas&amp;dl=0","Click to download Image")</f>
      </c>
      <c r="C173" s="0" t="inlineStr">
        <is>
          <t>Weston Men's Long Sleeve</t>
        </is>
      </c>
      <c r="D173" s="0" t="inlineStr">
        <is>
          <t>'132966</t>
        </is>
      </c>
      <c r="E173" s="0" t="inlineStr">
        <is>
          <t>UNO WESTON M BK:132966E-2XL</t>
        </is>
      </c>
      <c r="F173" s="0" t="inlineStr">
        <is>
          <t>'809132966082</t>
        </is>
      </c>
      <c r="G173" s="0" t="inlineStr">
        <is>
          <t>MENS</t>
        </is>
      </c>
      <c r="H173" s="0" t="inlineStr">
        <is>
          <t>2XL</t>
        </is>
      </c>
      <c r="I173" s="0">
        <v>34.99</v>
      </c>
      <c r="J173" s="0">
        <v>10</v>
      </c>
    </row>
    <row r="174" spans="1:10" customHeight="0">
      <c r="A174" s="0">
        <f>HYPERLINK("https://dl.dropboxusercontent.com/scl/fi/vhvlj0rjsurk0sds3o33p/weston-132966-f.jpg?rlkey=ropci0rdr807fgcjvj8lrwbas&amp;dl=0","Click to download Image")</f>
      </c>
      <c r="C174" s="0" t="inlineStr">
        <is>
          <t>Weston Men's Long Sleeve</t>
        </is>
      </c>
      <c r="D174" s="0" t="inlineStr">
        <is>
          <t>'132966</t>
        </is>
      </c>
      <c r="E174" s="0" t="inlineStr">
        <is>
          <t>UNO WESTON M BK:132966F-3XL</t>
        </is>
      </c>
      <c r="F174" s="0" t="inlineStr">
        <is>
          <t>'809132966099</t>
        </is>
      </c>
      <c r="G174" s="0" t="inlineStr">
        <is>
          <t>MENS</t>
        </is>
      </c>
      <c r="H174" s="0" t="inlineStr">
        <is>
          <t>3XL</t>
        </is>
      </c>
      <c r="I174" s="0">
        <v>34.99</v>
      </c>
      <c r="J174" s="0">
        <v>6</v>
      </c>
    </row>
    <row r="175" spans="1:10" customHeight="0">
      <c r="A175" s="0">
        <f>HYPERLINK("https://dl.dropboxusercontent.com/scl/fi/vhvlj0rjsurk0sds3o33p/weston-132966-f.jpg?rlkey=ropci0rdr807fgcjvj8lrwbas&amp;dl=0","Click to download Image")</f>
      </c>
      <c r="C175" s="0" t="inlineStr">
        <is>
          <t>Weston Men's Long Sleeve</t>
        </is>
      </c>
      <c r="D175" s="0" t="inlineStr">
        <is>
          <t>'132966</t>
        </is>
      </c>
      <c r="E175" s="0" t="inlineStr">
        <is>
          <t>UNO WESTON M BK 12PK:132966Z-12PK</t>
        </is>
      </c>
      <c r="F175" s="0" t="inlineStr">
        <is>
          <t>'809132966990</t>
        </is>
      </c>
      <c r="G175" s="0" t="inlineStr">
        <is>
          <t>MENS</t>
        </is>
      </c>
      <c r="H175" s="0" t="inlineStr">
        <is>
          <t>12 PACK</t>
        </is>
      </c>
      <c r="I175" s="0">
        <v>342</v>
      </c>
      <c r="J175" s="0">
        <v>4</v>
      </c>
    </row>
    <row r="176" spans="1:10" customHeight="0">
      <c r="A176" s="0">
        <f>HYPERLINK("https://dl.dropboxusercontent.com/scl/fi/jmi5fmepypz7nkt47pw1q/126312-f.jpg?rlkey=plee3xdodipv4l5hpxthux3dn&amp;dl=0","Click to download Image")</f>
      </c>
      <c r="C176" s="0" t="inlineStr">
        <is>
          <t>Stellan Crossbody Sling</t>
        </is>
      </c>
      <c r="D176" s="0" t="inlineStr">
        <is>
          <t>'126312</t>
        </is>
      </c>
      <c r="E176" s="0" t="inlineStr">
        <is>
          <t>IOWA STELLA BC:126312</t>
        </is>
      </c>
      <c r="F176" s="0" t="inlineStr">
        <is>
          <t>'900126312011</t>
        </is>
      </c>
      <c r="I176" s="0">
        <v>39.99</v>
      </c>
      <c r="J176" s="0">
        <v>125</v>
      </c>
    </row>
    <row r="177" spans="1:10" customHeight="0">
      <c r="A177" s="0">
        <f>HYPERLINK("https://dl.dropboxusercontent.com/scl/fi/l7neszh2rhaotz1nheeq7/129031-cbsf.jpg?rlkey=t346a3gr88o9earren6rzkpi2&amp;dl=0","Click to download Image")</f>
      </c>
      <c r="C177" s="0" t="inlineStr">
        <is>
          <t>Stellan Crossbody Sling</t>
        </is>
      </c>
      <c r="D177" s="0" t="inlineStr">
        <is>
          <t>'129031</t>
        </is>
      </c>
      <c r="E177" s="0" t="inlineStr">
        <is>
          <t>ISU STELLAN BC:129031</t>
        </is>
      </c>
      <c r="F177" s="0" t="inlineStr">
        <is>
          <t>'901129031015</t>
        </is>
      </c>
      <c r="I177" s="0">
        <v>39.99</v>
      </c>
      <c r="J177" s="0">
        <v>110</v>
      </c>
    </row>
    <row r="178" spans="1:10" customHeight="0">
      <c r="A178" s="0">
        <f>HYPERLINK("https://dl.dropboxusercontent.com/scl/fi/tx1a3od8z9go7r70nqspr/129030-cbsf.jpg?rlkey=lvqs3jy3lfbst20umjguz5qzg&amp;dl=0","Click to download Image")</f>
      </c>
      <c r="C178" s="0" t="inlineStr">
        <is>
          <t>Stellan Crossbody Sling</t>
        </is>
      </c>
      <c r="D178" s="0" t="inlineStr">
        <is>
          <t>'129030</t>
        </is>
      </c>
      <c r="E178" s="0" t="inlineStr">
        <is>
          <t>UNI STELLAN BC:129030</t>
        </is>
      </c>
      <c r="F178" s="0" t="inlineStr">
        <is>
          <t>'902129030015</t>
        </is>
      </c>
      <c r="I178" s="0">
        <v>39.99</v>
      </c>
      <c r="J178" s="0">
        <v>38</v>
      </c>
    </row>
    <row r="179" spans="1:10" customHeight="0">
      <c r="A179" s="0">
        <f>HYPERLINK("https://dl.dropboxusercontent.com/scl/fi/l4lcnoxto35hr2zry5iqk/131089-cbsf.jpg?rlkey=ko92ij6r3bj8qir5ctnuf3b54&amp;dl=0","Click to download Image")</f>
      </c>
      <c r="C179" s="0" t="inlineStr">
        <is>
          <t>Stellan Crossbody Sling</t>
        </is>
      </c>
      <c r="D179" s="0" t="inlineStr">
        <is>
          <t>'131089</t>
        </is>
      </c>
      <c r="E179" s="0" t="inlineStr">
        <is>
          <t>CU STELLA BC:131089</t>
        </is>
      </c>
      <c r="F179" s="0" t="inlineStr">
        <is>
          <t>'910131089013</t>
        </is>
      </c>
      <c r="I179" s="0">
        <v>39.99</v>
      </c>
      <c r="J179" s="0">
        <v>47</v>
      </c>
    </row>
    <row r="180" spans="1:10" customHeight="0">
      <c r="A180" s="0">
        <f>HYPERLINK("https://dl.dropboxusercontent.com/scl/fi/tho9atwtcc62ctpa0v1oq/131087-cbsf.jpg?rlkey=yy6cb9ok2nty3wvyfow503tho&amp;dl=0","Click to download Image")</f>
      </c>
      <c r="C180" s="0" t="inlineStr">
        <is>
          <t>Stellan Crossbody Sling</t>
        </is>
      </c>
      <c r="D180" s="0" t="inlineStr">
        <is>
          <t>'131087</t>
        </is>
      </c>
      <c r="E180" s="0" t="inlineStr">
        <is>
          <t>KSU STELLA BC:131087</t>
        </is>
      </c>
      <c r="F180" s="0" t="inlineStr">
        <is>
          <t>'905131087015</t>
        </is>
      </c>
      <c r="I180" s="0">
        <v>39.99</v>
      </c>
      <c r="J180" s="0">
        <v>42</v>
      </c>
    </row>
    <row r="181" spans="1:10" customHeight="0">
      <c r="A181" s="0">
        <f>HYPERLINK("https://dl.dropboxusercontent.com/scl/fi/e33yrpis9sxilbsy8u8qd/132735-cbsf.jpg?rlkey=ohyhp0pvd788lluib4rzd37w9&amp;dl=0","Click to download Image")</f>
      </c>
      <c r="C181" s="0" t="inlineStr">
        <is>
          <t>Stellan Crossbody Sling</t>
        </is>
      </c>
      <c r="D181" s="0" t="inlineStr">
        <is>
          <t>'132735</t>
        </is>
      </c>
      <c r="E181" s="0" t="inlineStr">
        <is>
          <t>DRK STELLA  BC:132735</t>
        </is>
      </c>
      <c r="F181" s="0" t="inlineStr">
        <is>
          <t>'917132735017</t>
        </is>
      </c>
      <c r="I181" s="0">
        <v>39.99</v>
      </c>
      <c r="J181" s="0">
        <v>43</v>
      </c>
    </row>
    <row r="182" spans="1:10" customHeight="0">
      <c r="A182" s="0">
        <f>HYPERLINK("https://dl.dropboxusercontent.com/scl/fi/k5iq257jehbrt7r6wmff5/133073-cbsf.jpg?rlkey=tfg22kxuofn53avtiul15acer&amp;dl=0","Click to download Image")</f>
      </c>
      <c r="C182" s="0" t="inlineStr">
        <is>
          <t>Stellan Crossbody Sling</t>
        </is>
      </c>
      <c r="D182" s="0" t="inlineStr">
        <is>
          <t>'133073</t>
        </is>
      </c>
      <c r="E182" s="0" t="inlineStr">
        <is>
          <t>UNO STELLA  BC:133073</t>
        </is>
      </c>
      <c r="F182" s="0" t="inlineStr">
        <is>
          <t>'909133073014</t>
        </is>
      </c>
      <c r="I182" s="0">
        <v>39.99</v>
      </c>
      <c r="J182" s="0">
        <v>36</v>
      </c>
    </row>
    <row r="183" spans="1:10" customHeight="0">
      <c r="A183" s="0">
        <f>HYPERLINK("https://dl.dropboxusercontent.com/scl/fi/3eltctctw0ijhr832or5h/editdsc8562-copy.jpg?rlkey=avcjdtjei6jaqcojkransqnz4&amp;dl=0","Click to download Image")</f>
      </c>
      <c r="C183" s="0" t="inlineStr">
        <is>
          <t>Titan Soft-Sided Cooler</t>
        </is>
      </c>
      <c r="D183" s="0" t="inlineStr">
        <is>
          <t>'151067</t>
        </is>
      </c>
      <c r="E183" s="0" t="inlineStr">
        <is>
          <t>ISU TITAN CL:151067</t>
        </is>
      </c>
      <c r="F183" s="0" t="inlineStr">
        <is>
          <t>'901151067013</t>
        </is>
      </c>
      <c r="H183" s="0" t="inlineStr">
        <is>
          <t>ONE SIZE</t>
        </is>
      </c>
      <c r="I183" s="0">
        <v>29.99</v>
      </c>
      <c r="J183" s="0">
        <v>114</v>
      </c>
    </row>
    <row r="184" spans="1:10" customHeight="0">
      <c r="A184" s="0">
        <f>HYPERLINK("https://dl.dropboxusercontent.com/scl/fi/8qnyjkf8x7h5vbh6nu2di/vrtl-ia-f24-titan-bk-v1f.jpg?rlkey=6aqylr4kkjv9t9r5vj3guvftp&amp;dl=0","Click to download Image")</f>
      </c>
      <c r="C184" s="0" t="inlineStr">
        <is>
          <t>Titan Soft-Sided Cooler</t>
        </is>
      </c>
      <c r="D184" s="0" t="inlineStr">
        <is>
          <t>'151934</t>
        </is>
      </c>
      <c r="E184" s="0" t="inlineStr">
        <is>
          <t>IOWA TITAN BK:151934</t>
        </is>
      </c>
      <c r="F184" s="0" t="inlineStr">
        <is>
          <t>'900151934011</t>
        </is>
      </c>
      <c r="H184" s="0" t="inlineStr">
        <is>
          <t>ONE SIZE</t>
        </is>
      </c>
      <c r="I184" s="0">
        <v>29.99</v>
      </c>
      <c r="J184" s="0">
        <v>1</v>
      </c>
    </row>
    <row r="185" spans="1:10" customHeight="0">
      <c r="A185" s="0">
        <f>HYPERLINK("https://dl.dropboxusercontent.com/scl/fi/7jb0bxmsa9i6zbx6lucep/titan-151936-f2.jpg?rlkey=55kqqhmm95pxzvx91w2rohwle&amp;dl=0","Click to download Image")</f>
      </c>
      <c r="C185" s="0" t="inlineStr">
        <is>
          <t>Titan Soft-Sided Cooler</t>
        </is>
      </c>
      <c r="D185" s="0" t="inlineStr">
        <is>
          <t>'151936</t>
        </is>
      </c>
      <c r="E185" s="0" t="inlineStr">
        <is>
          <t>DRK TITAN NY:151936</t>
        </is>
      </c>
      <c r="F185" s="0" t="inlineStr">
        <is>
          <t>'917151936013</t>
        </is>
      </c>
      <c r="H185" s="0" t="inlineStr">
        <is>
          <t>ONE SIZE</t>
        </is>
      </c>
      <c r="I185" s="0">
        <v>29.99</v>
      </c>
      <c r="J185" s="0">
        <v>83</v>
      </c>
    </row>
    <row r="186" spans="1:10" customHeight="0">
      <c r="A186" s="0">
        <f>HYPERLINK("https://dl.dropboxusercontent.com/scl/fi/26a9m8w2tqf834erxfw8k/titan-151942-f.jpg?rlkey=j2ljoicyuzna0umqs4nvheruz&amp;dl=0","Click to download Image")</f>
      </c>
      <c r="C186" s="0" t="inlineStr">
        <is>
          <t>Titan Soft-Sided Cooler</t>
        </is>
      </c>
      <c r="D186" s="0" t="inlineStr">
        <is>
          <t>'151942</t>
        </is>
      </c>
      <c r="E186" s="0" t="inlineStr">
        <is>
          <t>KSU TITAN PE:151942</t>
        </is>
      </c>
      <c r="F186" s="0" t="inlineStr">
        <is>
          <t>'905151942011</t>
        </is>
      </c>
      <c r="H186" s="0" t="inlineStr">
        <is>
          <t>ONE SIZE</t>
        </is>
      </c>
      <c r="I186" s="0">
        <v>29.99</v>
      </c>
      <c r="J186" s="0">
        <v>30</v>
      </c>
    </row>
    <row r="187" spans="1:10" customHeight="0">
      <c r="A187" s="0">
        <f>HYPERLINK("https://dl.dropboxusercontent.com/scl/fi/hanmp7ot4eraxh0t0e90n/mcallen.jpg?rlkey=rhkl3p2yxhtbclgwe0outei5d&amp;dl=0","Click to download Image")</f>
      </c>
      <c r="C187" s="0" t="inlineStr">
        <is>
          <t>Mcallen Soft-Sided Cooler</t>
        </is>
      </c>
      <c r="D187" s="0" t="inlineStr">
        <is>
          <t>'150106</t>
        </is>
      </c>
      <c r="E187" s="0" t="inlineStr">
        <is>
          <t>DRK MCALLE RL:150106</t>
        </is>
      </c>
      <c r="F187" s="0" t="inlineStr">
        <is>
          <t>'917150106011</t>
        </is>
      </c>
      <c r="H187" s="0" t="inlineStr">
        <is>
          <t>ONE SIZE</t>
        </is>
      </c>
      <c r="I187" s="0">
        <v>19.99</v>
      </c>
      <c r="J187" s="0">
        <v>126</v>
      </c>
    </row>
    <row r="188" spans="1:10" customHeight="0">
      <c r="A188" s="0">
        <f>HYPERLINK("https://dl.dropboxusercontent.com/scl/fi/b7b674srn1i2drq9t3oyb/mcallen-151920-f.jpg?rlkey=dmbfvkk6gpzqnlkhff1cigf4l&amp;dl=0","Click to download Image")</f>
      </c>
      <c r="C188" s="0" t="inlineStr">
        <is>
          <t>Mcallen Soft-Sided Cooler</t>
        </is>
      </c>
      <c r="D188" s="0" t="inlineStr">
        <is>
          <t>'151920</t>
        </is>
      </c>
      <c r="E188" s="0" t="inlineStr">
        <is>
          <t>IOWA MCALLE BK:151920</t>
        </is>
      </c>
      <c r="F188" s="0" t="inlineStr">
        <is>
          <t>'900151920014</t>
        </is>
      </c>
      <c r="H188" s="0" t="inlineStr">
        <is>
          <t>ONE SIZE</t>
        </is>
      </c>
      <c r="I188" s="0">
        <v>19.99</v>
      </c>
      <c r="J188" s="0">
        <v>76</v>
      </c>
    </row>
    <row r="189" spans="1:10" customHeight="0">
      <c r="A189" s="0">
        <f>HYPERLINK("https://dl.dropboxusercontent.com/scl/fi/9hbhjhr73w32ffi84ihoo/mcallen-151921-af.jpg?rlkey=qsxw5ddg574kttp4naopu43hl&amp;dl=0","Click to download Image")</f>
      </c>
      <c r="C189" s="0" t="inlineStr">
        <is>
          <t>Mcallen Soft-Sided Cooler</t>
        </is>
      </c>
      <c r="D189" s="0" t="inlineStr">
        <is>
          <t>'151921</t>
        </is>
      </c>
      <c r="E189" s="0" t="inlineStr">
        <is>
          <t>ISU MCALLE CL:151921</t>
        </is>
      </c>
      <c r="F189" s="0" t="inlineStr">
        <is>
          <t>'901151921018</t>
        </is>
      </c>
      <c r="H189" s="0" t="inlineStr">
        <is>
          <t>ONE SIZE</t>
        </is>
      </c>
      <c r="I189" s="0">
        <v>19.99</v>
      </c>
      <c r="J189" s="0">
        <v>112</v>
      </c>
    </row>
    <row r="190" spans="1:10" customHeight="0">
      <c r="A190" s="0">
        <f>HYPERLINK("https://dl.dropboxusercontent.com/scl/fi/t0ndukxwf0hc6n16y5sij/pacific-150818-f.jpg?rlkey=7gbuh53gfzm8k5algk18j9zu6&amp;dl=0","Click to download Image")</f>
      </c>
      <c r="C190" s="0" t="inlineStr">
        <is>
          <t>Pacific Stadium Approved Sling Bag</t>
        </is>
      </c>
      <c r="D190" s="0" t="inlineStr">
        <is>
          <t>'150818</t>
        </is>
      </c>
      <c r="E190" s="0" t="inlineStr">
        <is>
          <t>ISU PACIFI CR:150818</t>
        </is>
      </c>
      <c r="F190" s="0" t="inlineStr">
        <is>
          <t>'901150818012</t>
        </is>
      </c>
      <c r="H190" s="0" t="inlineStr">
        <is>
          <t>ONE SIZE</t>
        </is>
      </c>
      <c r="I190" s="0">
        <v>29.99</v>
      </c>
      <c r="J190" s="0">
        <v>122</v>
      </c>
    </row>
    <row r="191" spans="1:10" customHeight="0">
      <c r="A191" s="0">
        <f>HYPERLINK("https://dl.dropboxusercontent.com/scl/fi/thexhtqzd4du5z00gqxf8/f22-114bc.jpg?rlkey=hzcddkhtgdk7gz8avryzplx7x&amp;dl=0","Click to download Image")</f>
      </c>
      <c r="C191" s="0" t="inlineStr">
        <is>
          <t>Jethro Men's T-shirt</t>
        </is>
      </c>
      <c r="D191" s="0" t="inlineStr">
        <is>
          <t>'126784</t>
        </is>
      </c>
      <c r="E191" s="0" t="inlineStr">
        <is>
          <t>ISU JETHRO M DG:126784A-S</t>
        </is>
      </c>
      <c r="F191" s="0" t="inlineStr">
        <is>
          <t>'801126784047</t>
        </is>
      </c>
      <c r="G191" s="0" t="inlineStr">
        <is>
          <t>MENS</t>
        </is>
      </c>
      <c r="H191" s="0" t="inlineStr">
        <is>
          <t>S</t>
        </is>
      </c>
      <c r="I191" s="0">
        <v>29.99</v>
      </c>
      <c r="J191" s="0">
        <v>13</v>
      </c>
    </row>
    <row r="192" spans="1:10" customHeight="0">
      <c r="A192" s="0">
        <f>HYPERLINK("https://dl.dropboxusercontent.com/scl/fi/thexhtqzd4du5z00gqxf8/f22-114bc.jpg?rlkey=hzcddkhtgdk7gz8avryzplx7x&amp;dl=0","Click to download Image")</f>
      </c>
      <c r="C192" s="0" t="inlineStr">
        <is>
          <t>Jethro Men's T-shirt</t>
        </is>
      </c>
      <c r="D192" s="0" t="inlineStr">
        <is>
          <t>'126784</t>
        </is>
      </c>
      <c r="E192" s="0" t="inlineStr">
        <is>
          <t>ISU JETHRO M DG:126784B-M</t>
        </is>
      </c>
      <c r="F192" s="0" t="inlineStr">
        <is>
          <t>'801126784054</t>
        </is>
      </c>
      <c r="G192" s="0" t="inlineStr">
        <is>
          <t>MENS</t>
        </is>
      </c>
      <c r="H192" s="0" t="inlineStr">
        <is>
          <t>M</t>
        </is>
      </c>
      <c r="I192" s="0">
        <v>29.99</v>
      </c>
      <c r="J192" s="0">
        <v>17</v>
      </c>
    </row>
    <row r="193" spans="1:10" customHeight="0">
      <c r="A193" s="0">
        <f>HYPERLINK("https://dl.dropboxusercontent.com/scl/fi/thexhtqzd4du5z00gqxf8/f22-114bc.jpg?rlkey=hzcddkhtgdk7gz8avryzplx7x&amp;dl=0","Click to download Image")</f>
      </c>
      <c r="C193" s="0" t="inlineStr">
        <is>
          <t>Jethro Men's T-shirt</t>
        </is>
      </c>
      <c r="D193" s="0" t="inlineStr">
        <is>
          <t>'126784</t>
        </is>
      </c>
      <c r="E193" s="0" t="inlineStr">
        <is>
          <t>ISU JETHRO M DG:126784C-L</t>
        </is>
      </c>
      <c r="F193" s="0" t="inlineStr">
        <is>
          <t>'801126784061</t>
        </is>
      </c>
      <c r="G193" s="0" t="inlineStr">
        <is>
          <t>MENS</t>
        </is>
      </c>
      <c r="H193" s="0" t="inlineStr">
        <is>
          <t>L</t>
        </is>
      </c>
      <c r="I193" s="0">
        <v>29.99</v>
      </c>
      <c r="J193" s="0">
        <v>4</v>
      </c>
    </row>
    <row r="194" spans="1:10" customHeight="0">
      <c r="A194" s="0">
        <f>HYPERLINK("https://dl.dropboxusercontent.com/scl/fi/thexhtqzd4du5z00gqxf8/f22-114bc.jpg?rlkey=hzcddkhtgdk7gz8avryzplx7x&amp;dl=0","Click to download Image")</f>
      </c>
      <c r="C194" s="0" t="inlineStr">
        <is>
          <t>Jethro Men's T-shirt</t>
        </is>
      </c>
      <c r="D194" s="0" t="inlineStr">
        <is>
          <t>'126784</t>
        </is>
      </c>
      <c r="E194" s="0" t="inlineStr">
        <is>
          <t>ISU JETHRO M DG:126784D-XL</t>
        </is>
      </c>
      <c r="F194" s="0" t="inlineStr">
        <is>
          <t>'801126784078</t>
        </is>
      </c>
      <c r="G194" s="0" t="inlineStr">
        <is>
          <t>MENS</t>
        </is>
      </c>
      <c r="H194" s="0" t="inlineStr">
        <is>
          <t>XL</t>
        </is>
      </c>
      <c r="I194" s="0">
        <v>29.99</v>
      </c>
      <c r="J194" s="0">
        <v>0</v>
      </c>
    </row>
    <row r="195" spans="1:10" customHeight="0">
      <c r="A195" s="0">
        <f>HYPERLINK("https://dl.dropboxusercontent.com/scl/fi/thexhtqzd4du5z00gqxf8/f22-114bc.jpg?rlkey=hzcddkhtgdk7gz8avryzplx7x&amp;dl=0","Click to download Image")</f>
      </c>
      <c r="C195" s="0" t="inlineStr">
        <is>
          <t>Jethro Men's T-shirt</t>
        </is>
      </c>
      <c r="D195" s="0" t="inlineStr">
        <is>
          <t>'126784</t>
        </is>
      </c>
      <c r="E195" s="0" t="inlineStr">
        <is>
          <t>ISU JETHRO M DG:126784E-2XL</t>
        </is>
      </c>
      <c r="F195" s="0" t="inlineStr">
        <is>
          <t>'801126784085</t>
        </is>
      </c>
      <c r="G195" s="0" t="inlineStr">
        <is>
          <t>MENS</t>
        </is>
      </c>
      <c r="H195" s="0" t="inlineStr">
        <is>
          <t>2XL</t>
        </is>
      </c>
      <c r="I195" s="0">
        <v>29.99</v>
      </c>
      <c r="J195" s="0">
        <v>0</v>
      </c>
    </row>
    <row r="196" spans="1:10" customHeight="0">
      <c r="A196" s="0">
        <f>HYPERLINK("https://dl.dropboxusercontent.com/scl/fi/thexhtqzd4du5z00gqxf8/f22-114bc.jpg?rlkey=hzcddkhtgdk7gz8avryzplx7x&amp;dl=0","Click to download Image")</f>
      </c>
      <c r="C196" s="0" t="inlineStr">
        <is>
          <t>Jethro Men's T-shirt</t>
        </is>
      </c>
      <c r="D196" s="0" t="inlineStr">
        <is>
          <t>'126784</t>
        </is>
      </c>
      <c r="E196" s="0" t="inlineStr">
        <is>
          <t>ISU JETHRO M DG:126784F-3XL</t>
        </is>
      </c>
      <c r="F196" s="0" t="inlineStr">
        <is>
          <t>'801126784092</t>
        </is>
      </c>
      <c r="G196" s="0" t="inlineStr">
        <is>
          <t>MENS</t>
        </is>
      </c>
      <c r="H196" s="0" t="inlineStr">
        <is>
          <t>3XL</t>
        </is>
      </c>
      <c r="I196" s="0">
        <v>29.99</v>
      </c>
      <c r="J196" s="0">
        <v>0</v>
      </c>
    </row>
    <row r="197" spans="1:10" customHeight="0">
      <c r="A197" s="0">
        <f>HYPERLINK("https://dl.dropboxusercontent.com/scl/fi/thexhtqzd4du5z00gqxf8/f22-114bc.jpg?rlkey=hzcddkhtgdk7gz8avryzplx7x&amp;dl=0","Click to download Image")</f>
      </c>
      <c r="C197" s="0" t="inlineStr">
        <is>
          <t>Jethro Men's T-shirt</t>
        </is>
      </c>
      <c r="D197" s="0" t="inlineStr">
        <is>
          <t>'126784</t>
        </is>
      </c>
      <c r="E197" s="0" t="inlineStr">
        <is>
          <t>ISU JETHRO M DG 12PK:126784Z-12PK</t>
        </is>
      </c>
      <c r="F197" s="0" t="inlineStr">
        <is>
          <t>'801126784993</t>
        </is>
      </c>
      <c r="G197" s="0" t="inlineStr">
        <is>
          <t>MENS</t>
        </is>
      </c>
      <c r="H197" s="0" t="inlineStr">
        <is>
          <t>12 PACK</t>
        </is>
      </c>
      <c r="I197" s="0">
        <v>294</v>
      </c>
      <c r="J197" s="0">
        <v>1</v>
      </c>
    </row>
    <row r="198" spans="1:10" customHeight="0">
      <c r="A198" s="0">
        <f>HYPERLINK("https://dl.dropboxusercontent.com/scl/fi/bwjrzstbt4bpjxvb0ws2p/jethro-130411-f.jpg?rlkey=wf30xyidzconxr3afk22hgsvz&amp;dl=0","Click to download Image")</f>
      </c>
      <c r="C198" s="0" t="inlineStr">
        <is>
          <t>Jethro Men's T-shirt</t>
        </is>
      </c>
      <c r="D198" s="0" t="inlineStr">
        <is>
          <t>'130411</t>
        </is>
      </c>
      <c r="E198" s="0" t="inlineStr">
        <is>
          <t>USD JETHRO M DG:130411A-S</t>
        </is>
      </c>
      <c r="F198" s="0" t="inlineStr">
        <is>
          <t>'811130411044</t>
        </is>
      </c>
      <c r="G198" s="0" t="inlineStr">
        <is>
          <t>MENS</t>
        </is>
      </c>
      <c r="H198" s="0" t="inlineStr">
        <is>
          <t>S</t>
        </is>
      </c>
      <c r="I198" s="0">
        <v>29.99</v>
      </c>
      <c r="J198" s="0">
        <v>4</v>
      </c>
    </row>
    <row r="199" spans="1:10" customHeight="0">
      <c r="A199" s="0">
        <f>HYPERLINK("https://dl.dropboxusercontent.com/scl/fi/bwjrzstbt4bpjxvb0ws2p/jethro-130411-f.jpg?rlkey=wf30xyidzconxr3afk22hgsvz&amp;dl=0","Click to download Image")</f>
      </c>
      <c r="C199" s="0" t="inlineStr">
        <is>
          <t>Jethro Men's T-shirt</t>
        </is>
      </c>
      <c r="D199" s="0" t="inlineStr">
        <is>
          <t>'130411</t>
        </is>
      </c>
      <c r="E199" s="0" t="inlineStr">
        <is>
          <t>USD JETHRO M DG:130411B-M</t>
        </is>
      </c>
      <c r="F199" s="0" t="inlineStr">
        <is>
          <t>'811130411051</t>
        </is>
      </c>
      <c r="G199" s="0" t="inlineStr">
        <is>
          <t>MENS</t>
        </is>
      </c>
      <c r="H199" s="0" t="inlineStr">
        <is>
          <t>M</t>
        </is>
      </c>
      <c r="I199" s="0">
        <v>29.99</v>
      </c>
      <c r="J199" s="0">
        <v>8</v>
      </c>
    </row>
    <row r="200" spans="1:10" customHeight="0">
      <c r="A200" s="0">
        <f>HYPERLINK("https://dl.dropboxusercontent.com/scl/fi/bwjrzstbt4bpjxvb0ws2p/jethro-130411-f.jpg?rlkey=wf30xyidzconxr3afk22hgsvz&amp;dl=0","Click to download Image")</f>
      </c>
      <c r="C200" s="0" t="inlineStr">
        <is>
          <t>Jethro Men's T-shirt</t>
        </is>
      </c>
      <c r="D200" s="0" t="inlineStr">
        <is>
          <t>'130411</t>
        </is>
      </c>
      <c r="E200" s="0" t="inlineStr">
        <is>
          <t>USD JETHRO M DG:130411C-L</t>
        </is>
      </c>
      <c r="F200" s="0" t="inlineStr">
        <is>
          <t>'811130411068</t>
        </is>
      </c>
      <c r="G200" s="0" t="inlineStr">
        <is>
          <t>MENS</t>
        </is>
      </c>
      <c r="H200" s="0" t="inlineStr">
        <is>
          <t>L</t>
        </is>
      </c>
      <c r="I200" s="0">
        <v>29.99</v>
      </c>
      <c r="J200" s="0">
        <v>11</v>
      </c>
    </row>
    <row r="201" spans="1:10" customHeight="0">
      <c r="A201" s="0">
        <f>HYPERLINK("https://dl.dropboxusercontent.com/scl/fi/bwjrzstbt4bpjxvb0ws2p/jethro-130411-f.jpg?rlkey=wf30xyidzconxr3afk22hgsvz&amp;dl=0","Click to download Image")</f>
      </c>
      <c r="C201" s="0" t="inlineStr">
        <is>
          <t>Jethro Men's T-shirt</t>
        </is>
      </c>
      <c r="D201" s="0" t="inlineStr">
        <is>
          <t>'130411</t>
        </is>
      </c>
      <c r="E201" s="0" t="inlineStr">
        <is>
          <t>USD JETHRO M DG:130411D-XL</t>
        </is>
      </c>
      <c r="F201" s="0" t="inlineStr">
        <is>
          <t>'811130411075</t>
        </is>
      </c>
      <c r="G201" s="0" t="inlineStr">
        <is>
          <t>MENS</t>
        </is>
      </c>
      <c r="H201" s="0" t="inlineStr">
        <is>
          <t>XL</t>
        </is>
      </c>
      <c r="I201" s="0">
        <v>29.99</v>
      </c>
      <c r="J201" s="0">
        <v>11</v>
      </c>
    </row>
    <row r="202" spans="1:10" customHeight="0">
      <c r="A202" s="0">
        <f>HYPERLINK("https://dl.dropboxusercontent.com/scl/fi/bwjrzstbt4bpjxvb0ws2p/jethro-130411-f.jpg?rlkey=wf30xyidzconxr3afk22hgsvz&amp;dl=0","Click to download Image")</f>
      </c>
      <c r="C202" s="0" t="inlineStr">
        <is>
          <t>Jethro Men's T-shirt</t>
        </is>
      </c>
      <c r="D202" s="0" t="inlineStr">
        <is>
          <t>'130411</t>
        </is>
      </c>
      <c r="E202" s="0" t="inlineStr">
        <is>
          <t>USD JETHRO M DG:130411E-2XL</t>
        </is>
      </c>
      <c r="F202" s="0" t="inlineStr">
        <is>
          <t>'811130411082</t>
        </is>
      </c>
      <c r="G202" s="0" t="inlineStr">
        <is>
          <t>MENS</t>
        </is>
      </c>
      <c r="H202" s="0" t="inlineStr">
        <is>
          <t>2XL</t>
        </is>
      </c>
      <c r="I202" s="0">
        <v>29.99</v>
      </c>
      <c r="J202" s="0">
        <v>8</v>
      </c>
    </row>
    <row r="203" spans="1:10" customHeight="0">
      <c r="A203" s="0">
        <f>HYPERLINK("https://dl.dropboxusercontent.com/scl/fi/bwjrzstbt4bpjxvb0ws2p/jethro-130411-f.jpg?rlkey=wf30xyidzconxr3afk22hgsvz&amp;dl=0","Click to download Image")</f>
      </c>
      <c r="C203" s="0" t="inlineStr">
        <is>
          <t>Jethro Men's T-shirt</t>
        </is>
      </c>
      <c r="D203" s="0" t="inlineStr">
        <is>
          <t>'130411</t>
        </is>
      </c>
      <c r="E203" s="0" t="inlineStr">
        <is>
          <t>USD JETHRO M DG:130411F-3XL</t>
        </is>
      </c>
      <c r="F203" s="0" t="inlineStr">
        <is>
          <t>'811130411099</t>
        </is>
      </c>
      <c r="G203" s="0" t="inlineStr">
        <is>
          <t>MENS</t>
        </is>
      </c>
      <c r="H203" s="0" t="inlineStr">
        <is>
          <t>3XL</t>
        </is>
      </c>
      <c r="I203" s="0">
        <v>29.99</v>
      </c>
      <c r="J203" s="0">
        <v>3</v>
      </c>
    </row>
    <row r="204" spans="1:10" customHeight="0">
      <c r="A204" s="0">
        <f>HYPERLINK("https://dl.dropboxusercontent.com/scl/fi/bwjrzstbt4bpjxvb0ws2p/jethro-130411-f.jpg?rlkey=wf30xyidzconxr3afk22hgsvz&amp;dl=0","Click to download Image")</f>
      </c>
      <c r="C204" s="0" t="inlineStr">
        <is>
          <t>Jethro Men's T-shirt</t>
        </is>
      </c>
      <c r="D204" s="0" t="inlineStr">
        <is>
          <t>'130411</t>
        </is>
      </c>
      <c r="E204" s="0" t="inlineStr">
        <is>
          <t>USD JETHRO M DG 12PK:130411Z-12PK</t>
        </is>
      </c>
      <c r="F204" s="0" t="inlineStr">
        <is>
          <t>'811130411990</t>
        </is>
      </c>
      <c r="G204" s="0" t="inlineStr">
        <is>
          <t>MENS</t>
        </is>
      </c>
      <c r="H204" s="0" t="inlineStr">
        <is>
          <t>12 PACK</t>
        </is>
      </c>
      <c r="I204" s="0">
        <v>294</v>
      </c>
      <c r="J204" s="0">
        <v>3</v>
      </c>
    </row>
    <row r="205" spans="1:10" customHeight="0">
      <c r="A205" s="0">
        <f>HYPERLINK("https://dl.dropboxusercontent.com/scl/fi/qk4e27fo0cutdwic3j4or/jethro-130408-f.jpg?rlkey=9a1un82nglmu90wcdejnuonhb&amp;dl=0","Click to download Image")</f>
      </c>
      <c r="C205" s="0" t="inlineStr">
        <is>
          <t>Jethro Men's T-shirt</t>
        </is>
      </c>
      <c r="D205" s="0" t="inlineStr">
        <is>
          <t>'130408</t>
        </is>
      </c>
      <c r="E205" s="0" t="inlineStr">
        <is>
          <t>NDSU JETHRO M DG:130408A-S</t>
        </is>
      </c>
      <c r="F205" s="0" t="inlineStr">
        <is>
          <t>'813130408048</t>
        </is>
      </c>
      <c r="G205" s="0" t="inlineStr">
        <is>
          <t>MENS</t>
        </is>
      </c>
      <c r="H205" s="0" t="inlineStr">
        <is>
          <t>S</t>
        </is>
      </c>
      <c r="I205" s="0">
        <v>29.99</v>
      </c>
      <c r="J205" s="0">
        <v>3</v>
      </c>
    </row>
    <row r="206" spans="1:10" customHeight="0">
      <c r="A206" s="0">
        <f>HYPERLINK("https://dl.dropboxusercontent.com/scl/fi/qk4e27fo0cutdwic3j4or/jethro-130408-f.jpg?rlkey=9a1un82nglmu90wcdejnuonhb&amp;dl=0","Click to download Image")</f>
      </c>
      <c r="C206" s="0" t="inlineStr">
        <is>
          <t>Jethro Men's T-shirt</t>
        </is>
      </c>
      <c r="D206" s="0" t="inlineStr">
        <is>
          <t>'130408</t>
        </is>
      </c>
      <c r="E206" s="0" t="inlineStr">
        <is>
          <t>NDSU JETHRO M DG:130408B-M</t>
        </is>
      </c>
      <c r="F206" s="0" t="inlineStr">
        <is>
          <t>'813130408055</t>
        </is>
      </c>
      <c r="G206" s="0" t="inlineStr">
        <is>
          <t>MENS</t>
        </is>
      </c>
      <c r="H206" s="0" t="inlineStr">
        <is>
          <t>M</t>
        </is>
      </c>
      <c r="I206" s="0">
        <v>29.99</v>
      </c>
      <c r="J206" s="0">
        <v>6</v>
      </c>
    </row>
    <row r="207" spans="1:10" customHeight="0">
      <c r="A207" s="0">
        <f>HYPERLINK("https://dl.dropboxusercontent.com/scl/fi/qk4e27fo0cutdwic3j4or/jethro-130408-f.jpg?rlkey=9a1un82nglmu90wcdejnuonhb&amp;dl=0","Click to download Image")</f>
      </c>
      <c r="C207" s="0" t="inlineStr">
        <is>
          <t>Jethro Men's T-shirt</t>
        </is>
      </c>
      <c r="D207" s="0" t="inlineStr">
        <is>
          <t>'130408</t>
        </is>
      </c>
      <c r="E207" s="0" t="inlineStr">
        <is>
          <t>NDSU JETHRO M DG:130408C-L</t>
        </is>
      </c>
      <c r="F207" s="0" t="inlineStr">
        <is>
          <t>'813130408062</t>
        </is>
      </c>
      <c r="G207" s="0" t="inlineStr">
        <is>
          <t>MENS</t>
        </is>
      </c>
      <c r="H207" s="0" t="inlineStr">
        <is>
          <t>L</t>
        </is>
      </c>
      <c r="I207" s="0">
        <v>29.99</v>
      </c>
      <c r="J207" s="0">
        <v>10</v>
      </c>
    </row>
    <row r="208" spans="1:10" customHeight="0">
      <c r="A208" s="0">
        <f>HYPERLINK("https://dl.dropboxusercontent.com/scl/fi/qk4e27fo0cutdwic3j4or/jethro-130408-f.jpg?rlkey=9a1un82nglmu90wcdejnuonhb&amp;dl=0","Click to download Image")</f>
      </c>
      <c r="C208" s="0" t="inlineStr">
        <is>
          <t>Jethro Men's T-shirt</t>
        </is>
      </c>
      <c r="D208" s="0" t="inlineStr">
        <is>
          <t>'130408</t>
        </is>
      </c>
      <c r="E208" s="0" t="inlineStr">
        <is>
          <t>NDSU JETHRO M DG:130408D-XL</t>
        </is>
      </c>
      <c r="F208" s="0" t="inlineStr">
        <is>
          <t>'813130408079</t>
        </is>
      </c>
      <c r="G208" s="0" t="inlineStr">
        <is>
          <t>MENS</t>
        </is>
      </c>
      <c r="H208" s="0" t="inlineStr">
        <is>
          <t>XL</t>
        </is>
      </c>
      <c r="I208" s="0">
        <v>29.99</v>
      </c>
      <c r="J208" s="0">
        <v>9</v>
      </c>
    </row>
    <row r="209" spans="1:10" customHeight="0">
      <c r="A209" s="0">
        <f>HYPERLINK("https://dl.dropboxusercontent.com/scl/fi/qk4e27fo0cutdwic3j4or/jethro-130408-f.jpg?rlkey=9a1un82nglmu90wcdejnuonhb&amp;dl=0","Click to download Image")</f>
      </c>
      <c r="C209" s="0" t="inlineStr">
        <is>
          <t>Jethro Men's T-shirt</t>
        </is>
      </c>
      <c r="D209" s="0" t="inlineStr">
        <is>
          <t>'130408</t>
        </is>
      </c>
      <c r="E209" s="0" t="inlineStr">
        <is>
          <t>NDSU JETHRO M DG:130408E-2XL</t>
        </is>
      </c>
      <c r="F209" s="0" t="inlineStr">
        <is>
          <t>'813130408086</t>
        </is>
      </c>
      <c r="G209" s="0" t="inlineStr">
        <is>
          <t>MENS</t>
        </is>
      </c>
      <c r="H209" s="0" t="inlineStr">
        <is>
          <t>2XL</t>
        </is>
      </c>
      <c r="I209" s="0">
        <v>29.99</v>
      </c>
      <c r="J209" s="0">
        <v>6</v>
      </c>
    </row>
    <row r="210" spans="1:10" customHeight="0">
      <c r="A210" s="0">
        <f>HYPERLINK("https://dl.dropboxusercontent.com/scl/fi/qk4e27fo0cutdwic3j4or/jethro-130408-f.jpg?rlkey=9a1un82nglmu90wcdejnuonhb&amp;dl=0","Click to download Image")</f>
      </c>
      <c r="C210" s="0" t="inlineStr">
        <is>
          <t>Jethro Men's T-shirt</t>
        </is>
      </c>
      <c r="D210" s="0" t="inlineStr">
        <is>
          <t>'130408</t>
        </is>
      </c>
      <c r="E210" s="0" t="inlineStr">
        <is>
          <t>NDSU JETHRO M DG:130408F-3XL</t>
        </is>
      </c>
      <c r="F210" s="0" t="inlineStr">
        <is>
          <t>'813130408093</t>
        </is>
      </c>
      <c r="G210" s="0" t="inlineStr">
        <is>
          <t>MENS</t>
        </is>
      </c>
      <c r="H210" s="0" t="inlineStr">
        <is>
          <t>3XL</t>
        </is>
      </c>
      <c r="I210" s="0">
        <v>29.99</v>
      </c>
      <c r="J210" s="0">
        <v>2</v>
      </c>
    </row>
    <row r="211" spans="1:10" customHeight="0">
      <c r="A211" s="0">
        <f>HYPERLINK("https://dl.dropboxusercontent.com/scl/fi/qk4e27fo0cutdwic3j4or/jethro-130408-f.jpg?rlkey=9a1un82nglmu90wcdejnuonhb&amp;dl=0","Click to download Image")</f>
      </c>
      <c r="C211" s="0" t="inlineStr">
        <is>
          <t>Jethro Men's T-shirt</t>
        </is>
      </c>
      <c r="D211" s="0" t="inlineStr">
        <is>
          <t>'130408</t>
        </is>
      </c>
      <c r="E211" s="0" t="inlineStr">
        <is>
          <t>NDSU JETHRO M DG 12PK:130408Z-12PK</t>
        </is>
      </c>
      <c r="F211" s="0" t="inlineStr">
        <is>
          <t>'813130408994</t>
        </is>
      </c>
      <c r="G211" s="0" t="inlineStr">
        <is>
          <t>MENS</t>
        </is>
      </c>
      <c r="H211" s="0" t="inlineStr">
        <is>
          <t>12 PACK</t>
        </is>
      </c>
      <c r="I211" s="0">
        <v>294</v>
      </c>
      <c r="J211" s="0">
        <v>2</v>
      </c>
    </row>
    <row r="212" spans="1:10" customHeight="0">
      <c r="A212" s="0">
        <f>HYPERLINK("https://dl.dropboxusercontent.com/scl/fi/x3e5i6vbqch7ijrnl6t3m/jethro-133049-f.jpg?rlkey=dt9tmht7nm5mrc3jtgncenenr&amp;dl=0","Click to download Image")</f>
      </c>
      <c r="C212" s="0" t="inlineStr">
        <is>
          <t>Jethro Men's T-shirt</t>
        </is>
      </c>
      <c r="D212" s="0" t="inlineStr">
        <is>
          <t>'133049</t>
        </is>
      </c>
      <c r="E212" s="0" t="inlineStr">
        <is>
          <t>UNO JETHRO M DG:133049A-S</t>
        </is>
      </c>
      <c r="F212" s="0" t="inlineStr">
        <is>
          <t>'809133049043</t>
        </is>
      </c>
      <c r="G212" s="0" t="inlineStr">
        <is>
          <t>MENS</t>
        </is>
      </c>
      <c r="H212" s="0" t="inlineStr">
        <is>
          <t>S</t>
        </is>
      </c>
      <c r="I212" s="0">
        <v>29.99</v>
      </c>
      <c r="J212" s="0">
        <v>2</v>
      </c>
    </row>
    <row r="213" spans="1:10" customHeight="0">
      <c r="A213" s="0">
        <f>HYPERLINK("https://dl.dropboxusercontent.com/scl/fi/x3e5i6vbqch7ijrnl6t3m/jethro-133049-f.jpg?rlkey=dt9tmht7nm5mrc3jtgncenenr&amp;dl=0","Click to download Image")</f>
      </c>
      <c r="C213" s="0" t="inlineStr">
        <is>
          <t>Jethro Men's T-shirt</t>
        </is>
      </c>
      <c r="D213" s="0" t="inlineStr">
        <is>
          <t>'133049</t>
        </is>
      </c>
      <c r="E213" s="0" t="inlineStr">
        <is>
          <t>UNO JETHRO M DG:133049B-M</t>
        </is>
      </c>
      <c r="F213" s="0" t="inlineStr">
        <is>
          <t>'809133049050</t>
        </is>
      </c>
      <c r="G213" s="0" t="inlineStr">
        <is>
          <t>MENS</t>
        </is>
      </c>
      <c r="H213" s="0" t="inlineStr">
        <is>
          <t>M</t>
        </is>
      </c>
      <c r="I213" s="0">
        <v>29.99</v>
      </c>
      <c r="J213" s="0">
        <v>4</v>
      </c>
    </row>
    <row r="214" spans="1:10" customHeight="0">
      <c r="A214" s="0">
        <f>HYPERLINK("https://dl.dropboxusercontent.com/scl/fi/x3e5i6vbqch7ijrnl6t3m/jethro-133049-f.jpg?rlkey=dt9tmht7nm5mrc3jtgncenenr&amp;dl=0","Click to download Image")</f>
      </c>
      <c r="C214" s="0" t="inlineStr">
        <is>
          <t>Jethro Men's T-shirt</t>
        </is>
      </c>
      <c r="D214" s="0" t="inlineStr">
        <is>
          <t>'133049</t>
        </is>
      </c>
      <c r="E214" s="0" t="inlineStr">
        <is>
          <t>UNO JETHRO M DG:133049C-L</t>
        </is>
      </c>
      <c r="F214" s="0" t="inlineStr">
        <is>
          <t>'809133049067</t>
        </is>
      </c>
      <c r="G214" s="0" t="inlineStr">
        <is>
          <t>MENS</t>
        </is>
      </c>
      <c r="H214" s="0" t="inlineStr">
        <is>
          <t>L</t>
        </is>
      </c>
      <c r="I214" s="0">
        <v>29.99</v>
      </c>
      <c r="J214" s="0">
        <v>7</v>
      </c>
    </row>
    <row r="215" spans="1:10" customHeight="0">
      <c r="A215" s="0">
        <f>HYPERLINK("https://dl.dropboxusercontent.com/scl/fi/x3e5i6vbqch7ijrnl6t3m/jethro-133049-f.jpg?rlkey=dt9tmht7nm5mrc3jtgncenenr&amp;dl=0","Click to download Image")</f>
      </c>
      <c r="C215" s="0" t="inlineStr">
        <is>
          <t>Jethro Men's T-shirt</t>
        </is>
      </c>
      <c r="D215" s="0" t="inlineStr">
        <is>
          <t>'133049</t>
        </is>
      </c>
      <c r="E215" s="0" t="inlineStr">
        <is>
          <t>UNO JETHRO M DG:133049D-XL</t>
        </is>
      </c>
      <c r="F215" s="0" t="inlineStr">
        <is>
          <t>'809133049074</t>
        </is>
      </c>
      <c r="G215" s="0" t="inlineStr">
        <is>
          <t>MENS</t>
        </is>
      </c>
      <c r="H215" s="0" t="inlineStr">
        <is>
          <t>XL</t>
        </is>
      </c>
      <c r="I215" s="0">
        <v>29.99</v>
      </c>
      <c r="J215" s="0">
        <v>6</v>
      </c>
    </row>
    <row r="216" spans="1:10" customHeight="0">
      <c r="A216" s="0">
        <f>HYPERLINK("https://dl.dropboxusercontent.com/scl/fi/x3e5i6vbqch7ijrnl6t3m/jethro-133049-f.jpg?rlkey=dt9tmht7nm5mrc3jtgncenenr&amp;dl=0","Click to download Image")</f>
      </c>
      <c r="C216" s="0" t="inlineStr">
        <is>
          <t>Jethro Men's T-shirt</t>
        </is>
      </c>
      <c r="D216" s="0" t="inlineStr">
        <is>
          <t>'133049</t>
        </is>
      </c>
      <c r="E216" s="0" t="inlineStr">
        <is>
          <t>UNO JETHRO M DG:133049E-2XL</t>
        </is>
      </c>
      <c r="F216" s="0" t="inlineStr">
        <is>
          <t>'809133049081</t>
        </is>
      </c>
      <c r="G216" s="0" t="inlineStr">
        <is>
          <t>MENS</t>
        </is>
      </c>
      <c r="H216" s="0" t="inlineStr">
        <is>
          <t>2XL</t>
        </is>
      </c>
      <c r="I216" s="0">
        <v>29.99</v>
      </c>
      <c r="J216" s="0">
        <v>4</v>
      </c>
    </row>
    <row r="217" spans="1:10" customHeight="0">
      <c r="A217" s="0">
        <f>HYPERLINK("https://dl.dropboxusercontent.com/scl/fi/x3e5i6vbqch7ijrnl6t3m/jethro-133049-f.jpg?rlkey=dt9tmht7nm5mrc3jtgncenenr&amp;dl=0","Click to download Image")</f>
      </c>
      <c r="C217" s="0" t="inlineStr">
        <is>
          <t>Jethro Men's T-shirt</t>
        </is>
      </c>
      <c r="D217" s="0" t="inlineStr">
        <is>
          <t>'133049</t>
        </is>
      </c>
      <c r="E217" s="0" t="inlineStr">
        <is>
          <t>UNO JETHRO M DG:133049F-3XL</t>
        </is>
      </c>
      <c r="F217" s="0" t="inlineStr">
        <is>
          <t>'809133049098</t>
        </is>
      </c>
      <c r="G217" s="0" t="inlineStr">
        <is>
          <t>MENS</t>
        </is>
      </c>
      <c r="H217" s="0" t="inlineStr">
        <is>
          <t>3XL</t>
        </is>
      </c>
      <c r="I217" s="0">
        <v>29.99</v>
      </c>
      <c r="J217" s="0">
        <v>2</v>
      </c>
    </row>
    <row r="218" spans="1:10" customHeight="0">
      <c r="A218" s="0">
        <f>HYPERLINK("https://dl.dropboxusercontent.com/scl/fi/x3e5i6vbqch7ijrnl6t3m/jethro-133049-f.jpg?rlkey=dt9tmht7nm5mrc3jtgncenenr&amp;dl=0","Click to download Image")</f>
      </c>
      <c r="C218" s="0" t="inlineStr">
        <is>
          <t>Jethro Men's T-shirt</t>
        </is>
      </c>
      <c r="D218" s="0" t="inlineStr">
        <is>
          <t>'133049</t>
        </is>
      </c>
      <c r="E218" s="0" t="inlineStr">
        <is>
          <t>UNO JETHRO M DG 12PK:133049Z-12PK</t>
        </is>
      </c>
      <c r="F218" s="0" t="inlineStr">
        <is>
          <t>'809133049999</t>
        </is>
      </c>
      <c r="G218" s="0" t="inlineStr">
        <is>
          <t>MENS</t>
        </is>
      </c>
      <c r="H218" s="0" t="inlineStr">
        <is>
          <t>12 PACK</t>
        </is>
      </c>
      <c r="I218" s="0">
        <v>294</v>
      </c>
      <c r="J218" s="0">
        <v>2</v>
      </c>
    </row>
    <row r="219" spans="1:10" customHeight="0">
      <c r="A219" s="0">
        <f>HYPERLINK("https://dl.dropboxusercontent.com/scl/fi/jqc6dt3as2tzswmpps6r8/f22-139-1bc.jpg?rlkey=vu5xc9yxkl6p6h9v49zk4nwym&amp;dl=0","Click to download Image")</f>
      </c>
      <c r="C219" s="0" t="inlineStr">
        <is>
          <t>Jaxon Youth Long Sleeve</t>
        </is>
      </c>
      <c r="D219" s="0" t="inlineStr">
        <is>
          <t>'127075</t>
        </is>
      </c>
      <c r="E219" s="0" t="inlineStr">
        <is>
          <t>UNO JAXON Y DG:127075B-YS</t>
        </is>
      </c>
      <c r="F219" s="0" t="inlineStr">
        <is>
          <t>'809127075010</t>
        </is>
      </c>
      <c r="G219" s="0" t="inlineStr">
        <is>
          <t>YOUTH</t>
        </is>
      </c>
      <c r="H219" s="0" t="inlineStr">
        <is>
          <t>YS</t>
        </is>
      </c>
      <c r="I219" s="0">
        <v>29.99</v>
      </c>
      <c r="J219" s="0">
        <v>8</v>
      </c>
    </row>
    <row r="220" spans="1:10" customHeight="0">
      <c r="A220" s="0">
        <f>HYPERLINK("https://dl.dropboxusercontent.com/scl/fi/jqc6dt3as2tzswmpps6r8/f22-139-1bc.jpg?rlkey=vu5xc9yxkl6p6h9v49zk4nwym&amp;dl=0","Click to download Image")</f>
      </c>
      <c r="C220" s="0" t="inlineStr">
        <is>
          <t>Jaxon Youth Long Sleeve</t>
        </is>
      </c>
      <c r="D220" s="0" t="inlineStr">
        <is>
          <t>'127075</t>
        </is>
      </c>
      <c r="E220" s="0" t="inlineStr">
        <is>
          <t>UNO JAXON Y DG:127075C-YM</t>
        </is>
      </c>
      <c r="F220" s="0" t="inlineStr">
        <is>
          <t>'809127075027</t>
        </is>
      </c>
      <c r="G220" s="0" t="inlineStr">
        <is>
          <t>YOUTH</t>
        </is>
      </c>
      <c r="H220" s="0" t="inlineStr">
        <is>
          <t>YM</t>
        </is>
      </c>
      <c r="I220" s="0">
        <v>29.99</v>
      </c>
      <c r="J220" s="0">
        <v>7</v>
      </c>
    </row>
    <row r="221" spans="1:10" customHeight="0">
      <c r="A221" s="0">
        <f>HYPERLINK("https://dl.dropboxusercontent.com/scl/fi/jqc6dt3as2tzswmpps6r8/f22-139-1bc.jpg?rlkey=vu5xc9yxkl6p6h9v49zk4nwym&amp;dl=0","Click to download Image")</f>
      </c>
      <c r="C221" s="0" t="inlineStr">
        <is>
          <t>Jaxon Youth Long Sleeve</t>
        </is>
      </c>
      <c r="D221" s="0" t="inlineStr">
        <is>
          <t>'127075</t>
        </is>
      </c>
      <c r="E221" s="0" t="inlineStr">
        <is>
          <t>UNO JAXON Y DG:127075D-YL</t>
        </is>
      </c>
      <c r="F221" s="0" t="inlineStr">
        <is>
          <t>'809127075034</t>
        </is>
      </c>
      <c r="G221" s="0" t="inlineStr">
        <is>
          <t>YOUTH</t>
        </is>
      </c>
      <c r="H221" s="0" t="inlineStr">
        <is>
          <t>YL</t>
        </is>
      </c>
      <c r="I221" s="0">
        <v>29.99</v>
      </c>
      <c r="J221" s="0">
        <v>7</v>
      </c>
    </row>
    <row r="222" spans="1:10" customHeight="0">
      <c r="A222" s="0">
        <f>HYPERLINK("https://dl.dropboxusercontent.com/scl/fi/jqc6dt3as2tzswmpps6r8/f22-139-1bc.jpg?rlkey=vu5xc9yxkl6p6h9v49zk4nwym&amp;dl=0","Click to download Image")</f>
      </c>
      <c r="C222" s="0" t="inlineStr">
        <is>
          <t>Jaxon Youth Long Sleeve</t>
        </is>
      </c>
      <c r="D222" s="0" t="inlineStr">
        <is>
          <t>'127075</t>
        </is>
      </c>
      <c r="E222" s="0" t="inlineStr">
        <is>
          <t>UNO JAXON Y DG:127075E-YXL</t>
        </is>
      </c>
      <c r="F222" s="0" t="inlineStr">
        <is>
          <t>'809127075041</t>
        </is>
      </c>
      <c r="G222" s="0" t="inlineStr">
        <is>
          <t>YOUTH</t>
        </is>
      </c>
      <c r="H222" s="0" t="inlineStr">
        <is>
          <t>YXL</t>
        </is>
      </c>
      <c r="I222" s="0">
        <v>29.99</v>
      </c>
      <c r="J222" s="0">
        <v>8</v>
      </c>
    </row>
    <row r="223" spans="1:10" customHeight="0">
      <c r="A223" s="0">
        <f>HYPERLINK("https://dl.dropboxusercontent.com/scl/fi/jqc6dt3as2tzswmpps6r8/f22-139-1bc.jpg?rlkey=vu5xc9yxkl6p6h9v49zk4nwym&amp;dl=0","Click to download Image")</f>
      </c>
      <c r="C223" s="0" t="inlineStr">
        <is>
          <t>Jaxon Youth Long Sleeve</t>
        </is>
      </c>
      <c r="D223" s="0" t="inlineStr">
        <is>
          <t>'127075</t>
        </is>
      </c>
      <c r="E223" s="0" t="inlineStr">
        <is>
          <t>UNO JAXON Y DG 12PK:127075Z-12PK</t>
        </is>
      </c>
      <c r="F223" s="0" t="inlineStr">
        <is>
          <t>'809127075997</t>
        </is>
      </c>
      <c r="G223" s="0" t="inlineStr">
        <is>
          <t>YOUTH</t>
        </is>
      </c>
      <c r="H223" s="0" t="inlineStr">
        <is>
          <t>12 PACK</t>
        </is>
      </c>
      <c r="I223" s="0">
        <v>288</v>
      </c>
      <c r="J223" s="0">
        <v>0</v>
      </c>
    </row>
    <row r="224" spans="1:10" customHeight="0">
      <c r="A224" s="0">
        <f>HYPERLINK("https://dl.dropboxusercontent.com/scl/fi/tcclioultdh05uobqfw6a/dsc6220edit.jpg?rlkey=c2bwhezthyfb2n7errlqmv22p&amp;dl=0","Click to download Image")</f>
      </c>
      <c r="C224" s="0" t="inlineStr">
        <is>
          <t>Jaxon Youth Long Sleeve</t>
        </is>
      </c>
      <c r="D224" s="0" t="inlineStr">
        <is>
          <t>'128851</t>
        </is>
      </c>
      <c r="E224" s="0" t="inlineStr">
        <is>
          <t>DRK JAXON Y DG:128851B-YS</t>
        </is>
      </c>
      <c r="F224" s="0" t="inlineStr">
        <is>
          <t>'817128851014</t>
        </is>
      </c>
      <c r="G224" s="0" t="inlineStr">
        <is>
          <t>YOUTH</t>
        </is>
      </c>
      <c r="H224" s="0" t="inlineStr">
        <is>
          <t>YS</t>
        </is>
      </c>
      <c r="I224" s="0">
        <v>29.99</v>
      </c>
      <c r="J224" s="0">
        <v>6</v>
      </c>
    </row>
    <row r="225" spans="1:10" customHeight="0">
      <c r="A225" s="0">
        <f>HYPERLINK("https://dl.dropboxusercontent.com/scl/fi/tcclioultdh05uobqfw6a/dsc6220edit.jpg?rlkey=c2bwhezthyfb2n7errlqmv22p&amp;dl=0","Click to download Image")</f>
      </c>
      <c r="C225" s="0" t="inlineStr">
        <is>
          <t>Jaxon Youth Long Sleeve</t>
        </is>
      </c>
      <c r="D225" s="0" t="inlineStr">
        <is>
          <t>'128851</t>
        </is>
      </c>
      <c r="E225" s="0" t="inlineStr">
        <is>
          <t>DRK JAXON Y DG:128851C-YM</t>
        </is>
      </c>
      <c r="F225" s="0" t="inlineStr">
        <is>
          <t>'817128851021</t>
        </is>
      </c>
      <c r="G225" s="0" t="inlineStr">
        <is>
          <t>YOUTH</t>
        </is>
      </c>
      <c r="H225" s="0" t="inlineStr">
        <is>
          <t>YM</t>
        </is>
      </c>
      <c r="I225" s="0">
        <v>29.99</v>
      </c>
      <c r="J225" s="0">
        <v>7</v>
      </c>
    </row>
    <row r="226" spans="1:10" customHeight="0">
      <c r="A226" s="0">
        <f>HYPERLINK("https://dl.dropboxusercontent.com/scl/fi/tcclioultdh05uobqfw6a/dsc6220edit.jpg?rlkey=c2bwhezthyfb2n7errlqmv22p&amp;dl=0","Click to download Image")</f>
      </c>
      <c r="C226" s="0" t="inlineStr">
        <is>
          <t>Jaxon Youth Long Sleeve</t>
        </is>
      </c>
      <c r="D226" s="0" t="inlineStr">
        <is>
          <t>'128851</t>
        </is>
      </c>
      <c r="E226" s="0" t="inlineStr">
        <is>
          <t>DRK JAXON Y DG:128851D-YL</t>
        </is>
      </c>
      <c r="F226" s="0" t="inlineStr">
        <is>
          <t>'817128851038</t>
        </is>
      </c>
      <c r="G226" s="0" t="inlineStr">
        <is>
          <t>YOUTH</t>
        </is>
      </c>
      <c r="H226" s="0" t="inlineStr">
        <is>
          <t>YL</t>
        </is>
      </c>
      <c r="I226" s="0">
        <v>29.99</v>
      </c>
      <c r="J226" s="0">
        <v>9</v>
      </c>
    </row>
    <row r="227" spans="1:10" customHeight="0">
      <c r="A227" s="0">
        <f>HYPERLINK("https://dl.dropboxusercontent.com/scl/fi/tcclioultdh05uobqfw6a/dsc6220edit.jpg?rlkey=c2bwhezthyfb2n7errlqmv22p&amp;dl=0","Click to download Image")</f>
      </c>
      <c r="C227" s="0" t="inlineStr">
        <is>
          <t>Jaxon Youth Long Sleeve</t>
        </is>
      </c>
      <c r="D227" s="0" t="inlineStr">
        <is>
          <t>'128851</t>
        </is>
      </c>
      <c r="E227" s="0" t="inlineStr">
        <is>
          <t>DRK JAXON Y DG:128851E-YXL</t>
        </is>
      </c>
      <c r="F227" s="0" t="inlineStr">
        <is>
          <t>'817128851045</t>
        </is>
      </c>
      <c r="G227" s="0" t="inlineStr">
        <is>
          <t>YOUTH</t>
        </is>
      </c>
      <c r="H227" s="0" t="inlineStr">
        <is>
          <t>YXL</t>
        </is>
      </c>
      <c r="I227" s="0">
        <v>29.99</v>
      </c>
      <c r="J227" s="0">
        <v>10</v>
      </c>
    </row>
    <row r="228" spans="1:10" customHeight="0">
      <c r="A228" s="0">
        <f>HYPERLINK("https://dl.dropboxusercontent.com/scl/fi/tcclioultdh05uobqfw6a/dsc6220edit.jpg?rlkey=c2bwhezthyfb2n7errlqmv22p&amp;dl=0","Click to download Image")</f>
      </c>
      <c r="C228" s="0" t="inlineStr">
        <is>
          <t>Jaxon Youth Long Sleeve</t>
        </is>
      </c>
      <c r="D228" s="0" t="inlineStr">
        <is>
          <t>'128851</t>
        </is>
      </c>
      <c r="E228" s="0" t="inlineStr">
        <is>
          <t>DRK JAXON Y DG 12PK:128851Z-12PK</t>
        </is>
      </c>
      <c r="F228" s="0" t="inlineStr">
        <is>
          <t>'817128851991</t>
        </is>
      </c>
      <c r="G228" s="0" t="inlineStr">
        <is>
          <t>YOUTH</t>
        </is>
      </c>
      <c r="H228" s="0" t="inlineStr">
        <is>
          <t>12 PACK</t>
        </is>
      </c>
      <c r="I228" s="0">
        <v>288</v>
      </c>
      <c r="J228" s="0">
        <v>0</v>
      </c>
    </row>
    <row r="229" spans="1:10" customHeight="0">
      <c r="A229" s="0">
        <f>HYPERLINK("https://dl.dropboxusercontent.com/scl/fi/tawihkomwly0df61xnelv/128850-f.jpg?rlkey=wok4n6xei4oythtyiw5voq94d&amp;dl=0","Click to download Image")</f>
      </c>
      <c r="C229" s="0" t="inlineStr">
        <is>
          <t>Jaxon Youth Long Sleeve</t>
        </is>
      </c>
      <c r="D229" s="0" t="inlineStr">
        <is>
          <t>'128850</t>
        </is>
      </c>
      <c r="E229" s="0" t="inlineStr">
        <is>
          <t>UNI JAXON Y DG:128850B-YS</t>
        </is>
      </c>
      <c r="F229" s="0" t="inlineStr">
        <is>
          <t>'802128850013</t>
        </is>
      </c>
      <c r="G229" s="0" t="inlineStr">
        <is>
          <t>YOUTH</t>
        </is>
      </c>
      <c r="H229" s="0" t="inlineStr">
        <is>
          <t>YS</t>
        </is>
      </c>
      <c r="I229" s="0">
        <v>29.99</v>
      </c>
      <c r="J229" s="0">
        <v>7</v>
      </c>
    </row>
    <row r="230" spans="1:10" customHeight="0">
      <c r="A230" s="0">
        <f>HYPERLINK("https://dl.dropboxusercontent.com/scl/fi/tawihkomwly0df61xnelv/128850-f.jpg?rlkey=wok4n6xei4oythtyiw5voq94d&amp;dl=0","Click to download Image")</f>
      </c>
      <c r="C230" s="0" t="inlineStr">
        <is>
          <t>Jaxon Youth Long Sleeve</t>
        </is>
      </c>
      <c r="D230" s="0" t="inlineStr">
        <is>
          <t>'128850</t>
        </is>
      </c>
      <c r="E230" s="0" t="inlineStr">
        <is>
          <t>UNI JAXON Y DG:128850C-YM</t>
        </is>
      </c>
      <c r="F230" s="0" t="inlineStr">
        <is>
          <t>'802128850020</t>
        </is>
      </c>
      <c r="G230" s="0" t="inlineStr">
        <is>
          <t>YOUTH</t>
        </is>
      </c>
      <c r="H230" s="0" t="inlineStr">
        <is>
          <t>YM</t>
        </is>
      </c>
      <c r="I230" s="0">
        <v>29.99</v>
      </c>
      <c r="J230" s="0">
        <v>0</v>
      </c>
    </row>
    <row r="231" spans="1:10" customHeight="0">
      <c r="A231" s="0">
        <f>HYPERLINK("https://dl.dropboxusercontent.com/scl/fi/tawihkomwly0df61xnelv/128850-f.jpg?rlkey=wok4n6xei4oythtyiw5voq94d&amp;dl=0","Click to download Image")</f>
      </c>
      <c r="C231" s="0" t="inlineStr">
        <is>
          <t>Jaxon Youth Long Sleeve</t>
        </is>
      </c>
      <c r="D231" s="0" t="inlineStr">
        <is>
          <t>'128850</t>
        </is>
      </c>
      <c r="E231" s="0" t="inlineStr">
        <is>
          <t>UNI JAXON Y DG:128850D-YL</t>
        </is>
      </c>
      <c r="F231" s="0" t="inlineStr">
        <is>
          <t>'802128850037</t>
        </is>
      </c>
      <c r="G231" s="0" t="inlineStr">
        <is>
          <t>YOUTH</t>
        </is>
      </c>
      <c r="H231" s="0" t="inlineStr">
        <is>
          <t>YL</t>
        </is>
      </c>
      <c r="I231" s="0">
        <v>29.99</v>
      </c>
      <c r="J231" s="0">
        <v>6</v>
      </c>
    </row>
    <row r="232" spans="1:10" customHeight="0">
      <c r="A232" s="0">
        <f>HYPERLINK("https://dl.dropboxusercontent.com/scl/fi/tawihkomwly0df61xnelv/128850-f.jpg?rlkey=wok4n6xei4oythtyiw5voq94d&amp;dl=0","Click to download Image")</f>
      </c>
      <c r="C232" s="0" t="inlineStr">
        <is>
          <t>Jaxon Youth Long Sleeve</t>
        </is>
      </c>
      <c r="D232" s="0" t="inlineStr">
        <is>
          <t>'128850</t>
        </is>
      </c>
      <c r="E232" s="0" t="inlineStr">
        <is>
          <t>UNI JAXON Y DG:128850E-YXL</t>
        </is>
      </c>
      <c r="F232" s="0" t="inlineStr">
        <is>
          <t>'802128850044</t>
        </is>
      </c>
      <c r="G232" s="0" t="inlineStr">
        <is>
          <t>YOUTH</t>
        </is>
      </c>
      <c r="H232" s="0" t="inlineStr">
        <is>
          <t>YXL</t>
        </is>
      </c>
      <c r="I232" s="0">
        <v>29.99</v>
      </c>
      <c r="J232" s="0">
        <v>4</v>
      </c>
    </row>
    <row r="233" spans="1:10" customHeight="0">
      <c r="A233" s="0">
        <f>HYPERLINK("https://dl.dropboxusercontent.com/scl/fi/tawihkomwly0df61xnelv/128850-f.jpg?rlkey=wok4n6xei4oythtyiw5voq94d&amp;dl=0","Click to download Image")</f>
      </c>
      <c r="C233" s="0" t="inlineStr">
        <is>
          <t>Jaxon Youth Long Sleeve</t>
        </is>
      </c>
      <c r="D233" s="0" t="inlineStr">
        <is>
          <t>'128850</t>
        </is>
      </c>
      <c r="E233" s="0" t="inlineStr">
        <is>
          <t>UNI JAXON Y DG 12PK:128850Z-12PK</t>
        </is>
      </c>
      <c r="F233" s="0" t="inlineStr">
        <is>
          <t>'802128850990</t>
        </is>
      </c>
      <c r="G233" s="0" t="inlineStr">
        <is>
          <t>YOUTH</t>
        </is>
      </c>
      <c r="H233" s="0" t="inlineStr">
        <is>
          <t>12 PACK</t>
        </is>
      </c>
      <c r="I233" s="0">
        <v>288</v>
      </c>
      <c r="J233" s="0">
        <v>0</v>
      </c>
    </row>
    <row r="234" spans="1:10" customHeight="0">
      <c r="A234" s="0">
        <f>HYPERLINK("https://dl.dropboxusercontent.com/scl/fi/ncwu1vrm6xd75fh7e1o1t/131216-f.jpg?rlkey=7mgue82huyucho689m9pgrnk7&amp;dl=0","Click to download Image")</f>
      </c>
      <c r="C234" s="0" t="inlineStr">
        <is>
          <t>Jaxon Youth Long Sleeve</t>
        </is>
      </c>
      <c r="D234" s="0" t="inlineStr">
        <is>
          <t>'131216</t>
        </is>
      </c>
      <c r="E234" s="0" t="inlineStr">
        <is>
          <t>IND JAXON Y DG:131216B-YS</t>
        </is>
      </c>
      <c r="F234" s="0" t="inlineStr">
        <is>
          <t>'806131216019</t>
        </is>
      </c>
      <c r="G234" s="0" t="inlineStr">
        <is>
          <t>YOUTH</t>
        </is>
      </c>
      <c r="H234" s="0" t="inlineStr">
        <is>
          <t>YS</t>
        </is>
      </c>
      <c r="I234" s="0">
        <v>29.99</v>
      </c>
      <c r="J234" s="0">
        <v>1</v>
      </c>
    </row>
    <row r="235" spans="1:10" customHeight="0">
      <c r="A235" s="0">
        <f>HYPERLINK("https://dl.dropboxusercontent.com/scl/fi/ncwu1vrm6xd75fh7e1o1t/131216-f.jpg?rlkey=7mgue82huyucho689m9pgrnk7&amp;dl=0","Click to download Image")</f>
      </c>
      <c r="C235" s="0" t="inlineStr">
        <is>
          <t>Jaxon Youth Long Sleeve</t>
        </is>
      </c>
      <c r="D235" s="0" t="inlineStr">
        <is>
          <t>'131216</t>
        </is>
      </c>
      <c r="E235" s="0" t="inlineStr">
        <is>
          <t>IND JAXON Y DG:131216C-YM</t>
        </is>
      </c>
      <c r="F235" s="0" t="inlineStr">
        <is>
          <t>'806131216026</t>
        </is>
      </c>
      <c r="G235" s="0" t="inlineStr">
        <is>
          <t>YOUTH</t>
        </is>
      </c>
      <c r="H235" s="0" t="inlineStr">
        <is>
          <t>YM</t>
        </is>
      </c>
      <c r="I235" s="0">
        <v>29.99</v>
      </c>
      <c r="J235" s="0">
        <v>0</v>
      </c>
    </row>
    <row r="236" spans="1:10" customHeight="0">
      <c r="A236" s="0">
        <f>HYPERLINK("https://dl.dropboxusercontent.com/scl/fi/ncwu1vrm6xd75fh7e1o1t/131216-f.jpg?rlkey=7mgue82huyucho689m9pgrnk7&amp;dl=0","Click to download Image")</f>
      </c>
      <c r="C236" s="0" t="inlineStr">
        <is>
          <t>Jaxon Youth Long Sleeve</t>
        </is>
      </c>
      <c r="D236" s="0" t="inlineStr">
        <is>
          <t>'131216</t>
        </is>
      </c>
      <c r="E236" s="0" t="inlineStr">
        <is>
          <t>IND JAXON Y DG:131216D-YL</t>
        </is>
      </c>
      <c r="F236" s="0" t="inlineStr">
        <is>
          <t>'806131216033</t>
        </is>
      </c>
      <c r="G236" s="0" t="inlineStr">
        <is>
          <t>YOUTH</t>
        </is>
      </c>
      <c r="H236" s="0" t="inlineStr">
        <is>
          <t>YL</t>
        </is>
      </c>
      <c r="I236" s="0">
        <v>29.99</v>
      </c>
      <c r="J236" s="0">
        <v>0</v>
      </c>
    </row>
    <row r="237" spans="1:10" customHeight="0">
      <c r="A237" s="0">
        <f>HYPERLINK("https://dl.dropboxusercontent.com/scl/fi/ncwu1vrm6xd75fh7e1o1t/131216-f.jpg?rlkey=7mgue82huyucho689m9pgrnk7&amp;dl=0","Click to download Image")</f>
      </c>
      <c r="C237" s="0" t="inlineStr">
        <is>
          <t>Jaxon Youth Long Sleeve</t>
        </is>
      </c>
      <c r="D237" s="0" t="inlineStr">
        <is>
          <t>'131216</t>
        </is>
      </c>
      <c r="E237" s="0" t="inlineStr">
        <is>
          <t>IND JAXON Y DG:131216E-YXL</t>
        </is>
      </c>
      <c r="F237" s="0" t="inlineStr">
        <is>
          <t>'806131216040</t>
        </is>
      </c>
      <c r="G237" s="0" t="inlineStr">
        <is>
          <t>YOUTH</t>
        </is>
      </c>
      <c r="H237" s="0" t="inlineStr">
        <is>
          <t>YXL</t>
        </is>
      </c>
      <c r="I237" s="0">
        <v>29.99</v>
      </c>
      <c r="J237" s="0">
        <v>0</v>
      </c>
    </row>
    <row r="238" spans="1:10" customHeight="0">
      <c r="A238" s="0">
        <f>HYPERLINK("https://dl.dropboxusercontent.com/scl/fi/ncwu1vrm6xd75fh7e1o1t/131216-f.jpg?rlkey=7mgue82huyucho689m9pgrnk7&amp;dl=0","Click to download Image")</f>
      </c>
      <c r="C238" s="0" t="inlineStr">
        <is>
          <t>Jaxon Youth Long Sleeve</t>
        </is>
      </c>
      <c r="D238" s="0" t="inlineStr">
        <is>
          <t>'131216</t>
        </is>
      </c>
      <c r="E238" s="0" t="inlineStr">
        <is>
          <t>IND JAXON Y DG 12PK:131216Z-12PK</t>
        </is>
      </c>
      <c r="F238" s="0" t="inlineStr">
        <is>
          <t>'806131216996</t>
        </is>
      </c>
      <c r="G238" s="0" t="inlineStr">
        <is>
          <t>YOUTH</t>
        </is>
      </c>
      <c r="H238" s="0" t="inlineStr">
        <is>
          <t>12 PACK</t>
        </is>
      </c>
      <c r="I238" s="0">
        <v>288</v>
      </c>
      <c r="J238" s="0">
        <v>0</v>
      </c>
    </row>
    <row r="239" spans="1:10" customHeight="0">
      <c r="A239" s="0">
        <f>HYPERLINK("https://dl.dropboxusercontent.com/scl/fi/unai6wcxz5a197ocunx2l/131214-f.jpg?rlkey=9qmylqnecitz50u52tjef3rmr&amp;dl=0","Click to download Image")</f>
      </c>
      <c r="C239" s="0" t="inlineStr">
        <is>
          <t>Jaxon Youth Long Sleeve</t>
        </is>
      </c>
      <c r="D239" s="0" t="inlineStr">
        <is>
          <t>'131214</t>
        </is>
      </c>
      <c r="E239" s="0" t="inlineStr">
        <is>
          <t>NDSU JAXON Y DG:131214B-YS</t>
        </is>
      </c>
      <c r="F239" s="0" t="inlineStr">
        <is>
          <t>'813131214013</t>
        </is>
      </c>
      <c r="G239" s="0" t="inlineStr">
        <is>
          <t>YOUTH</t>
        </is>
      </c>
      <c r="H239" s="0" t="inlineStr">
        <is>
          <t>YS</t>
        </is>
      </c>
      <c r="I239" s="0">
        <v>29.99</v>
      </c>
      <c r="J239" s="0">
        <v>10</v>
      </c>
    </row>
    <row r="240" spans="1:10" customHeight="0">
      <c r="A240" s="0">
        <f>HYPERLINK("https://dl.dropboxusercontent.com/scl/fi/unai6wcxz5a197ocunx2l/131214-f.jpg?rlkey=9qmylqnecitz50u52tjef3rmr&amp;dl=0","Click to download Image")</f>
      </c>
      <c r="C240" s="0" t="inlineStr">
        <is>
          <t>Jaxon Youth Long Sleeve</t>
        </is>
      </c>
      <c r="D240" s="0" t="inlineStr">
        <is>
          <t>'131214</t>
        </is>
      </c>
      <c r="E240" s="0" t="inlineStr">
        <is>
          <t>NDSU JAXON Y DG:131214C-YM</t>
        </is>
      </c>
      <c r="F240" s="0" t="inlineStr">
        <is>
          <t>'813131214020</t>
        </is>
      </c>
      <c r="G240" s="0" t="inlineStr">
        <is>
          <t>YOUTH</t>
        </is>
      </c>
      <c r="H240" s="0" t="inlineStr">
        <is>
          <t>YM</t>
        </is>
      </c>
      <c r="I240" s="0">
        <v>29.99</v>
      </c>
      <c r="J240" s="0">
        <v>6</v>
      </c>
    </row>
    <row r="241" spans="1:10" customHeight="0">
      <c r="A241" s="0">
        <f>HYPERLINK("https://dl.dropboxusercontent.com/scl/fi/unai6wcxz5a197ocunx2l/131214-f.jpg?rlkey=9qmylqnecitz50u52tjef3rmr&amp;dl=0","Click to download Image")</f>
      </c>
      <c r="C241" s="0" t="inlineStr">
        <is>
          <t>Jaxon Youth Long Sleeve</t>
        </is>
      </c>
      <c r="D241" s="0" t="inlineStr">
        <is>
          <t>'131214</t>
        </is>
      </c>
      <c r="E241" s="0" t="inlineStr">
        <is>
          <t>NDSU JAXON Y DG:131214D-YL</t>
        </is>
      </c>
      <c r="F241" s="0" t="inlineStr">
        <is>
          <t>'813131214037</t>
        </is>
      </c>
      <c r="G241" s="0" t="inlineStr">
        <is>
          <t>YOUTH</t>
        </is>
      </c>
      <c r="H241" s="0" t="inlineStr">
        <is>
          <t>YL</t>
        </is>
      </c>
      <c r="I241" s="0">
        <v>29.99</v>
      </c>
      <c r="J241" s="0">
        <v>9</v>
      </c>
    </row>
    <row r="242" spans="1:10" customHeight="0">
      <c r="A242" s="0">
        <f>HYPERLINK("https://dl.dropboxusercontent.com/scl/fi/unai6wcxz5a197ocunx2l/131214-f.jpg?rlkey=9qmylqnecitz50u52tjef3rmr&amp;dl=0","Click to download Image")</f>
      </c>
      <c r="C242" s="0" t="inlineStr">
        <is>
          <t>Jaxon Youth Long Sleeve</t>
        </is>
      </c>
      <c r="D242" s="0" t="inlineStr">
        <is>
          <t>'131214</t>
        </is>
      </c>
      <c r="E242" s="0" t="inlineStr">
        <is>
          <t>NDSU JAXON Y DG:131214E-YXL</t>
        </is>
      </c>
      <c r="F242" s="0" t="inlineStr">
        <is>
          <t>'813131214044</t>
        </is>
      </c>
      <c r="G242" s="0" t="inlineStr">
        <is>
          <t>YOUTH</t>
        </is>
      </c>
      <c r="H242" s="0" t="inlineStr">
        <is>
          <t>YXL</t>
        </is>
      </c>
      <c r="I242" s="0">
        <v>29.99</v>
      </c>
      <c r="J242" s="0">
        <v>6</v>
      </c>
    </row>
    <row r="243" spans="1:10" customHeight="0">
      <c r="A243" s="0">
        <f>HYPERLINK("https://dl.dropboxusercontent.com/scl/fi/unai6wcxz5a197ocunx2l/131214-f.jpg?rlkey=9qmylqnecitz50u52tjef3rmr&amp;dl=0","Click to download Image")</f>
      </c>
      <c r="C243" s="0" t="inlineStr">
        <is>
          <t>Jaxon Youth Long Sleeve</t>
        </is>
      </c>
      <c r="D243" s="0" t="inlineStr">
        <is>
          <t>'131214</t>
        </is>
      </c>
      <c r="E243" s="0" t="inlineStr">
        <is>
          <t>NDSU JAXON Y DG 12PK:131214Z-12PK</t>
        </is>
      </c>
      <c r="F243" s="0" t="inlineStr">
        <is>
          <t>'813131214990</t>
        </is>
      </c>
      <c r="G243" s="0" t="inlineStr">
        <is>
          <t>YOUTH</t>
        </is>
      </c>
      <c r="H243" s="0" t="inlineStr">
        <is>
          <t>12 PACK</t>
        </is>
      </c>
      <c r="I243" s="0">
        <v>288</v>
      </c>
      <c r="J243" s="0">
        <v>0</v>
      </c>
    </row>
    <row r="244" spans="1:10" customHeight="0">
      <c r="A244" s="0">
        <f>HYPERLINK("https://dl.dropboxusercontent.com/scl/fi/cs184e5b2kq7svhvutjoj/131212-f.jpg?rlkey=nnuus4d8bwpry1m5fp9bp3um4&amp;dl=0","Click to download Image")</f>
      </c>
      <c r="C244" s="0" t="inlineStr">
        <is>
          <t>Jaxon Youth Long Sleeve</t>
        </is>
      </c>
      <c r="D244" s="0" t="inlineStr">
        <is>
          <t>'131212</t>
        </is>
      </c>
      <c r="E244" s="0" t="inlineStr">
        <is>
          <t>SDSU JAXON Y DG:131212B-YS</t>
        </is>
      </c>
      <c r="F244" s="0" t="inlineStr">
        <is>
          <t>'816131212010</t>
        </is>
      </c>
      <c r="G244" s="0" t="inlineStr">
        <is>
          <t>YOUTH</t>
        </is>
      </c>
      <c r="H244" s="0" t="inlineStr">
        <is>
          <t>YS</t>
        </is>
      </c>
      <c r="I244" s="0">
        <v>29.99</v>
      </c>
      <c r="J244" s="0">
        <v>15</v>
      </c>
    </row>
    <row r="245" spans="1:10" customHeight="0">
      <c r="A245" s="0">
        <f>HYPERLINK("https://dl.dropboxusercontent.com/scl/fi/cs184e5b2kq7svhvutjoj/131212-f.jpg?rlkey=nnuus4d8bwpry1m5fp9bp3um4&amp;dl=0","Click to download Image")</f>
      </c>
      <c r="C245" s="0" t="inlineStr">
        <is>
          <t>Jaxon Youth Long Sleeve</t>
        </is>
      </c>
      <c r="D245" s="0" t="inlineStr">
        <is>
          <t>'131212</t>
        </is>
      </c>
      <c r="E245" s="0" t="inlineStr">
        <is>
          <t>SDSU JAXON Y DG:131212C-YM</t>
        </is>
      </c>
      <c r="F245" s="0" t="inlineStr">
        <is>
          <t>'816131212027</t>
        </is>
      </c>
      <c r="G245" s="0" t="inlineStr">
        <is>
          <t>YOUTH</t>
        </is>
      </c>
      <c r="H245" s="0" t="inlineStr">
        <is>
          <t>YM</t>
        </is>
      </c>
      <c r="I245" s="0">
        <v>29.99</v>
      </c>
      <c r="J245" s="0">
        <v>7</v>
      </c>
    </row>
    <row r="246" spans="1:10" customHeight="0">
      <c r="A246" s="0">
        <f>HYPERLINK("https://dl.dropboxusercontent.com/scl/fi/cs184e5b2kq7svhvutjoj/131212-f.jpg?rlkey=nnuus4d8bwpry1m5fp9bp3um4&amp;dl=0","Click to download Image")</f>
      </c>
      <c r="C246" s="0" t="inlineStr">
        <is>
          <t>Jaxon Youth Long Sleeve</t>
        </is>
      </c>
      <c r="D246" s="0" t="inlineStr">
        <is>
          <t>'131212</t>
        </is>
      </c>
      <c r="E246" s="0" t="inlineStr">
        <is>
          <t>SDSU JAXON Y DG:131212D-YL</t>
        </is>
      </c>
      <c r="F246" s="0" t="inlineStr">
        <is>
          <t>'816131212034</t>
        </is>
      </c>
      <c r="G246" s="0" t="inlineStr">
        <is>
          <t>YOUTH</t>
        </is>
      </c>
      <c r="H246" s="0" t="inlineStr">
        <is>
          <t>YL</t>
        </is>
      </c>
      <c r="I246" s="0">
        <v>29.99</v>
      </c>
      <c r="J246" s="0">
        <v>3</v>
      </c>
    </row>
    <row r="247" spans="1:10" customHeight="0">
      <c r="A247" s="0">
        <f>HYPERLINK("https://dl.dropboxusercontent.com/scl/fi/cs184e5b2kq7svhvutjoj/131212-f.jpg?rlkey=nnuus4d8bwpry1m5fp9bp3um4&amp;dl=0","Click to download Image")</f>
      </c>
      <c r="C247" s="0" t="inlineStr">
        <is>
          <t>Jaxon Youth Long Sleeve</t>
        </is>
      </c>
      <c r="D247" s="0" t="inlineStr">
        <is>
          <t>'131212</t>
        </is>
      </c>
      <c r="E247" s="0" t="inlineStr">
        <is>
          <t>SDSU JAXON Y DG:131212E-YXL</t>
        </is>
      </c>
      <c r="F247" s="0" t="inlineStr">
        <is>
          <t>'816131212041</t>
        </is>
      </c>
      <c r="G247" s="0" t="inlineStr">
        <is>
          <t>YOUTH</t>
        </is>
      </c>
      <c r="H247" s="0" t="inlineStr">
        <is>
          <t>YXL</t>
        </is>
      </c>
      <c r="I247" s="0">
        <v>29.99</v>
      </c>
      <c r="J247" s="0">
        <v>9</v>
      </c>
    </row>
    <row r="248" spans="1:10" customHeight="0">
      <c r="A248" s="0">
        <f>HYPERLINK("https://dl.dropboxusercontent.com/scl/fi/cs184e5b2kq7svhvutjoj/131212-f.jpg?rlkey=nnuus4d8bwpry1m5fp9bp3um4&amp;dl=0","Click to download Image")</f>
      </c>
      <c r="C248" s="0" t="inlineStr">
        <is>
          <t>Jaxon Youth Long Sleeve</t>
        </is>
      </c>
      <c r="D248" s="0" t="inlineStr">
        <is>
          <t>'131212</t>
        </is>
      </c>
      <c r="E248" s="0" t="inlineStr">
        <is>
          <t>SDSU JAXON Y DG 12PK:131212Z-12PK</t>
        </is>
      </c>
      <c r="F248" s="0" t="inlineStr">
        <is>
          <t>'816131212997</t>
        </is>
      </c>
      <c r="G248" s="0" t="inlineStr">
        <is>
          <t>YOUTH</t>
        </is>
      </c>
      <c r="H248" s="0" t="inlineStr">
        <is>
          <t>12 PACK</t>
        </is>
      </c>
      <c r="I248" s="0">
        <v>288</v>
      </c>
      <c r="J248" s="0">
        <v>1</v>
      </c>
    </row>
    <row r="249" spans="1:10" customHeight="0">
      <c r="A249" s="0">
        <f>HYPERLINK("https://dl.dropboxusercontent.com/scl/fi/8c8egcoci7ivodptcmxs0/131210-f.jpg?rlkey=r9g2d6s97mt7yzupx9fb9zh50&amp;dl=0","Click to download Image")</f>
      </c>
      <c r="C249" s="0" t="inlineStr">
        <is>
          <t>Jaxon Youth Long Sleeve</t>
        </is>
      </c>
      <c r="D249" s="0" t="inlineStr">
        <is>
          <t>'131210</t>
        </is>
      </c>
      <c r="E249" s="0" t="inlineStr">
        <is>
          <t>USD JAXON Y DG:131210B-YS</t>
        </is>
      </c>
      <c r="F249" s="0" t="inlineStr">
        <is>
          <t>'811131210011</t>
        </is>
      </c>
      <c r="G249" s="0" t="inlineStr">
        <is>
          <t>YOUTH</t>
        </is>
      </c>
      <c r="H249" s="0" t="inlineStr">
        <is>
          <t>YS</t>
        </is>
      </c>
      <c r="I249" s="0">
        <v>29.99</v>
      </c>
      <c r="J249" s="0">
        <v>13</v>
      </c>
    </row>
    <row r="250" spans="1:10" customHeight="0">
      <c r="A250" s="0">
        <f>HYPERLINK("https://dl.dropboxusercontent.com/scl/fi/8c8egcoci7ivodptcmxs0/131210-f.jpg?rlkey=r9g2d6s97mt7yzupx9fb9zh50&amp;dl=0","Click to download Image")</f>
      </c>
      <c r="C250" s="0" t="inlineStr">
        <is>
          <t>Jaxon Youth Long Sleeve</t>
        </is>
      </c>
      <c r="D250" s="0" t="inlineStr">
        <is>
          <t>'131210</t>
        </is>
      </c>
      <c r="E250" s="0" t="inlineStr">
        <is>
          <t>USD JAXON Y DG:131210C-YM</t>
        </is>
      </c>
      <c r="F250" s="0" t="inlineStr">
        <is>
          <t>'811131210028</t>
        </is>
      </c>
      <c r="G250" s="0" t="inlineStr">
        <is>
          <t>YOUTH</t>
        </is>
      </c>
      <c r="H250" s="0" t="inlineStr">
        <is>
          <t>YM</t>
        </is>
      </c>
      <c r="I250" s="0">
        <v>29.99</v>
      </c>
      <c r="J250" s="0">
        <v>12</v>
      </c>
    </row>
    <row r="251" spans="1:10" customHeight="0">
      <c r="A251" s="0">
        <f>HYPERLINK("https://dl.dropboxusercontent.com/scl/fi/8c8egcoci7ivodptcmxs0/131210-f.jpg?rlkey=r9g2d6s97mt7yzupx9fb9zh50&amp;dl=0","Click to download Image")</f>
      </c>
      <c r="C251" s="0" t="inlineStr">
        <is>
          <t>Jaxon Youth Long Sleeve</t>
        </is>
      </c>
      <c r="D251" s="0" t="inlineStr">
        <is>
          <t>'131210</t>
        </is>
      </c>
      <c r="E251" s="0" t="inlineStr">
        <is>
          <t>USD JAXON Y DG:131210D-YL</t>
        </is>
      </c>
      <c r="F251" s="0" t="inlineStr">
        <is>
          <t>'811131210035</t>
        </is>
      </c>
      <c r="G251" s="0" t="inlineStr">
        <is>
          <t>YOUTH</t>
        </is>
      </c>
      <c r="H251" s="0" t="inlineStr">
        <is>
          <t>YL</t>
        </is>
      </c>
      <c r="I251" s="0">
        <v>29.99</v>
      </c>
      <c r="J251" s="0">
        <v>12</v>
      </c>
    </row>
    <row r="252" spans="1:10" customHeight="0">
      <c r="A252" s="0">
        <f>HYPERLINK("https://dl.dropboxusercontent.com/scl/fi/8c8egcoci7ivodptcmxs0/131210-f.jpg?rlkey=r9g2d6s97mt7yzupx9fb9zh50&amp;dl=0","Click to download Image")</f>
      </c>
      <c r="C252" s="0" t="inlineStr">
        <is>
          <t>Jaxon Youth Long Sleeve</t>
        </is>
      </c>
      <c r="D252" s="0" t="inlineStr">
        <is>
          <t>'131210</t>
        </is>
      </c>
      <c r="E252" s="0" t="inlineStr">
        <is>
          <t>USD JAXON Y DG:131210E-YXL</t>
        </is>
      </c>
      <c r="F252" s="0" t="inlineStr">
        <is>
          <t>'811131210042</t>
        </is>
      </c>
      <c r="G252" s="0" t="inlineStr">
        <is>
          <t>YOUTH</t>
        </is>
      </c>
      <c r="H252" s="0" t="inlineStr">
        <is>
          <t>YXL</t>
        </is>
      </c>
      <c r="I252" s="0">
        <v>29.99</v>
      </c>
      <c r="J252" s="0">
        <v>12</v>
      </c>
    </row>
    <row r="253" spans="1:10" customHeight="0">
      <c r="A253" s="0">
        <f>HYPERLINK("https://dl.dropboxusercontent.com/scl/fi/8c8egcoci7ivodptcmxs0/131210-f.jpg?rlkey=r9g2d6s97mt7yzupx9fb9zh50&amp;dl=0","Click to download Image")</f>
      </c>
      <c r="C253" s="0" t="inlineStr">
        <is>
          <t>Jaxon Youth Long Sleeve</t>
        </is>
      </c>
      <c r="D253" s="0" t="inlineStr">
        <is>
          <t>'131210</t>
        </is>
      </c>
      <c r="E253" s="0" t="inlineStr">
        <is>
          <t>USD JAXON Y DG 12PK:131210Z-12PK</t>
        </is>
      </c>
      <c r="F253" s="0" t="inlineStr">
        <is>
          <t>'811131210998</t>
        </is>
      </c>
      <c r="G253" s="0" t="inlineStr">
        <is>
          <t>YOUTH</t>
        </is>
      </c>
      <c r="H253" s="0" t="inlineStr">
        <is>
          <t>12 PACK</t>
        </is>
      </c>
      <c r="I253" s="0">
        <v>288</v>
      </c>
      <c r="J253" s="0">
        <v>0</v>
      </c>
    </row>
    <row r="254" spans="1:10" customHeight="0">
      <c r="A254" s="0">
        <f>HYPERLINK("https://dl.dropboxusercontent.com/scl/fi/y8rrybb371q8z70ydjx5r/f22-105bc.jpg?rlkey=cblhlo92c3528bfvqw8oqjge7&amp;dl=0","Click to download Image")</f>
      </c>
      <c r="B254" s="0">
        <f>HYPERLINK("https://dl.dropboxusercontent.com/scl/fi/9r7rnmncpo3f4msmwvhq6/mens-bottoms-size-chartsmaker.jpg?rlkey=mu4buurzy2p4q47tf9ag24r7n&amp;dl=0","Click to download SizeChart")</f>
      </c>
      <c r="C254" s="0" t="inlineStr">
        <is>
          <t>Maker Men's Joggers</t>
        </is>
      </c>
      <c r="D254" s="0" t="inlineStr">
        <is>
          <t>'126639</t>
        </is>
      </c>
      <c r="E254" s="0" t="inlineStr">
        <is>
          <t>ISU MAKER M BK:126639A-S</t>
        </is>
      </c>
      <c r="F254" s="0" t="inlineStr">
        <is>
          <t>'801126639019</t>
        </is>
      </c>
      <c r="G254" s="0" t="inlineStr">
        <is>
          <t>MENS</t>
        </is>
      </c>
      <c r="H254" s="0" t="inlineStr">
        <is>
          <t>S</t>
        </is>
      </c>
      <c r="I254" s="0">
        <v>39.99</v>
      </c>
      <c r="J254" s="0">
        <v>4</v>
      </c>
    </row>
    <row r="255" spans="1:10" customHeight="0">
      <c r="A255" s="0">
        <f>HYPERLINK("https://dl.dropboxusercontent.com/scl/fi/y8rrybb371q8z70ydjx5r/f22-105bc.jpg?rlkey=cblhlo92c3528bfvqw8oqjge7&amp;dl=0","Click to download Image")</f>
      </c>
      <c r="B255" s="0">
        <f>HYPERLINK("https://dl.dropboxusercontent.com/scl/fi/9r7rnmncpo3f4msmwvhq6/mens-bottoms-size-chartsmaker.jpg?rlkey=mu4buurzy2p4q47tf9ag24r7n&amp;dl=0","Click to download SizeChart")</f>
      </c>
      <c r="C255" s="0" t="inlineStr">
        <is>
          <t>Maker Men's Joggers</t>
        </is>
      </c>
      <c r="D255" s="0" t="inlineStr">
        <is>
          <t>'126639</t>
        </is>
      </c>
      <c r="E255" s="0" t="inlineStr">
        <is>
          <t>ISU MAKER M BK:126639B-M</t>
        </is>
      </c>
      <c r="F255" s="0" t="inlineStr">
        <is>
          <t>'801126639026</t>
        </is>
      </c>
      <c r="G255" s="0" t="inlineStr">
        <is>
          <t>MENS</t>
        </is>
      </c>
      <c r="H255" s="0" t="inlineStr">
        <is>
          <t>M</t>
        </is>
      </c>
      <c r="I255" s="0">
        <v>39.99</v>
      </c>
      <c r="J255" s="0">
        <v>4</v>
      </c>
    </row>
    <row r="256" spans="1:10" customHeight="0">
      <c r="A256" s="0">
        <f>HYPERLINK("https://dl.dropboxusercontent.com/scl/fi/y8rrybb371q8z70ydjx5r/f22-105bc.jpg?rlkey=cblhlo92c3528bfvqw8oqjge7&amp;dl=0","Click to download Image")</f>
      </c>
      <c r="B256" s="0">
        <f>HYPERLINK("https://dl.dropboxusercontent.com/scl/fi/9r7rnmncpo3f4msmwvhq6/mens-bottoms-size-chartsmaker.jpg?rlkey=mu4buurzy2p4q47tf9ag24r7n&amp;dl=0","Click to download SizeChart")</f>
      </c>
      <c r="C256" s="0" t="inlineStr">
        <is>
          <t>Maker Men's Joggers</t>
        </is>
      </c>
      <c r="D256" s="0" t="inlineStr">
        <is>
          <t>'126639</t>
        </is>
      </c>
      <c r="E256" s="0" t="inlineStr">
        <is>
          <t>ISU MAKER M BK:126639C-L</t>
        </is>
      </c>
      <c r="F256" s="0" t="inlineStr">
        <is>
          <t>'801126639033</t>
        </is>
      </c>
      <c r="G256" s="0" t="inlineStr">
        <is>
          <t>MENS</t>
        </is>
      </c>
      <c r="H256" s="0" t="inlineStr">
        <is>
          <t>L</t>
        </is>
      </c>
      <c r="I256" s="0">
        <v>39.99</v>
      </c>
      <c r="J256" s="0">
        <v>1</v>
      </c>
    </row>
    <row r="257" spans="1:10" customHeight="0">
      <c r="A257" s="0">
        <f>HYPERLINK("https://dl.dropboxusercontent.com/scl/fi/y8rrybb371q8z70ydjx5r/f22-105bc.jpg?rlkey=cblhlo92c3528bfvqw8oqjge7&amp;dl=0","Click to download Image")</f>
      </c>
      <c r="B257" s="0">
        <f>HYPERLINK("https://dl.dropboxusercontent.com/scl/fi/9r7rnmncpo3f4msmwvhq6/mens-bottoms-size-chartsmaker.jpg?rlkey=mu4buurzy2p4q47tf9ag24r7n&amp;dl=0","Click to download SizeChart")</f>
      </c>
      <c r="C257" s="0" t="inlineStr">
        <is>
          <t>Maker Men's Joggers</t>
        </is>
      </c>
      <c r="D257" s="0" t="inlineStr">
        <is>
          <t>'126639</t>
        </is>
      </c>
      <c r="E257" s="0" t="inlineStr">
        <is>
          <t>ISU MAKER M BK:126639D-XL</t>
        </is>
      </c>
      <c r="F257" s="0" t="inlineStr">
        <is>
          <t>'801126639040</t>
        </is>
      </c>
      <c r="G257" s="0" t="inlineStr">
        <is>
          <t>MENS</t>
        </is>
      </c>
      <c r="H257" s="0" t="inlineStr">
        <is>
          <t>XL</t>
        </is>
      </c>
      <c r="I257" s="0">
        <v>39.99</v>
      </c>
      <c r="J257" s="0">
        <v>0</v>
      </c>
    </row>
    <row r="258" spans="1:10" customHeight="0">
      <c r="A258" s="0">
        <f>HYPERLINK("https://dl.dropboxusercontent.com/scl/fi/y8rrybb371q8z70ydjx5r/f22-105bc.jpg?rlkey=cblhlo92c3528bfvqw8oqjge7&amp;dl=0","Click to download Image")</f>
      </c>
      <c r="B258" s="0">
        <f>HYPERLINK("https://dl.dropboxusercontent.com/scl/fi/9r7rnmncpo3f4msmwvhq6/mens-bottoms-size-chartsmaker.jpg?rlkey=mu4buurzy2p4q47tf9ag24r7n&amp;dl=0","Click to download SizeChart")</f>
      </c>
      <c r="C258" s="0" t="inlineStr">
        <is>
          <t>Maker Men's Joggers</t>
        </is>
      </c>
      <c r="D258" s="0" t="inlineStr">
        <is>
          <t>'126639</t>
        </is>
      </c>
      <c r="E258" s="0" t="inlineStr">
        <is>
          <t>ISU MAKER M BK:126639E-2XL</t>
        </is>
      </c>
      <c r="F258" s="0" t="inlineStr">
        <is>
          <t>'801126639057</t>
        </is>
      </c>
      <c r="G258" s="0" t="inlineStr">
        <is>
          <t>MENS</t>
        </is>
      </c>
      <c r="H258" s="0" t="inlineStr">
        <is>
          <t>2XL</t>
        </is>
      </c>
      <c r="I258" s="0">
        <v>41.99</v>
      </c>
      <c r="J258" s="0">
        <v>0</v>
      </c>
    </row>
    <row r="259" spans="1:10" customHeight="0">
      <c r="A259" s="0">
        <f>HYPERLINK("https://dl.dropboxusercontent.com/scl/fi/y8rrybb371q8z70ydjx5r/f22-105bc.jpg?rlkey=cblhlo92c3528bfvqw8oqjge7&amp;dl=0","Click to download Image")</f>
      </c>
      <c r="B259" s="0">
        <f>HYPERLINK("https://dl.dropboxusercontent.com/scl/fi/9r7rnmncpo3f4msmwvhq6/mens-bottoms-size-chartsmaker.jpg?rlkey=mu4buurzy2p4q47tf9ag24r7n&amp;dl=0","Click to download SizeChart")</f>
      </c>
      <c r="C259" s="0" t="inlineStr">
        <is>
          <t>Maker Men's Joggers</t>
        </is>
      </c>
      <c r="D259" s="0" t="inlineStr">
        <is>
          <t>'126639</t>
        </is>
      </c>
      <c r="E259" s="0" t="inlineStr">
        <is>
          <t>ISU MAKER M BK:126639F-3XL</t>
        </is>
      </c>
      <c r="F259" s="0" t="inlineStr">
        <is>
          <t>'801126639064</t>
        </is>
      </c>
      <c r="G259" s="0" t="inlineStr">
        <is>
          <t>MENS</t>
        </is>
      </c>
      <c r="H259" s="0" t="inlineStr">
        <is>
          <t>3XL</t>
        </is>
      </c>
      <c r="I259" s="0">
        <v>41.99</v>
      </c>
      <c r="J259" s="0">
        <v>0</v>
      </c>
    </row>
    <row r="260" spans="1:10" customHeight="0">
      <c r="A260" s="0">
        <f>HYPERLINK("https://dl.dropboxusercontent.com/scl/fi/y8rrybb371q8z70ydjx5r/f22-105bc.jpg?rlkey=cblhlo92c3528bfvqw8oqjge7&amp;dl=0","Click to download Image")</f>
      </c>
      <c r="B260" s="0">
        <f>HYPERLINK("https://dl.dropboxusercontent.com/scl/fi/9r7rnmncpo3f4msmwvhq6/mens-bottoms-size-chartsmaker.jpg?rlkey=mu4buurzy2p4q47tf9ag24r7n&amp;dl=0","Click to download SizeChart")</f>
      </c>
      <c r="C260" s="0" t="inlineStr">
        <is>
          <t>Maker Men's Joggers</t>
        </is>
      </c>
      <c r="D260" s="0" t="inlineStr">
        <is>
          <t>'126639</t>
        </is>
      </c>
      <c r="E260" s="0" t="inlineStr">
        <is>
          <t>ISU MAKER M BK 12PK:126639Z-12PK</t>
        </is>
      </c>
      <c r="F260" s="0" t="inlineStr">
        <is>
          <t>'801126639996</t>
        </is>
      </c>
      <c r="G260" s="0" t="inlineStr">
        <is>
          <t>MENS</t>
        </is>
      </c>
      <c r="H260" s="0" t="inlineStr">
        <is>
          <t>12 PACK</t>
        </is>
      </c>
      <c r="I260" s="0">
        <v>390</v>
      </c>
      <c r="J260" s="0">
        <v>0</v>
      </c>
    </row>
    <row r="261" spans="1:10" customHeight="0">
      <c r="A261" s="0">
        <f>HYPERLINK("https://dl.dropboxusercontent.com/scl/fi/ijo2c9xokocjacatnnota/129034-f.jpg?rlkey=pe5m5i903xo123qjsscibsguq&amp;dl=0","Click to download Image")</f>
      </c>
      <c r="B261" s="0">
        <f>HYPERLINK("https://dl.dropboxusercontent.com/scl/fi/9r7rnmncpo3f4msmwvhq6/mens-bottoms-size-chartsmaker.jpg?rlkey=mu4buurzy2p4q47tf9ag24r7n&amp;dl=0","Click to download SizeChart")</f>
      </c>
      <c r="C261" s="0" t="inlineStr">
        <is>
          <t>Maker Men's Joggers</t>
        </is>
      </c>
      <c r="D261" s="0" t="inlineStr">
        <is>
          <t>'129034</t>
        </is>
      </c>
      <c r="E261" s="0" t="inlineStr">
        <is>
          <t>IOWA MAKER M BK:129034A-S</t>
        </is>
      </c>
      <c r="F261" s="0" t="inlineStr">
        <is>
          <t>'800129034012</t>
        </is>
      </c>
      <c r="G261" s="0" t="inlineStr">
        <is>
          <t>MENS</t>
        </is>
      </c>
      <c r="H261" s="0" t="inlineStr">
        <is>
          <t>S</t>
        </is>
      </c>
      <c r="I261" s="0">
        <v>39.99</v>
      </c>
      <c r="J261" s="0">
        <v>1</v>
      </c>
    </row>
    <row r="262" spans="1:10" customHeight="0">
      <c r="A262" s="0">
        <f>HYPERLINK("https://dl.dropboxusercontent.com/scl/fi/ijo2c9xokocjacatnnota/129034-f.jpg?rlkey=pe5m5i903xo123qjsscibsguq&amp;dl=0","Click to download Image")</f>
      </c>
      <c r="B262" s="0">
        <f>HYPERLINK("https://dl.dropboxusercontent.com/scl/fi/9r7rnmncpo3f4msmwvhq6/mens-bottoms-size-chartsmaker.jpg?rlkey=mu4buurzy2p4q47tf9ag24r7n&amp;dl=0","Click to download SizeChart")</f>
      </c>
      <c r="C262" s="0" t="inlineStr">
        <is>
          <t>Maker Men's Joggers</t>
        </is>
      </c>
      <c r="D262" s="0" t="inlineStr">
        <is>
          <t>'129034</t>
        </is>
      </c>
      <c r="E262" s="0" t="inlineStr">
        <is>
          <t>IOWA MAKER M BK:129034B-M</t>
        </is>
      </c>
      <c r="F262" s="0" t="inlineStr">
        <is>
          <t>'800129034029</t>
        </is>
      </c>
      <c r="G262" s="0" t="inlineStr">
        <is>
          <t>MENS</t>
        </is>
      </c>
      <c r="H262" s="0" t="inlineStr">
        <is>
          <t>M</t>
        </is>
      </c>
      <c r="I262" s="0">
        <v>39.99</v>
      </c>
      <c r="J262" s="0">
        <v>2</v>
      </c>
    </row>
    <row r="263" spans="1:10" customHeight="0">
      <c r="A263" s="0">
        <f>HYPERLINK("https://dl.dropboxusercontent.com/scl/fi/ijo2c9xokocjacatnnota/129034-f.jpg?rlkey=pe5m5i903xo123qjsscibsguq&amp;dl=0","Click to download Image")</f>
      </c>
      <c r="B263" s="0">
        <f>HYPERLINK("https://dl.dropboxusercontent.com/scl/fi/9r7rnmncpo3f4msmwvhq6/mens-bottoms-size-chartsmaker.jpg?rlkey=mu4buurzy2p4q47tf9ag24r7n&amp;dl=0","Click to download SizeChart")</f>
      </c>
      <c r="C263" s="0" t="inlineStr">
        <is>
          <t>Maker Men's Joggers</t>
        </is>
      </c>
      <c r="D263" s="0" t="inlineStr">
        <is>
          <t>'129034</t>
        </is>
      </c>
      <c r="E263" s="0" t="inlineStr">
        <is>
          <t>IOWA MAKER M BK:129034C-L</t>
        </is>
      </c>
      <c r="F263" s="0" t="inlineStr">
        <is>
          <t>'800129034036</t>
        </is>
      </c>
      <c r="G263" s="0" t="inlineStr">
        <is>
          <t>MENS</t>
        </is>
      </c>
      <c r="H263" s="0" t="inlineStr">
        <is>
          <t>L</t>
        </is>
      </c>
      <c r="I263" s="0">
        <v>39.99</v>
      </c>
      <c r="J263" s="0">
        <v>2</v>
      </c>
    </row>
    <row r="264" spans="1:10" customHeight="0">
      <c r="A264" s="0">
        <f>HYPERLINK("https://dl.dropboxusercontent.com/scl/fi/ijo2c9xokocjacatnnota/129034-f.jpg?rlkey=pe5m5i903xo123qjsscibsguq&amp;dl=0","Click to download Image")</f>
      </c>
      <c r="B264" s="0">
        <f>HYPERLINK("https://dl.dropboxusercontent.com/scl/fi/9r7rnmncpo3f4msmwvhq6/mens-bottoms-size-chartsmaker.jpg?rlkey=mu4buurzy2p4q47tf9ag24r7n&amp;dl=0","Click to download SizeChart")</f>
      </c>
      <c r="C264" s="0" t="inlineStr">
        <is>
          <t>Maker Men's Joggers</t>
        </is>
      </c>
      <c r="D264" s="0" t="inlineStr">
        <is>
          <t>'129034</t>
        </is>
      </c>
      <c r="E264" s="0" t="inlineStr">
        <is>
          <t>IOWA MAKER M BK:129034D-XL</t>
        </is>
      </c>
      <c r="F264" s="0" t="inlineStr">
        <is>
          <t>'800129034043</t>
        </is>
      </c>
      <c r="G264" s="0" t="inlineStr">
        <is>
          <t>MENS</t>
        </is>
      </c>
      <c r="H264" s="0" t="inlineStr">
        <is>
          <t>XL</t>
        </is>
      </c>
      <c r="I264" s="0">
        <v>39.99</v>
      </c>
      <c r="J264" s="0">
        <v>1</v>
      </c>
    </row>
    <row r="265" spans="1:10" customHeight="0">
      <c r="A265" s="0">
        <f>HYPERLINK("https://dl.dropboxusercontent.com/scl/fi/ijo2c9xokocjacatnnota/129034-f.jpg?rlkey=pe5m5i903xo123qjsscibsguq&amp;dl=0","Click to download Image")</f>
      </c>
      <c r="B265" s="0">
        <f>HYPERLINK("https://dl.dropboxusercontent.com/scl/fi/9r7rnmncpo3f4msmwvhq6/mens-bottoms-size-chartsmaker.jpg?rlkey=mu4buurzy2p4q47tf9ag24r7n&amp;dl=0","Click to download SizeChart")</f>
      </c>
      <c r="C265" s="0" t="inlineStr">
        <is>
          <t>Maker Men's Joggers</t>
        </is>
      </c>
      <c r="D265" s="0" t="inlineStr">
        <is>
          <t>'129034</t>
        </is>
      </c>
      <c r="E265" s="0" t="inlineStr">
        <is>
          <t>IOWA MAKER M BK:129034E-2XL</t>
        </is>
      </c>
      <c r="F265" s="0" t="inlineStr">
        <is>
          <t>'800129034050</t>
        </is>
      </c>
      <c r="G265" s="0" t="inlineStr">
        <is>
          <t>MENS</t>
        </is>
      </c>
      <c r="H265" s="0" t="inlineStr">
        <is>
          <t>2XL</t>
        </is>
      </c>
      <c r="I265" s="0">
        <v>41.99</v>
      </c>
      <c r="J265" s="0">
        <v>8</v>
      </c>
    </row>
    <row r="266" spans="1:10" customHeight="0">
      <c r="A266" s="0">
        <f>HYPERLINK("https://dl.dropboxusercontent.com/scl/fi/ijo2c9xokocjacatnnota/129034-f.jpg?rlkey=pe5m5i903xo123qjsscibsguq&amp;dl=0","Click to download Image")</f>
      </c>
      <c r="B266" s="0">
        <f>HYPERLINK("https://dl.dropboxusercontent.com/scl/fi/9r7rnmncpo3f4msmwvhq6/mens-bottoms-size-chartsmaker.jpg?rlkey=mu4buurzy2p4q47tf9ag24r7n&amp;dl=0","Click to download SizeChart")</f>
      </c>
      <c r="C266" s="0" t="inlineStr">
        <is>
          <t>Maker Men's Joggers</t>
        </is>
      </c>
      <c r="D266" s="0" t="inlineStr">
        <is>
          <t>'129034</t>
        </is>
      </c>
      <c r="E266" s="0" t="inlineStr">
        <is>
          <t>IOWA MAKER M BK:129034F-3XL</t>
        </is>
      </c>
      <c r="F266" s="0" t="inlineStr">
        <is>
          <t>'800129034067</t>
        </is>
      </c>
      <c r="G266" s="0" t="inlineStr">
        <is>
          <t>MENS</t>
        </is>
      </c>
      <c r="H266" s="0" t="inlineStr">
        <is>
          <t>3XL</t>
        </is>
      </c>
      <c r="I266" s="0">
        <v>41.99</v>
      </c>
      <c r="J266" s="0">
        <v>3</v>
      </c>
    </row>
    <row r="267" spans="1:10" customHeight="0">
      <c r="A267" s="0">
        <f>HYPERLINK("https://dl.dropboxusercontent.com/scl/fi/ijo2c9xokocjacatnnota/129034-f.jpg?rlkey=pe5m5i903xo123qjsscibsguq&amp;dl=0","Click to download Image")</f>
      </c>
      <c r="B267" s="0">
        <f>HYPERLINK("https://dl.dropboxusercontent.com/scl/fi/9r7rnmncpo3f4msmwvhq6/mens-bottoms-size-chartsmaker.jpg?rlkey=mu4buurzy2p4q47tf9ag24r7n&amp;dl=0","Click to download SizeChart")</f>
      </c>
      <c r="C267" s="0" t="inlineStr">
        <is>
          <t>Maker Men's Joggers</t>
        </is>
      </c>
      <c r="D267" s="0" t="inlineStr">
        <is>
          <t>'129034</t>
        </is>
      </c>
      <c r="E267" s="0" t="inlineStr">
        <is>
          <t>IOWA MAKER M BK 12 PK:129034Z-12PK</t>
        </is>
      </c>
      <c r="F267" s="0" t="inlineStr">
        <is>
          <t>'800129034999</t>
        </is>
      </c>
      <c r="G267" s="0" t="inlineStr">
        <is>
          <t>MENS</t>
        </is>
      </c>
      <c r="H267" s="0" t="inlineStr">
        <is>
          <t>12 PACK</t>
        </is>
      </c>
      <c r="I267" s="0">
        <v>390</v>
      </c>
      <c r="J267" s="0">
        <v>0</v>
      </c>
    </row>
    <row r="268" spans="1:10" customHeight="0">
      <c r="A268" s="0">
        <f>HYPERLINK("https://dl.dropboxusercontent.com/scl/fi/aqs0azs7av6ytbfd0f5ae/129036-f.jpg?rlkey=p4ykucgc3d6pbz31w9lg0bpc3&amp;dl=0","Click to download Image")</f>
      </c>
      <c r="B268" s="0">
        <f>HYPERLINK("https://dl.dropboxusercontent.com/scl/fi/9r7rnmncpo3f4msmwvhq6/mens-bottoms-size-chartsmaker.jpg?rlkey=mu4buurzy2p4q47tf9ag24r7n&amp;dl=0","Click to download SizeChart")</f>
      </c>
      <c r="C268" s="0" t="inlineStr">
        <is>
          <t>Maker Men's Joggers</t>
        </is>
      </c>
      <c r="D268" s="0" t="inlineStr">
        <is>
          <t>'129036</t>
        </is>
      </c>
      <c r="E268" s="0" t="inlineStr">
        <is>
          <t>UNI MAKER M BK:129036A-S</t>
        </is>
      </c>
      <c r="F268" s="0" t="inlineStr">
        <is>
          <t>'802129036010</t>
        </is>
      </c>
      <c r="G268" s="0" t="inlineStr">
        <is>
          <t>MENS</t>
        </is>
      </c>
      <c r="H268" s="0" t="inlineStr">
        <is>
          <t>S</t>
        </is>
      </c>
      <c r="I268" s="0">
        <v>39.99</v>
      </c>
      <c r="J268" s="0">
        <v>3</v>
      </c>
    </row>
    <row r="269" spans="1:10" customHeight="0">
      <c r="A269" s="0">
        <f>HYPERLINK("https://dl.dropboxusercontent.com/scl/fi/aqs0azs7av6ytbfd0f5ae/129036-f.jpg?rlkey=p4ykucgc3d6pbz31w9lg0bpc3&amp;dl=0","Click to download Image")</f>
      </c>
      <c r="B269" s="0">
        <f>HYPERLINK("https://dl.dropboxusercontent.com/scl/fi/9r7rnmncpo3f4msmwvhq6/mens-bottoms-size-chartsmaker.jpg?rlkey=mu4buurzy2p4q47tf9ag24r7n&amp;dl=0","Click to download SizeChart")</f>
      </c>
      <c r="C269" s="0" t="inlineStr">
        <is>
          <t>Maker Men's Joggers</t>
        </is>
      </c>
      <c r="D269" s="0" t="inlineStr">
        <is>
          <t>'129036</t>
        </is>
      </c>
      <c r="E269" s="0" t="inlineStr">
        <is>
          <t>UNI MAKER M BK:129036B-M</t>
        </is>
      </c>
      <c r="F269" s="0" t="inlineStr">
        <is>
          <t>'802129036027</t>
        </is>
      </c>
      <c r="G269" s="0" t="inlineStr">
        <is>
          <t>MENS</t>
        </is>
      </c>
      <c r="H269" s="0" t="inlineStr">
        <is>
          <t>M</t>
        </is>
      </c>
      <c r="I269" s="0">
        <v>39.99</v>
      </c>
      <c r="J269" s="0">
        <v>5</v>
      </c>
    </row>
    <row r="270" spans="1:10" customHeight="0">
      <c r="A270" s="0">
        <f>HYPERLINK("https://dl.dropboxusercontent.com/scl/fi/aqs0azs7av6ytbfd0f5ae/129036-f.jpg?rlkey=p4ykucgc3d6pbz31w9lg0bpc3&amp;dl=0","Click to download Image")</f>
      </c>
      <c r="B270" s="0">
        <f>HYPERLINK("https://dl.dropboxusercontent.com/scl/fi/9r7rnmncpo3f4msmwvhq6/mens-bottoms-size-chartsmaker.jpg?rlkey=mu4buurzy2p4q47tf9ag24r7n&amp;dl=0","Click to download SizeChart")</f>
      </c>
      <c r="C270" s="0" t="inlineStr">
        <is>
          <t>Maker Men's Joggers</t>
        </is>
      </c>
      <c r="D270" s="0" t="inlineStr">
        <is>
          <t>'129036</t>
        </is>
      </c>
      <c r="E270" s="0" t="inlineStr">
        <is>
          <t>UNI MAKER M BK:129036C-L</t>
        </is>
      </c>
      <c r="F270" s="0" t="inlineStr">
        <is>
          <t>'802129036034</t>
        </is>
      </c>
      <c r="G270" s="0" t="inlineStr">
        <is>
          <t>MENS</t>
        </is>
      </c>
      <c r="H270" s="0" t="inlineStr">
        <is>
          <t>L</t>
        </is>
      </c>
      <c r="I270" s="0">
        <v>39.99</v>
      </c>
      <c r="J270" s="0">
        <v>3</v>
      </c>
    </row>
    <row r="271" spans="1:10" customHeight="0">
      <c r="A271" s="0">
        <f>HYPERLINK("https://dl.dropboxusercontent.com/scl/fi/aqs0azs7av6ytbfd0f5ae/129036-f.jpg?rlkey=p4ykucgc3d6pbz31w9lg0bpc3&amp;dl=0","Click to download Image")</f>
      </c>
      <c r="B271" s="0">
        <f>HYPERLINK("https://dl.dropboxusercontent.com/scl/fi/9r7rnmncpo3f4msmwvhq6/mens-bottoms-size-chartsmaker.jpg?rlkey=mu4buurzy2p4q47tf9ag24r7n&amp;dl=0","Click to download SizeChart")</f>
      </c>
      <c r="C271" s="0" t="inlineStr">
        <is>
          <t>Maker Men's Joggers</t>
        </is>
      </c>
      <c r="D271" s="0" t="inlineStr">
        <is>
          <t>'129036</t>
        </is>
      </c>
      <c r="E271" s="0" t="inlineStr">
        <is>
          <t>UNI MAKER M BK:129036D-XL</t>
        </is>
      </c>
      <c r="F271" s="0" t="inlineStr">
        <is>
          <t>'802129036041</t>
        </is>
      </c>
      <c r="G271" s="0" t="inlineStr">
        <is>
          <t>MENS</t>
        </is>
      </c>
      <c r="H271" s="0" t="inlineStr">
        <is>
          <t>XL</t>
        </is>
      </c>
      <c r="I271" s="0">
        <v>39.99</v>
      </c>
      <c r="J271" s="0">
        <v>10</v>
      </c>
    </row>
    <row r="272" spans="1:10" customHeight="0">
      <c r="A272" s="0">
        <f>HYPERLINK("https://dl.dropboxusercontent.com/scl/fi/aqs0azs7av6ytbfd0f5ae/129036-f.jpg?rlkey=p4ykucgc3d6pbz31w9lg0bpc3&amp;dl=0","Click to download Image")</f>
      </c>
      <c r="B272" s="0">
        <f>HYPERLINK("https://dl.dropboxusercontent.com/scl/fi/9r7rnmncpo3f4msmwvhq6/mens-bottoms-size-chartsmaker.jpg?rlkey=mu4buurzy2p4q47tf9ag24r7n&amp;dl=0","Click to download SizeChart")</f>
      </c>
      <c r="C272" s="0" t="inlineStr">
        <is>
          <t>Maker Men's Joggers</t>
        </is>
      </c>
      <c r="D272" s="0" t="inlineStr">
        <is>
          <t>'129036</t>
        </is>
      </c>
      <c r="E272" s="0" t="inlineStr">
        <is>
          <t>UNI MAKER M BK:129036E-2XL</t>
        </is>
      </c>
      <c r="F272" s="0" t="inlineStr">
        <is>
          <t>'802129036058</t>
        </is>
      </c>
      <c r="G272" s="0" t="inlineStr">
        <is>
          <t>MENS</t>
        </is>
      </c>
      <c r="H272" s="0" t="inlineStr">
        <is>
          <t>2XL</t>
        </is>
      </c>
      <c r="I272" s="0">
        <v>41.99</v>
      </c>
      <c r="J272" s="0">
        <v>9</v>
      </c>
    </row>
    <row r="273" spans="1:10" customHeight="0">
      <c r="A273" s="0">
        <f>HYPERLINK("https://dl.dropboxusercontent.com/scl/fi/aqs0azs7av6ytbfd0f5ae/129036-f.jpg?rlkey=p4ykucgc3d6pbz31w9lg0bpc3&amp;dl=0","Click to download Image")</f>
      </c>
      <c r="B273" s="0">
        <f>HYPERLINK("https://dl.dropboxusercontent.com/scl/fi/9r7rnmncpo3f4msmwvhq6/mens-bottoms-size-chartsmaker.jpg?rlkey=mu4buurzy2p4q47tf9ag24r7n&amp;dl=0","Click to download SizeChart")</f>
      </c>
      <c r="C273" s="0" t="inlineStr">
        <is>
          <t>Maker Men's Joggers</t>
        </is>
      </c>
      <c r="D273" s="0" t="inlineStr">
        <is>
          <t>'129036</t>
        </is>
      </c>
      <c r="E273" s="0" t="inlineStr">
        <is>
          <t>UNI MAKER M BK:129036F-3XL</t>
        </is>
      </c>
      <c r="F273" s="0" t="inlineStr">
        <is>
          <t>'802129036065</t>
        </is>
      </c>
      <c r="G273" s="0" t="inlineStr">
        <is>
          <t>MENS</t>
        </is>
      </c>
      <c r="H273" s="0" t="inlineStr">
        <is>
          <t>3XL</t>
        </is>
      </c>
      <c r="I273" s="0">
        <v>41.99</v>
      </c>
      <c r="J273" s="0">
        <v>4</v>
      </c>
    </row>
    <row r="274" spans="1:10" customHeight="0">
      <c r="A274" s="0">
        <f>HYPERLINK("https://dl.dropboxusercontent.com/scl/fi/aqs0azs7av6ytbfd0f5ae/129036-f.jpg?rlkey=p4ykucgc3d6pbz31w9lg0bpc3&amp;dl=0","Click to download Image")</f>
      </c>
      <c r="B274" s="0">
        <f>HYPERLINK("https://dl.dropboxusercontent.com/scl/fi/9r7rnmncpo3f4msmwvhq6/mens-bottoms-size-chartsmaker.jpg?rlkey=mu4buurzy2p4q47tf9ag24r7n&amp;dl=0","Click to download SizeChart")</f>
      </c>
      <c r="C274" s="0" t="inlineStr">
        <is>
          <t>Maker Men's Joggers</t>
        </is>
      </c>
      <c r="D274" s="0" t="inlineStr">
        <is>
          <t>'129036</t>
        </is>
      </c>
      <c r="E274" s="0" t="inlineStr">
        <is>
          <t>UNI MAKER M BK 12PK:129036Z-12PK</t>
        </is>
      </c>
      <c r="F274" s="0" t="inlineStr">
        <is>
          <t>'802129036997</t>
        </is>
      </c>
      <c r="G274" s="0" t="inlineStr">
        <is>
          <t>MENS</t>
        </is>
      </c>
      <c r="H274" s="0" t="inlineStr">
        <is>
          <t>12 PACK</t>
        </is>
      </c>
      <c r="I274" s="0">
        <v>390</v>
      </c>
      <c r="J274" s="0">
        <v>1</v>
      </c>
    </row>
    <row r="275" spans="1:10" customHeight="0">
      <c r="A275" s="0">
        <f>HYPERLINK("https://dl.dropboxusercontent.com/scl/fi/mbdpctavzcdiahnv54c2a/129044-f.jpg?rlkey=3gn5y0kyop1gubjm34i8faff9&amp;dl=0","Click to download Image")</f>
      </c>
      <c r="B275" s="0">
        <f>HYPERLINK("https://dl.dropboxusercontent.com/scl/fi/9r7rnmncpo3f4msmwvhq6/mens-bottoms-size-chartsmaker.jpg?rlkey=mu4buurzy2p4q47tf9ag24r7n&amp;dl=0","Click to download SizeChart")</f>
      </c>
      <c r="C275" s="0" t="inlineStr">
        <is>
          <t>Maker Men's Joggers</t>
        </is>
      </c>
      <c r="D275" s="0" t="inlineStr">
        <is>
          <t>'129044</t>
        </is>
      </c>
      <c r="E275" s="0" t="inlineStr">
        <is>
          <t>CU MAKER M BK:129044A-S</t>
        </is>
      </c>
      <c r="F275" s="0" t="inlineStr">
        <is>
          <t>'810129044010</t>
        </is>
      </c>
      <c r="G275" s="0" t="inlineStr">
        <is>
          <t>MENS</t>
        </is>
      </c>
      <c r="H275" s="0" t="inlineStr">
        <is>
          <t>S</t>
        </is>
      </c>
      <c r="I275" s="0">
        <v>39.99</v>
      </c>
      <c r="J275" s="0">
        <v>8</v>
      </c>
    </row>
    <row r="276" spans="1:10" customHeight="0">
      <c r="A276" s="0">
        <f>HYPERLINK("https://dl.dropboxusercontent.com/scl/fi/mbdpctavzcdiahnv54c2a/129044-f.jpg?rlkey=3gn5y0kyop1gubjm34i8faff9&amp;dl=0","Click to download Image")</f>
      </c>
      <c r="B276" s="0">
        <f>HYPERLINK("https://dl.dropboxusercontent.com/scl/fi/9r7rnmncpo3f4msmwvhq6/mens-bottoms-size-chartsmaker.jpg?rlkey=mu4buurzy2p4q47tf9ag24r7n&amp;dl=0","Click to download SizeChart")</f>
      </c>
      <c r="C276" s="0" t="inlineStr">
        <is>
          <t>Maker Men's Joggers</t>
        </is>
      </c>
      <c r="D276" s="0" t="inlineStr">
        <is>
          <t>'129044</t>
        </is>
      </c>
      <c r="E276" s="0" t="inlineStr">
        <is>
          <t>CU MAKER M BK:129044B-M</t>
        </is>
      </c>
      <c r="F276" s="0" t="inlineStr">
        <is>
          <t>'810129044027</t>
        </is>
      </c>
      <c r="G276" s="0" t="inlineStr">
        <is>
          <t>MENS</t>
        </is>
      </c>
      <c r="H276" s="0" t="inlineStr">
        <is>
          <t>M</t>
        </is>
      </c>
      <c r="I276" s="0">
        <v>39.99</v>
      </c>
      <c r="J276" s="0">
        <v>5</v>
      </c>
    </row>
    <row r="277" spans="1:10" customHeight="0">
      <c r="A277" s="0">
        <f>HYPERLINK("https://dl.dropboxusercontent.com/scl/fi/mbdpctavzcdiahnv54c2a/129044-f.jpg?rlkey=3gn5y0kyop1gubjm34i8faff9&amp;dl=0","Click to download Image")</f>
      </c>
      <c r="B277" s="0">
        <f>HYPERLINK("https://dl.dropboxusercontent.com/scl/fi/9r7rnmncpo3f4msmwvhq6/mens-bottoms-size-chartsmaker.jpg?rlkey=mu4buurzy2p4q47tf9ag24r7n&amp;dl=0","Click to download SizeChart")</f>
      </c>
      <c r="C277" s="0" t="inlineStr">
        <is>
          <t>Maker Men's Joggers</t>
        </is>
      </c>
      <c r="D277" s="0" t="inlineStr">
        <is>
          <t>'129044</t>
        </is>
      </c>
      <c r="E277" s="0" t="inlineStr">
        <is>
          <t>CU MAKER M BK:129044C-L</t>
        </is>
      </c>
      <c r="F277" s="0" t="inlineStr">
        <is>
          <t>'810129044034</t>
        </is>
      </c>
      <c r="G277" s="0" t="inlineStr">
        <is>
          <t>MENS</t>
        </is>
      </c>
      <c r="H277" s="0" t="inlineStr">
        <is>
          <t>L</t>
        </is>
      </c>
      <c r="I277" s="0">
        <v>39.99</v>
      </c>
      <c r="J277" s="0">
        <v>1</v>
      </c>
    </row>
    <row r="278" spans="1:10" customHeight="0">
      <c r="A278" s="0">
        <f>HYPERLINK("https://dl.dropboxusercontent.com/scl/fi/mbdpctavzcdiahnv54c2a/129044-f.jpg?rlkey=3gn5y0kyop1gubjm34i8faff9&amp;dl=0","Click to download Image")</f>
      </c>
      <c r="B278" s="0">
        <f>HYPERLINK("https://dl.dropboxusercontent.com/scl/fi/9r7rnmncpo3f4msmwvhq6/mens-bottoms-size-chartsmaker.jpg?rlkey=mu4buurzy2p4q47tf9ag24r7n&amp;dl=0","Click to download SizeChart")</f>
      </c>
      <c r="C278" s="0" t="inlineStr">
        <is>
          <t>Maker Men's Joggers</t>
        </is>
      </c>
      <c r="D278" s="0" t="inlineStr">
        <is>
          <t>'129044</t>
        </is>
      </c>
      <c r="E278" s="0" t="inlineStr">
        <is>
          <t>CU MAKER M BK:129044D-XL</t>
        </is>
      </c>
      <c r="F278" s="0" t="inlineStr">
        <is>
          <t>'810129044041</t>
        </is>
      </c>
      <c r="G278" s="0" t="inlineStr">
        <is>
          <t>MENS</t>
        </is>
      </c>
      <c r="H278" s="0" t="inlineStr">
        <is>
          <t>XL</t>
        </is>
      </c>
      <c r="I278" s="0">
        <v>39.99</v>
      </c>
      <c r="J278" s="0">
        <v>0</v>
      </c>
    </row>
    <row r="279" spans="1:10" customHeight="0">
      <c r="A279" s="0">
        <f>HYPERLINK("https://dl.dropboxusercontent.com/scl/fi/mbdpctavzcdiahnv54c2a/129044-f.jpg?rlkey=3gn5y0kyop1gubjm34i8faff9&amp;dl=0","Click to download Image")</f>
      </c>
      <c r="B279" s="0">
        <f>HYPERLINK("https://dl.dropboxusercontent.com/scl/fi/9r7rnmncpo3f4msmwvhq6/mens-bottoms-size-chartsmaker.jpg?rlkey=mu4buurzy2p4q47tf9ag24r7n&amp;dl=0","Click to download SizeChart")</f>
      </c>
      <c r="C279" s="0" t="inlineStr">
        <is>
          <t>Maker Men's Joggers</t>
        </is>
      </c>
      <c r="D279" s="0" t="inlineStr">
        <is>
          <t>'129044</t>
        </is>
      </c>
      <c r="E279" s="0" t="inlineStr">
        <is>
          <t>CU MAKER M BK:129044E-2XL</t>
        </is>
      </c>
      <c r="F279" s="0" t="inlineStr">
        <is>
          <t>'810129044058</t>
        </is>
      </c>
      <c r="G279" s="0" t="inlineStr">
        <is>
          <t>MENS</t>
        </is>
      </c>
      <c r="H279" s="0" t="inlineStr">
        <is>
          <t>2XL</t>
        </is>
      </c>
      <c r="I279" s="0">
        <v>41.99</v>
      </c>
      <c r="J279" s="0">
        <v>0</v>
      </c>
    </row>
    <row r="280" spans="1:10" customHeight="0">
      <c r="A280" s="0">
        <f>HYPERLINK("https://dl.dropboxusercontent.com/scl/fi/mbdpctavzcdiahnv54c2a/129044-f.jpg?rlkey=3gn5y0kyop1gubjm34i8faff9&amp;dl=0","Click to download Image")</f>
      </c>
      <c r="B280" s="0">
        <f>HYPERLINK("https://dl.dropboxusercontent.com/scl/fi/9r7rnmncpo3f4msmwvhq6/mens-bottoms-size-chartsmaker.jpg?rlkey=mu4buurzy2p4q47tf9ag24r7n&amp;dl=0","Click to download SizeChart")</f>
      </c>
      <c r="C280" s="0" t="inlineStr">
        <is>
          <t>Maker Men's Joggers</t>
        </is>
      </c>
      <c r="D280" s="0" t="inlineStr">
        <is>
          <t>'129044</t>
        </is>
      </c>
      <c r="E280" s="0" t="inlineStr">
        <is>
          <t>CU MAKER M BK:129044F-3XL</t>
        </is>
      </c>
      <c r="F280" s="0" t="inlineStr">
        <is>
          <t>'810129044065</t>
        </is>
      </c>
      <c r="G280" s="0" t="inlineStr">
        <is>
          <t>MENS</t>
        </is>
      </c>
      <c r="H280" s="0" t="inlineStr">
        <is>
          <t>3XL</t>
        </is>
      </c>
      <c r="I280" s="0">
        <v>41.99</v>
      </c>
      <c r="J280" s="0">
        <v>0</v>
      </c>
    </row>
    <row r="281" spans="1:10" customHeight="0">
      <c r="A281" s="0">
        <f>HYPERLINK("https://dl.dropboxusercontent.com/scl/fi/mbdpctavzcdiahnv54c2a/129044-f.jpg?rlkey=3gn5y0kyop1gubjm34i8faff9&amp;dl=0","Click to download Image")</f>
      </c>
      <c r="B281" s="0">
        <f>HYPERLINK("https://dl.dropboxusercontent.com/scl/fi/9r7rnmncpo3f4msmwvhq6/mens-bottoms-size-chartsmaker.jpg?rlkey=mu4buurzy2p4q47tf9ag24r7n&amp;dl=0","Click to download SizeChart")</f>
      </c>
      <c r="C281" s="0" t="inlineStr">
        <is>
          <t>Maker Men's Joggers</t>
        </is>
      </c>
      <c r="D281" s="0" t="inlineStr">
        <is>
          <t>'129044</t>
        </is>
      </c>
      <c r="E281" s="0" t="inlineStr">
        <is>
          <t>CU MAKER M BK 12 PK:129044Z-12PK</t>
        </is>
      </c>
      <c r="F281" s="0" t="inlineStr">
        <is>
          <t>'810129044997</t>
        </is>
      </c>
      <c r="G281" s="0" t="inlineStr">
        <is>
          <t>MENS</t>
        </is>
      </c>
      <c r="H281" s="0" t="inlineStr">
        <is>
          <t>12 PACK</t>
        </is>
      </c>
      <c r="I281" s="0">
        <v>390</v>
      </c>
      <c r="J281" s="0">
        <v>0</v>
      </c>
    </row>
    <row r="282" spans="1:10" customHeight="0">
      <c r="A282" s="0">
        <f>HYPERLINK("https://dl.dropboxusercontent.com/scl/fi/6d8sp415ej1zk4jq3bo13/129043-f.jpg?rlkey=oacrwtl4w6z3t0xt840qpjl16&amp;dl=0","Click to download Image")</f>
      </c>
      <c r="B282" s="0">
        <f>HYPERLINK("https://dl.dropboxusercontent.com/scl/fi/9r7rnmncpo3f4msmwvhq6/mens-bottoms-size-chartsmaker.jpg?rlkey=mu4buurzy2p4q47tf9ag24r7n&amp;dl=0","Click to download SizeChart")</f>
      </c>
      <c r="C282" s="0" t="inlineStr">
        <is>
          <t>Maker Men's Joggers</t>
        </is>
      </c>
      <c r="D282" s="0" t="inlineStr">
        <is>
          <t>'129043</t>
        </is>
      </c>
      <c r="E282" s="0" t="inlineStr">
        <is>
          <t>DRK MAKER M BK:129043A-S</t>
        </is>
      </c>
      <c r="F282" s="0" t="inlineStr">
        <is>
          <t>'817129043012</t>
        </is>
      </c>
      <c r="G282" s="0" t="inlineStr">
        <is>
          <t>MENS</t>
        </is>
      </c>
      <c r="H282" s="0" t="inlineStr">
        <is>
          <t>S</t>
        </is>
      </c>
      <c r="I282" s="0">
        <v>39.99</v>
      </c>
      <c r="J282" s="0">
        <v>0</v>
      </c>
    </row>
    <row r="283" spans="1:10" customHeight="0">
      <c r="A283" s="0">
        <f>HYPERLINK("https://dl.dropboxusercontent.com/scl/fi/6d8sp415ej1zk4jq3bo13/129043-f.jpg?rlkey=oacrwtl4w6z3t0xt840qpjl16&amp;dl=0","Click to download Image")</f>
      </c>
      <c r="B283" s="0">
        <f>HYPERLINK("https://dl.dropboxusercontent.com/scl/fi/9r7rnmncpo3f4msmwvhq6/mens-bottoms-size-chartsmaker.jpg?rlkey=mu4buurzy2p4q47tf9ag24r7n&amp;dl=0","Click to download SizeChart")</f>
      </c>
      <c r="C283" s="0" t="inlineStr">
        <is>
          <t>Maker Men's Joggers</t>
        </is>
      </c>
      <c r="D283" s="0" t="inlineStr">
        <is>
          <t>'129043</t>
        </is>
      </c>
      <c r="E283" s="0" t="inlineStr">
        <is>
          <t>DRK MAKER M BK:129043B-M</t>
        </is>
      </c>
      <c r="F283" s="0" t="inlineStr">
        <is>
          <t>'817129043029</t>
        </is>
      </c>
      <c r="G283" s="0" t="inlineStr">
        <is>
          <t>MENS</t>
        </is>
      </c>
      <c r="H283" s="0" t="inlineStr">
        <is>
          <t>M</t>
        </is>
      </c>
      <c r="I283" s="0">
        <v>39.99</v>
      </c>
      <c r="J283" s="0">
        <v>0</v>
      </c>
    </row>
    <row r="284" spans="1:10" customHeight="0">
      <c r="A284" s="0">
        <f>HYPERLINK("https://dl.dropboxusercontent.com/scl/fi/6d8sp415ej1zk4jq3bo13/129043-f.jpg?rlkey=oacrwtl4w6z3t0xt840qpjl16&amp;dl=0","Click to download Image")</f>
      </c>
      <c r="B284" s="0">
        <f>HYPERLINK("https://dl.dropboxusercontent.com/scl/fi/9r7rnmncpo3f4msmwvhq6/mens-bottoms-size-chartsmaker.jpg?rlkey=mu4buurzy2p4q47tf9ag24r7n&amp;dl=0","Click to download SizeChart")</f>
      </c>
      <c r="C284" s="0" t="inlineStr">
        <is>
          <t>Maker Men's Joggers</t>
        </is>
      </c>
      <c r="D284" s="0" t="inlineStr">
        <is>
          <t>'129043</t>
        </is>
      </c>
      <c r="E284" s="0" t="inlineStr">
        <is>
          <t>DRK MAKER M BK:129043C-L</t>
        </is>
      </c>
      <c r="F284" s="0" t="inlineStr">
        <is>
          <t>'817129043036</t>
        </is>
      </c>
      <c r="G284" s="0" t="inlineStr">
        <is>
          <t>MENS</t>
        </is>
      </c>
      <c r="H284" s="0" t="inlineStr">
        <is>
          <t>L</t>
        </is>
      </c>
      <c r="I284" s="0">
        <v>39.99</v>
      </c>
      <c r="J284" s="0">
        <v>0</v>
      </c>
    </row>
    <row r="285" spans="1:10" customHeight="0">
      <c r="A285" s="0">
        <f>HYPERLINK("https://dl.dropboxusercontent.com/scl/fi/6d8sp415ej1zk4jq3bo13/129043-f.jpg?rlkey=oacrwtl4w6z3t0xt840qpjl16&amp;dl=0","Click to download Image")</f>
      </c>
      <c r="B285" s="0">
        <f>HYPERLINK("https://dl.dropboxusercontent.com/scl/fi/9r7rnmncpo3f4msmwvhq6/mens-bottoms-size-chartsmaker.jpg?rlkey=mu4buurzy2p4q47tf9ag24r7n&amp;dl=0","Click to download SizeChart")</f>
      </c>
      <c r="C285" s="0" t="inlineStr">
        <is>
          <t>Maker Men's Joggers</t>
        </is>
      </c>
      <c r="D285" s="0" t="inlineStr">
        <is>
          <t>'129043</t>
        </is>
      </c>
      <c r="E285" s="0" t="inlineStr">
        <is>
          <t>DRK MAKER M BK:129043D-XL</t>
        </is>
      </c>
      <c r="F285" s="0" t="inlineStr">
        <is>
          <t>'817129043043</t>
        </is>
      </c>
      <c r="G285" s="0" t="inlineStr">
        <is>
          <t>MENS</t>
        </is>
      </c>
      <c r="H285" s="0" t="inlineStr">
        <is>
          <t>XL</t>
        </is>
      </c>
      <c r="I285" s="0">
        <v>39.99</v>
      </c>
      <c r="J285" s="0">
        <v>0</v>
      </c>
    </row>
    <row r="286" spans="1:10" customHeight="0">
      <c r="A286" s="0">
        <f>HYPERLINK("https://dl.dropboxusercontent.com/scl/fi/6d8sp415ej1zk4jq3bo13/129043-f.jpg?rlkey=oacrwtl4w6z3t0xt840qpjl16&amp;dl=0","Click to download Image")</f>
      </c>
      <c r="B286" s="0">
        <f>HYPERLINK("https://dl.dropboxusercontent.com/scl/fi/9r7rnmncpo3f4msmwvhq6/mens-bottoms-size-chartsmaker.jpg?rlkey=mu4buurzy2p4q47tf9ag24r7n&amp;dl=0","Click to download SizeChart")</f>
      </c>
      <c r="C286" s="0" t="inlineStr">
        <is>
          <t>Maker Men's Joggers</t>
        </is>
      </c>
      <c r="D286" s="0" t="inlineStr">
        <is>
          <t>'129043</t>
        </is>
      </c>
      <c r="E286" s="0" t="inlineStr">
        <is>
          <t>DRK MAKER M BK:129043E-2XL</t>
        </is>
      </c>
      <c r="F286" s="0" t="inlineStr">
        <is>
          <t>'817129043050</t>
        </is>
      </c>
      <c r="G286" s="0" t="inlineStr">
        <is>
          <t>MENS</t>
        </is>
      </c>
      <c r="H286" s="0" t="inlineStr">
        <is>
          <t>2XL</t>
        </is>
      </c>
      <c r="I286" s="0">
        <v>41.99</v>
      </c>
      <c r="J286" s="0">
        <v>8</v>
      </c>
    </row>
    <row r="287" spans="1:10" customHeight="0">
      <c r="A287" s="0">
        <f>HYPERLINK("https://dl.dropboxusercontent.com/scl/fi/6d8sp415ej1zk4jq3bo13/129043-f.jpg?rlkey=oacrwtl4w6z3t0xt840qpjl16&amp;dl=0","Click to download Image")</f>
      </c>
      <c r="B287" s="0">
        <f>HYPERLINK("https://dl.dropboxusercontent.com/scl/fi/9r7rnmncpo3f4msmwvhq6/mens-bottoms-size-chartsmaker.jpg?rlkey=mu4buurzy2p4q47tf9ag24r7n&amp;dl=0","Click to download SizeChart")</f>
      </c>
      <c r="C287" s="0" t="inlineStr">
        <is>
          <t>Maker Men's Joggers</t>
        </is>
      </c>
      <c r="D287" s="0" t="inlineStr">
        <is>
          <t>'129043</t>
        </is>
      </c>
      <c r="E287" s="0" t="inlineStr">
        <is>
          <t>DRK MAKER M BK:129043F-3XL</t>
        </is>
      </c>
      <c r="F287" s="0" t="inlineStr">
        <is>
          <t>'817129043067</t>
        </is>
      </c>
      <c r="G287" s="0" t="inlineStr">
        <is>
          <t>MENS</t>
        </is>
      </c>
      <c r="H287" s="0" t="inlineStr">
        <is>
          <t>3XL</t>
        </is>
      </c>
      <c r="I287" s="0">
        <v>41.99</v>
      </c>
      <c r="J287" s="0">
        <v>3</v>
      </c>
    </row>
    <row r="288" spans="1:10" customHeight="0">
      <c r="A288" s="0">
        <f>HYPERLINK("https://dl.dropboxusercontent.com/scl/fi/6d8sp415ej1zk4jq3bo13/129043-f.jpg?rlkey=oacrwtl4w6z3t0xt840qpjl16&amp;dl=0","Click to download Image")</f>
      </c>
      <c r="B288" s="0">
        <f>HYPERLINK("https://dl.dropboxusercontent.com/scl/fi/9r7rnmncpo3f4msmwvhq6/mens-bottoms-size-chartsmaker.jpg?rlkey=mu4buurzy2p4q47tf9ag24r7n&amp;dl=0","Click to download SizeChart")</f>
      </c>
      <c r="C288" s="0" t="inlineStr">
        <is>
          <t>Maker Men's Joggers</t>
        </is>
      </c>
      <c r="D288" s="0" t="inlineStr">
        <is>
          <t>'129043</t>
        </is>
      </c>
      <c r="E288" s="0" t="inlineStr">
        <is>
          <t>DRK MAKER M BK 12PK:129043Z-12PK</t>
        </is>
      </c>
      <c r="F288" s="0" t="inlineStr">
        <is>
          <t>'817129043999</t>
        </is>
      </c>
      <c r="G288" s="0" t="inlineStr">
        <is>
          <t>MENS</t>
        </is>
      </c>
      <c r="H288" s="0" t="inlineStr">
        <is>
          <t>12 PACK</t>
        </is>
      </c>
      <c r="I288" s="0">
        <v>390</v>
      </c>
      <c r="J288" s="0">
        <v>0</v>
      </c>
    </row>
    <row r="289" spans="1:10" customHeight="0">
      <c r="A289" s="0">
        <f>HYPERLINK("https://dl.dropboxusercontent.com/scl/fi/vn787erb9xov8i259na8g/maker-129042-f.jpg?rlkey=raw1nzpdgiigvzkn74f0uzxta&amp;dl=0","Click to download Image")</f>
      </c>
      <c r="B289" s="0">
        <f>HYPERLINK("https://dl.dropboxusercontent.com/scl/fi/9r7rnmncpo3f4msmwvhq6/mens-bottoms-size-chartsmaker.jpg?rlkey=mu4buurzy2p4q47tf9ag24r7n&amp;dl=0","Click to download SizeChart")</f>
      </c>
      <c r="C289" s="0" t="inlineStr">
        <is>
          <t>Maker Men's Joggers</t>
        </is>
      </c>
      <c r="D289" s="0" t="inlineStr">
        <is>
          <t>'129042</t>
        </is>
      </c>
      <c r="E289" s="0" t="inlineStr">
        <is>
          <t>UNO MAKER M BK:129042A-S</t>
        </is>
      </c>
      <c r="F289" s="0" t="inlineStr">
        <is>
          <t>'809129042010</t>
        </is>
      </c>
      <c r="G289" s="0" t="inlineStr">
        <is>
          <t>MENS</t>
        </is>
      </c>
      <c r="H289" s="0" t="inlineStr">
        <is>
          <t>S</t>
        </is>
      </c>
      <c r="I289" s="0">
        <v>39.99</v>
      </c>
      <c r="J289" s="0">
        <v>2</v>
      </c>
    </row>
    <row r="290" spans="1:10" customHeight="0">
      <c r="A290" s="0">
        <f>HYPERLINK("https://dl.dropboxusercontent.com/scl/fi/vn787erb9xov8i259na8g/maker-129042-f.jpg?rlkey=raw1nzpdgiigvzkn74f0uzxta&amp;dl=0","Click to download Image")</f>
      </c>
      <c r="B290" s="0">
        <f>HYPERLINK("https://dl.dropboxusercontent.com/scl/fi/9r7rnmncpo3f4msmwvhq6/mens-bottoms-size-chartsmaker.jpg?rlkey=mu4buurzy2p4q47tf9ag24r7n&amp;dl=0","Click to download SizeChart")</f>
      </c>
      <c r="C290" s="0" t="inlineStr">
        <is>
          <t>Maker Men's Joggers</t>
        </is>
      </c>
      <c r="D290" s="0" t="inlineStr">
        <is>
          <t>'129042</t>
        </is>
      </c>
      <c r="E290" s="0" t="inlineStr">
        <is>
          <t>UNO MAKER M BK:129042B-M</t>
        </is>
      </c>
      <c r="F290" s="0" t="inlineStr">
        <is>
          <t>'809129042027</t>
        </is>
      </c>
      <c r="G290" s="0" t="inlineStr">
        <is>
          <t>MENS</t>
        </is>
      </c>
      <c r="H290" s="0" t="inlineStr">
        <is>
          <t>M</t>
        </is>
      </c>
      <c r="I290" s="0">
        <v>39.99</v>
      </c>
      <c r="J290" s="0">
        <v>4</v>
      </c>
    </row>
    <row r="291" spans="1:10" customHeight="0">
      <c r="A291" s="0">
        <f>HYPERLINK("https://dl.dropboxusercontent.com/scl/fi/vn787erb9xov8i259na8g/maker-129042-f.jpg?rlkey=raw1nzpdgiigvzkn74f0uzxta&amp;dl=0","Click to download Image")</f>
      </c>
      <c r="B291" s="0">
        <f>HYPERLINK("https://dl.dropboxusercontent.com/scl/fi/9r7rnmncpo3f4msmwvhq6/mens-bottoms-size-chartsmaker.jpg?rlkey=mu4buurzy2p4q47tf9ag24r7n&amp;dl=0","Click to download SizeChart")</f>
      </c>
      <c r="C291" s="0" t="inlineStr">
        <is>
          <t>Maker Men's Joggers</t>
        </is>
      </c>
      <c r="D291" s="0" t="inlineStr">
        <is>
          <t>'129042</t>
        </is>
      </c>
      <c r="E291" s="0" t="inlineStr">
        <is>
          <t>UNO MAKER M BK:129042C-L</t>
        </is>
      </c>
      <c r="F291" s="0" t="inlineStr">
        <is>
          <t>'809129042034</t>
        </is>
      </c>
      <c r="G291" s="0" t="inlineStr">
        <is>
          <t>MENS</t>
        </is>
      </c>
      <c r="H291" s="0" t="inlineStr">
        <is>
          <t>L</t>
        </is>
      </c>
      <c r="I291" s="0">
        <v>39.99</v>
      </c>
      <c r="J291" s="0">
        <v>9</v>
      </c>
    </row>
    <row r="292" spans="1:10" customHeight="0">
      <c r="A292" s="0">
        <f>HYPERLINK("https://dl.dropboxusercontent.com/scl/fi/vn787erb9xov8i259na8g/maker-129042-f.jpg?rlkey=raw1nzpdgiigvzkn74f0uzxta&amp;dl=0","Click to download Image")</f>
      </c>
      <c r="B292" s="0">
        <f>HYPERLINK("https://dl.dropboxusercontent.com/scl/fi/9r7rnmncpo3f4msmwvhq6/mens-bottoms-size-chartsmaker.jpg?rlkey=mu4buurzy2p4q47tf9ag24r7n&amp;dl=0","Click to download SizeChart")</f>
      </c>
      <c r="C292" s="0" t="inlineStr">
        <is>
          <t>Maker Men's Joggers</t>
        </is>
      </c>
      <c r="D292" s="0" t="inlineStr">
        <is>
          <t>'129042</t>
        </is>
      </c>
      <c r="E292" s="0" t="inlineStr">
        <is>
          <t>UNO MAKER M BK:129042D-XL</t>
        </is>
      </c>
      <c r="F292" s="0" t="inlineStr">
        <is>
          <t>'809129042041</t>
        </is>
      </c>
      <c r="G292" s="0" t="inlineStr">
        <is>
          <t>MENS</t>
        </is>
      </c>
      <c r="H292" s="0" t="inlineStr">
        <is>
          <t>XL</t>
        </is>
      </c>
      <c r="I292" s="0">
        <v>39.99</v>
      </c>
      <c r="J292" s="0">
        <v>16</v>
      </c>
    </row>
    <row r="293" spans="1:10" customHeight="0">
      <c r="A293" s="0">
        <f>HYPERLINK("https://dl.dropboxusercontent.com/scl/fi/vn787erb9xov8i259na8g/maker-129042-f.jpg?rlkey=raw1nzpdgiigvzkn74f0uzxta&amp;dl=0","Click to download Image")</f>
      </c>
      <c r="B293" s="0">
        <f>HYPERLINK("https://dl.dropboxusercontent.com/scl/fi/9r7rnmncpo3f4msmwvhq6/mens-bottoms-size-chartsmaker.jpg?rlkey=mu4buurzy2p4q47tf9ag24r7n&amp;dl=0","Click to download SizeChart")</f>
      </c>
      <c r="C293" s="0" t="inlineStr">
        <is>
          <t>Maker Men's Joggers</t>
        </is>
      </c>
      <c r="D293" s="0" t="inlineStr">
        <is>
          <t>'129042</t>
        </is>
      </c>
      <c r="E293" s="0" t="inlineStr">
        <is>
          <t>UNO MAKER M BK:129042E-2XL</t>
        </is>
      </c>
      <c r="F293" s="0" t="inlineStr">
        <is>
          <t>'809129042058</t>
        </is>
      </c>
      <c r="G293" s="0" t="inlineStr">
        <is>
          <t>MENS</t>
        </is>
      </c>
      <c r="H293" s="0" t="inlineStr">
        <is>
          <t>2XL</t>
        </is>
      </c>
      <c r="I293" s="0">
        <v>41.99</v>
      </c>
      <c r="J293" s="0">
        <v>12</v>
      </c>
    </row>
    <row r="294" spans="1:10" customHeight="0">
      <c r="A294" s="0">
        <f>HYPERLINK("https://dl.dropboxusercontent.com/scl/fi/vn787erb9xov8i259na8g/maker-129042-f.jpg?rlkey=raw1nzpdgiigvzkn74f0uzxta&amp;dl=0","Click to download Image")</f>
      </c>
      <c r="B294" s="0">
        <f>HYPERLINK("https://dl.dropboxusercontent.com/scl/fi/9r7rnmncpo3f4msmwvhq6/mens-bottoms-size-chartsmaker.jpg?rlkey=mu4buurzy2p4q47tf9ag24r7n&amp;dl=0","Click to download SizeChart")</f>
      </c>
      <c r="C294" s="0" t="inlineStr">
        <is>
          <t>Maker Men's Joggers</t>
        </is>
      </c>
      <c r="D294" s="0" t="inlineStr">
        <is>
          <t>'129042</t>
        </is>
      </c>
      <c r="E294" s="0" t="inlineStr">
        <is>
          <t>UNO MAKER M BK:129042F-3XL</t>
        </is>
      </c>
      <c r="F294" s="0" t="inlineStr">
        <is>
          <t>'809129042065</t>
        </is>
      </c>
      <c r="G294" s="0" t="inlineStr">
        <is>
          <t>MENS</t>
        </is>
      </c>
      <c r="H294" s="0" t="inlineStr">
        <is>
          <t>3XL</t>
        </is>
      </c>
      <c r="I294" s="0">
        <v>41.99</v>
      </c>
      <c r="J294" s="0">
        <v>9</v>
      </c>
    </row>
    <row r="295" spans="1:10" customHeight="0">
      <c r="A295" s="0">
        <f>HYPERLINK("https://dl.dropboxusercontent.com/scl/fi/vn787erb9xov8i259na8g/maker-129042-f.jpg?rlkey=raw1nzpdgiigvzkn74f0uzxta&amp;dl=0","Click to download Image")</f>
      </c>
      <c r="B295" s="0">
        <f>HYPERLINK("https://dl.dropboxusercontent.com/scl/fi/9r7rnmncpo3f4msmwvhq6/mens-bottoms-size-chartsmaker.jpg?rlkey=mu4buurzy2p4q47tf9ag24r7n&amp;dl=0","Click to download SizeChart")</f>
      </c>
      <c r="C295" s="0" t="inlineStr">
        <is>
          <t>Maker Men's Joggers</t>
        </is>
      </c>
      <c r="D295" s="0" t="inlineStr">
        <is>
          <t>'129042</t>
        </is>
      </c>
      <c r="E295" s="0" t="inlineStr">
        <is>
          <t>UNO MAKER M BK 12PK:129042Z-12PK</t>
        </is>
      </c>
      <c r="F295" s="0" t="inlineStr">
        <is>
          <t>'809129042997</t>
        </is>
      </c>
      <c r="G295" s="0" t="inlineStr">
        <is>
          <t>MENS</t>
        </is>
      </c>
      <c r="H295" s="0" t="inlineStr">
        <is>
          <t>12 PACK</t>
        </is>
      </c>
      <c r="I295" s="0">
        <v>390</v>
      </c>
      <c r="J295" s="0">
        <v>2</v>
      </c>
    </row>
    <row r="296" spans="1:10" customHeight="0">
      <c r="A296" s="0">
        <f>HYPERLINK("https://dl.dropboxusercontent.com/scl/fi/ze0derm500ksef264d0zt/129041-f.jpg?rlkey=u7gbquklgk8d8re8p80hc19sn&amp;dl=0","Click to download Image")</f>
      </c>
      <c r="B296" s="0">
        <f>HYPERLINK("https://dl.dropboxusercontent.com/scl/fi/9r7rnmncpo3f4msmwvhq6/mens-bottoms-size-chartsmaker.jpg?rlkey=mu4buurzy2p4q47tf9ag24r7n&amp;dl=0","Click to download SizeChart")</f>
      </c>
      <c r="C296" s="0" t="inlineStr">
        <is>
          <t>Maker Men's Joggers</t>
        </is>
      </c>
      <c r="D296" s="0" t="inlineStr">
        <is>
          <t>'129041</t>
        </is>
      </c>
      <c r="E296" s="0" t="inlineStr">
        <is>
          <t>SDSU MAKER M BK:129041A-S</t>
        </is>
      </c>
      <c r="F296" s="0" t="inlineStr">
        <is>
          <t>'816129041011</t>
        </is>
      </c>
      <c r="G296" s="0" t="inlineStr">
        <is>
          <t>MENS</t>
        </is>
      </c>
      <c r="H296" s="0" t="inlineStr">
        <is>
          <t>S</t>
        </is>
      </c>
      <c r="I296" s="0">
        <v>39.99</v>
      </c>
      <c r="J296" s="0">
        <v>13</v>
      </c>
    </row>
    <row r="297" spans="1:10" customHeight="0">
      <c r="A297" s="0">
        <f>HYPERLINK("https://dl.dropboxusercontent.com/scl/fi/ze0derm500ksef264d0zt/129041-f.jpg?rlkey=u7gbquklgk8d8re8p80hc19sn&amp;dl=0","Click to download Image")</f>
      </c>
      <c r="B297" s="0">
        <f>HYPERLINK("https://dl.dropboxusercontent.com/scl/fi/9r7rnmncpo3f4msmwvhq6/mens-bottoms-size-chartsmaker.jpg?rlkey=mu4buurzy2p4q47tf9ag24r7n&amp;dl=0","Click to download SizeChart")</f>
      </c>
      <c r="C297" s="0" t="inlineStr">
        <is>
          <t>Maker Men's Joggers</t>
        </is>
      </c>
      <c r="D297" s="0" t="inlineStr">
        <is>
          <t>'129041</t>
        </is>
      </c>
      <c r="E297" s="0" t="inlineStr">
        <is>
          <t>SDSU MAKER M BK:129041B-M</t>
        </is>
      </c>
      <c r="F297" s="0" t="inlineStr">
        <is>
          <t>'816129041028</t>
        </is>
      </c>
      <c r="G297" s="0" t="inlineStr">
        <is>
          <t>MENS</t>
        </is>
      </c>
      <c r="H297" s="0" t="inlineStr">
        <is>
          <t>M</t>
        </is>
      </c>
      <c r="I297" s="0">
        <v>39.99</v>
      </c>
      <c r="J297" s="0">
        <v>10</v>
      </c>
    </row>
    <row r="298" spans="1:10" customHeight="0">
      <c r="A298" s="0">
        <f>HYPERLINK("https://dl.dropboxusercontent.com/scl/fi/ze0derm500ksef264d0zt/129041-f.jpg?rlkey=u7gbquklgk8d8re8p80hc19sn&amp;dl=0","Click to download Image")</f>
      </c>
      <c r="B298" s="0">
        <f>HYPERLINK("https://dl.dropboxusercontent.com/scl/fi/9r7rnmncpo3f4msmwvhq6/mens-bottoms-size-chartsmaker.jpg?rlkey=mu4buurzy2p4q47tf9ag24r7n&amp;dl=0","Click to download SizeChart")</f>
      </c>
      <c r="C298" s="0" t="inlineStr">
        <is>
          <t>Maker Men's Joggers</t>
        </is>
      </c>
      <c r="D298" s="0" t="inlineStr">
        <is>
          <t>'129041</t>
        </is>
      </c>
      <c r="E298" s="0" t="inlineStr">
        <is>
          <t>SDSU MAKER M BK:129041C-L</t>
        </is>
      </c>
      <c r="F298" s="0" t="inlineStr">
        <is>
          <t>'816129041035</t>
        </is>
      </c>
      <c r="G298" s="0" t="inlineStr">
        <is>
          <t>MENS</t>
        </is>
      </c>
      <c r="H298" s="0" t="inlineStr">
        <is>
          <t>L</t>
        </is>
      </c>
      <c r="I298" s="0">
        <v>39.99</v>
      </c>
      <c r="J298" s="0">
        <v>8</v>
      </c>
    </row>
    <row r="299" spans="1:10" customHeight="0">
      <c r="A299" s="0">
        <f>HYPERLINK("https://dl.dropboxusercontent.com/scl/fi/ze0derm500ksef264d0zt/129041-f.jpg?rlkey=u7gbquklgk8d8re8p80hc19sn&amp;dl=0","Click to download Image")</f>
      </c>
      <c r="B299" s="0">
        <f>HYPERLINK("https://dl.dropboxusercontent.com/scl/fi/9r7rnmncpo3f4msmwvhq6/mens-bottoms-size-chartsmaker.jpg?rlkey=mu4buurzy2p4q47tf9ag24r7n&amp;dl=0","Click to download SizeChart")</f>
      </c>
      <c r="C299" s="0" t="inlineStr">
        <is>
          <t>Maker Men's Joggers</t>
        </is>
      </c>
      <c r="D299" s="0" t="inlineStr">
        <is>
          <t>'129041</t>
        </is>
      </c>
      <c r="E299" s="0" t="inlineStr">
        <is>
          <t>SDSU MAKER M BK:129041D-XL</t>
        </is>
      </c>
      <c r="F299" s="0" t="inlineStr">
        <is>
          <t>'816129041042</t>
        </is>
      </c>
      <c r="G299" s="0" t="inlineStr">
        <is>
          <t>MENS</t>
        </is>
      </c>
      <c r="H299" s="0" t="inlineStr">
        <is>
          <t>XL</t>
        </is>
      </c>
      <c r="I299" s="0">
        <v>39.99</v>
      </c>
      <c r="J299" s="0">
        <v>5</v>
      </c>
    </row>
    <row r="300" spans="1:10" customHeight="0">
      <c r="A300" s="0">
        <f>HYPERLINK("https://dl.dropboxusercontent.com/scl/fi/ze0derm500ksef264d0zt/129041-f.jpg?rlkey=u7gbquklgk8d8re8p80hc19sn&amp;dl=0","Click to download Image")</f>
      </c>
      <c r="B300" s="0">
        <f>HYPERLINK("https://dl.dropboxusercontent.com/scl/fi/9r7rnmncpo3f4msmwvhq6/mens-bottoms-size-chartsmaker.jpg?rlkey=mu4buurzy2p4q47tf9ag24r7n&amp;dl=0","Click to download SizeChart")</f>
      </c>
      <c r="C300" s="0" t="inlineStr">
        <is>
          <t>Maker Men's Joggers</t>
        </is>
      </c>
      <c r="D300" s="0" t="inlineStr">
        <is>
          <t>'129041</t>
        </is>
      </c>
      <c r="E300" s="0" t="inlineStr">
        <is>
          <t>SDSU MAKER M BK:129041E-2XL</t>
        </is>
      </c>
      <c r="F300" s="0" t="inlineStr">
        <is>
          <t>'816129041059</t>
        </is>
      </c>
      <c r="G300" s="0" t="inlineStr">
        <is>
          <t>MENS</t>
        </is>
      </c>
      <c r="H300" s="0" t="inlineStr">
        <is>
          <t>2XL</t>
        </is>
      </c>
      <c r="I300" s="0">
        <v>41.99</v>
      </c>
      <c r="J300" s="0">
        <v>9</v>
      </c>
    </row>
    <row r="301" spans="1:10" customHeight="0">
      <c r="A301" s="0">
        <f>HYPERLINK("https://dl.dropboxusercontent.com/scl/fi/ze0derm500ksef264d0zt/129041-f.jpg?rlkey=u7gbquklgk8d8re8p80hc19sn&amp;dl=0","Click to download Image")</f>
      </c>
      <c r="B301" s="0">
        <f>HYPERLINK("https://dl.dropboxusercontent.com/scl/fi/9r7rnmncpo3f4msmwvhq6/mens-bottoms-size-chartsmaker.jpg?rlkey=mu4buurzy2p4q47tf9ag24r7n&amp;dl=0","Click to download SizeChart")</f>
      </c>
      <c r="C301" s="0" t="inlineStr">
        <is>
          <t>Maker Men's Joggers</t>
        </is>
      </c>
      <c r="D301" s="0" t="inlineStr">
        <is>
          <t>'129041</t>
        </is>
      </c>
      <c r="E301" s="0" t="inlineStr">
        <is>
          <t>SDSU MAKER M BK:129041F-3XL</t>
        </is>
      </c>
      <c r="F301" s="0" t="inlineStr">
        <is>
          <t>'816129041066</t>
        </is>
      </c>
      <c r="G301" s="0" t="inlineStr">
        <is>
          <t>MENS</t>
        </is>
      </c>
      <c r="H301" s="0" t="inlineStr">
        <is>
          <t>3XL</t>
        </is>
      </c>
      <c r="I301" s="0">
        <v>41.99</v>
      </c>
      <c r="J301" s="0">
        <v>6</v>
      </c>
    </row>
    <row r="302" spans="1:10" customHeight="0">
      <c r="A302" s="0">
        <f>HYPERLINK("https://dl.dropboxusercontent.com/scl/fi/ze0derm500ksef264d0zt/129041-f.jpg?rlkey=u7gbquklgk8d8re8p80hc19sn&amp;dl=0","Click to download Image")</f>
      </c>
      <c r="B302" s="0">
        <f>HYPERLINK("https://dl.dropboxusercontent.com/scl/fi/9r7rnmncpo3f4msmwvhq6/mens-bottoms-size-chartsmaker.jpg?rlkey=mu4buurzy2p4q47tf9ag24r7n&amp;dl=0","Click to download SizeChart")</f>
      </c>
      <c r="C302" s="0" t="inlineStr">
        <is>
          <t>Maker Men's Joggers</t>
        </is>
      </c>
      <c r="D302" s="0" t="inlineStr">
        <is>
          <t>'129041</t>
        </is>
      </c>
      <c r="E302" s="0" t="inlineStr">
        <is>
          <t>SDSU MAKER M BK 12 PK:129041Z-12PK</t>
        </is>
      </c>
      <c r="F302" s="0" t="inlineStr">
        <is>
          <t>'816129041998</t>
        </is>
      </c>
      <c r="G302" s="0" t="inlineStr">
        <is>
          <t>MENS</t>
        </is>
      </c>
      <c r="H302" s="0" t="inlineStr">
        <is>
          <t>12 PACK</t>
        </is>
      </c>
      <c r="I302" s="0">
        <v>390</v>
      </c>
      <c r="J302" s="0">
        <v>1</v>
      </c>
    </row>
    <row r="303" spans="1:10" customHeight="0">
      <c r="A303" s="0">
        <f>HYPERLINK("https://dl.dropboxusercontent.com/scl/fi/4uzx5pe55r4im0l53x4lq/129040-f.jpg?rlkey=gi42mnkejjs7vt7w91gimbzha&amp;dl=0","Click to download Image")</f>
      </c>
      <c r="B303" s="0">
        <f>HYPERLINK("https://dl.dropboxusercontent.com/scl/fi/9r7rnmncpo3f4msmwvhq6/mens-bottoms-size-chartsmaker.jpg?rlkey=mu4buurzy2p4q47tf9ag24r7n&amp;dl=0","Click to download SizeChart")</f>
      </c>
      <c r="C303" s="0" t="inlineStr">
        <is>
          <t>Maker Men's Joggers</t>
        </is>
      </c>
      <c r="D303" s="0" t="inlineStr">
        <is>
          <t>'129040</t>
        </is>
      </c>
      <c r="E303" s="0" t="inlineStr">
        <is>
          <t>NDSU MAKER M BK:129040A-S</t>
        </is>
      </c>
      <c r="F303" s="0" t="inlineStr">
        <is>
          <t>'813129040013</t>
        </is>
      </c>
      <c r="G303" s="0" t="inlineStr">
        <is>
          <t>MENS</t>
        </is>
      </c>
      <c r="H303" s="0" t="inlineStr">
        <is>
          <t>S</t>
        </is>
      </c>
      <c r="I303" s="0">
        <v>39.99</v>
      </c>
      <c r="J303" s="0">
        <v>6</v>
      </c>
    </row>
    <row r="304" spans="1:10" customHeight="0">
      <c r="A304" s="0">
        <f>HYPERLINK("https://dl.dropboxusercontent.com/scl/fi/4uzx5pe55r4im0l53x4lq/129040-f.jpg?rlkey=gi42mnkejjs7vt7w91gimbzha&amp;dl=0","Click to download Image")</f>
      </c>
      <c r="B304" s="0">
        <f>HYPERLINK("https://dl.dropboxusercontent.com/scl/fi/9r7rnmncpo3f4msmwvhq6/mens-bottoms-size-chartsmaker.jpg?rlkey=mu4buurzy2p4q47tf9ag24r7n&amp;dl=0","Click to download SizeChart")</f>
      </c>
      <c r="C304" s="0" t="inlineStr">
        <is>
          <t>Maker Men's Joggers</t>
        </is>
      </c>
      <c r="D304" s="0" t="inlineStr">
        <is>
          <t>'129040</t>
        </is>
      </c>
      <c r="E304" s="0" t="inlineStr">
        <is>
          <t>NDSU MAKER M BK:129040B-M</t>
        </is>
      </c>
      <c r="F304" s="0" t="inlineStr">
        <is>
          <t>'813129040020</t>
        </is>
      </c>
      <c r="G304" s="0" t="inlineStr">
        <is>
          <t>MENS</t>
        </is>
      </c>
      <c r="H304" s="0" t="inlineStr">
        <is>
          <t>M</t>
        </is>
      </c>
      <c r="I304" s="0">
        <v>39.99</v>
      </c>
      <c r="J304" s="0">
        <v>8</v>
      </c>
    </row>
    <row r="305" spans="1:10" customHeight="0">
      <c r="A305" s="0">
        <f>HYPERLINK("https://dl.dropboxusercontent.com/scl/fi/4uzx5pe55r4im0l53x4lq/129040-f.jpg?rlkey=gi42mnkejjs7vt7w91gimbzha&amp;dl=0","Click to download Image")</f>
      </c>
      <c r="B305" s="0">
        <f>HYPERLINK("https://dl.dropboxusercontent.com/scl/fi/9r7rnmncpo3f4msmwvhq6/mens-bottoms-size-chartsmaker.jpg?rlkey=mu4buurzy2p4q47tf9ag24r7n&amp;dl=0","Click to download SizeChart")</f>
      </c>
      <c r="C305" s="0" t="inlineStr">
        <is>
          <t>Maker Men's Joggers</t>
        </is>
      </c>
      <c r="D305" s="0" t="inlineStr">
        <is>
          <t>'129040</t>
        </is>
      </c>
      <c r="E305" s="0" t="inlineStr">
        <is>
          <t>NDSU MAKER M BK:129040C-L</t>
        </is>
      </c>
      <c r="F305" s="0" t="inlineStr">
        <is>
          <t>'813129040037</t>
        </is>
      </c>
      <c r="G305" s="0" t="inlineStr">
        <is>
          <t>MENS</t>
        </is>
      </c>
      <c r="H305" s="0" t="inlineStr">
        <is>
          <t>L</t>
        </is>
      </c>
      <c r="I305" s="0">
        <v>39.99</v>
      </c>
      <c r="J305" s="0">
        <v>10</v>
      </c>
    </row>
    <row r="306" spans="1:10" customHeight="0">
      <c r="A306" s="0">
        <f>HYPERLINK("https://dl.dropboxusercontent.com/scl/fi/4uzx5pe55r4im0l53x4lq/129040-f.jpg?rlkey=gi42mnkejjs7vt7w91gimbzha&amp;dl=0","Click to download Image")</f>
      </c>
      <c r="B306" s="0">
        <f>HYPERLINK("https://dl.dropboxusercontent.com/scl/fi/9r7rnmncpo3f4msmwvhq6/mens-bottoms-size-chartsmaker.jpg?rlkey=mu4buurzy2p4q47tf9ag24r7n&amp;dl=0","Click to download SizeChart")</f>
      </c>
      <c r="C306" s="0" t="inlineStr">
        <is>
          <t>Maker Men's Joggers</t>
        </is>
      </c>
      <c r="D306" s="0" t="inlineStr">
        <is>
          <t>'129040</t>
        </is>
      </c>
      <c r="E306" s="0" t="inlineStr">
        <is>
          <t>NDSU MAKER M BK:129040D-XL</t>
        </is>
      </c>
      <c r="F306" s="0" t="inlineStr">
        <is>
          <t>'813129040044</t>
        </is>
      </c>
      <c r="G306" s="0" t="inlineStr">
        <is>
          <t>MENS</t>
        </is>
      </c>
      <c r="H306" s="0" t="inlineStr">
        <is>
          <t>XL</t>
        </is>
      </c>
      <c r="I306" s="0">
        <v>39.99</v>
      </c>
      <c r="J306" s="0">
        <v>8</v>
      </c>
    </row>
    <row r="307" spans="1:10" customHeight="0">
      <c r="A307" s="0">
        <f>HYPERLINK("https://dl.dropboxusercontent.com/scl/fi/4uzx5pe55r4im0l53x4lq/129040-f.jpg?rlkey=gi42mnkejjs7vt7w91gimbzha&amp;dl=0","Click to download Image")</f>
      </c>
      <c r="B307" s="0">
        <f>HYPERLINK("https://dl.dropboxusercontent.com/scl/fi/9r7rnmncpo3f4msmwvhq6/mens-bottoms-size-chartsmaker.jpg?rlkey=mu4buurzy2p4q47tf9ag24r7n&amp;dl=0","Click to download SizeChart")</f>
      </c>
      <c r="C307" s="0" t="inlineStr">
        <is>
          <t>Maker Men's Joggers</t>
        </is>
      </c>
      <c r="D307" s="0" t="inlineStr">
        <is>
          <t>'129040</t>
        </is>
      </c>
      <c r="E307" s="0" t="inlineStr">
        <is>
          <t>NDSU MAKER M BK:129040E-2XL</t>
        </is>
      </c>
      <c r="F307" s="0" t="inlineStr">
        <is>
          <t>'813129040051</t>
        </is>
      </c>
      <c r="G307" s="0" t="inlineStr">
        <is>
          <t>MENS</t>
        </is>
      </c>
      <c r="H307" s="0" t="inlineStr">
        <is>
          <t>2XL</t>
        </is>
      </c>
      <c r="I307" s="0">
        <v>41.99</v>
      </c>
      <c r="J307" s="0">
        <v>5</v>
      </c>
    </row>
    <row r="308" spans="1:10" customHeight="0">
      <c r="A308" s="0">
        <f>HYPERLINK("https://dl.dropboxusercontent.com/scl/fi/4uzx5pe55r4im0l53x4lq/129040-f.jpg?rlkey=gi42mnkejjs7vt7w91gimbzha&amp;dl=0","Click to download Image")</f>
      </c>
      <c r="B308" s="0">
        <f>HYPERLINK("https://dl.dropboxusercontent.com/scl/fi/9r7rnmncpo3f4msmwvhq6/mens-bottoms-size-chartsmaker.jpg?rlkey=mu4buurzy2p4q47tf9ag24r7n&amp;dl=0","Click to download SizeChart")</f>
      </c>
      <c r="C308" s="0" t="inlineStr">
        <is>
          <t>Maker Men's Joggers</t>
        </is>
      </c>
      <c r="D308" s="0" t="inlineStr">
        <is>
          <t>'129040</t>
        </is>
      </c>
      <c r="E308" s="0" t="inlineStr">
        <is>
          <t>NDSU MAKER M BK:129040F-3XL</t>
        </is>
      </c>
      <c r="F308" s="0" t="inlineStr">
        <is>
          <t>'813129040068</t>
        </is>
      </c>
      <c r="G308" s="0" t="inlineStr">
        <is>
          <t>MENS</t>
        </is>
      </c>
      <c r="H308" s="0" t="inlineStr">
        <is>
          <t>3XL</t>
        </is>
      </c>
      <c r="I308" s="0">
        <v>41.99</v>
      </c>
      <c r="J308" s="0">
        <v>4</v>
      </c>
    </row>
    <row r="309" spans="1:10" customHeight="0">
      <c r="A309" s="0">
        <f>HYPERLINK("https://dl.dropboxusercontent.com/scl/fi/4uzx5pe55r4im0l53x4lq/129040-f.jpg?rlkey=gi42mnkejjs7vt7w91gimbzha&amp;dl=0","Click to download Image")</f>
      </c>
      <c r="B309" s="0">
        <f>HYPERLINK("https://dl.dropboxusercontent.com/scl/fi/9r7rnmncpo3f4msmwvhq6/mens-bottoms-size-chartsmaker.jpg?rlkey=mu4buurzy2p4q47tf9ag24r7n&amp;dl=0","Click to download SizeChart")</f>
      </c>
      <c r="C309" s="0" t="inlineStr">
        <is>
          <t>Maker Men's Joggers</t>
        </is>
      </c>
      <c r="D309" s="0" t="inlineStr">
        <is>
          <t>'129040</t>
        </is>
      </c>
      <c r="E309" s="0" t="inlineStr">
        <is>
          <t>NDSU MAKER M BK 12 PK:129040Z-12PK</t>
        </is>
      </c>
      <c r="F309" s="0" t="inlineStr">
        <is>
          <t>'813129040990</t>
        </is>
      </c>
      <c r="G309" s="0" t="inlineStr">
        <is>
          <t>MENS</t>
        </is>
      </c>
      <c r="H309" s="0" t="inlineStr">
        <is>
          <t>12 PACK</t>
        </is>
      </c>
      <c r="I309" s="0">
        <v>390</v>
      </c>
      <c r="J309" s="0">
        <v>2</v>
      </c>
    </row>
    <row r="310" spans="1:10" customHeight="0">
      <c r="A310" s="0">
        <f>HYPERLINK("https://dl.dropboxusercontent.com/scl/fi/179r2eq9tnamveb097ikd/129039-f.jpg?rlkey=v6r945be27n9y9f1efjmalg0l&amp;dl=0","Click to download Image")</f>
      </c>
      <c r="B310" s="0">
        <f>HYPERLINK("https://dl.dropboxusercontent.com/scl/fi/9r7rnmncpo3f4msmwvhq6/mens-bottoms-size-chartsmaker.jpg?rlkey=mu4buurzy2p4q47tf9ag24r7n&amp;dl=0","Click to download SizeChart")</f>
      </c>
      <c r="C310" s="0" t="inlineStr">
        <is>
          <t>Maker Men's Joggers</t>
        </is>
      </c>
      <c r="D310" s="0" t="inlineStr">
        <is>
          <t>'129039</t>
        </is>
      </c>
      <c r="E310" s="0" t="inlineStr">
        <is>
          <t>KSU MAKER M BK:129039A-S</t>
        </is>
      </c>
      <c r="F310" s="0" t="inlineStr">
        <is>
          <t>'805129039012</t>
        </is>
      </c>
      <c r="G310" s="0" t="inlineStr">
        <is>
          <t>MENS</t>
        </is>
      </c>
      <c r="H310" s="0" t="inlineStr">
        <is>
          <t>S</t>
        </is>
      </c>
      <c r="I310" s="0">
        <v>39.99</v>
      </c>
      <c r="J310" s="0">
        <v>4</v>
      </c>
    </row>
    <row r="311" spans="1:10" customHeight="0">
      <c r="A311" s="0">
        <f>HYPERLINK("https://dl.dropboxusercontent.com/scl/fi/179r2eq9tnamveb097ikd/129039-f.jpg?rlkey=v6r945be27n9y9f1efjmalg0l&amp;dl=0","Click to download Image")</f>
      </c>
      <c r="B311" s="0">
        <f>HYPERLINK("https://dl.dropboxusercontent.com/scl/fi/9r7rnmncpo3f4msmwvhq6/mens-bottoms-size-chartsmaker.jpg?rlkey=mu4buurzy2p4q47tf9ag24r7n&amp;dl=0","Click to download SizeChart")</f>
      </c>
      <c r="C311" s="0" t="inlineStr">
        <is>
          <t>Maker Men's Joggers</t>
        </is>
      </c>
      <c r="D311" s="0" t="inlineStr">
        <is>
          <t>'129039</t>
        </is>
      </c>
      <c r="E311" s="0" t="inlineStr">
        <is>
          <t>KSU MAKER M BK:129039B-M</t>
        </is>
      </c>
      <c r="F311" s="0" t="inlineStr">
        <is>
          <t>'805129039029</t>
        </is>
      </c>
      <c r="G311" s="0" t="inlineStr">
        <is>
          <t>MENS</t>
        </is>
      </c>
      <c r="H311" s="0" t="inlineStr">
        <is>
          <t>M</t>
        </is>
      </c>
      <c r="I311" s="0">
        <v>39.99</v>
      </c>
      <c r="J311" s="0">
        <v>5</v>
      </c>
    </row>
    <row r="312" spans="1:10" customHeight="0">
      <c r="A312" s="0">
        <f>HYPERLINK("https://dl.dropboxusercontent.com/scl/fi/179r2eq9tnamveb097ikd/129039-f.jpg?rlkey=v6r945be27n9y9f1efjmalg0l&amp;dl=0","Click to download Image")</f>
      </c>
      <c r="B312" s="0">
        <f>HYPERLINK("https://dl.dropboxusercontent.com/scl/fi/9r7rnmncpo3f4msmwvhq6/mens-bottoms-size-chartsmaker.jpg?rlkey=mu4buurzy2p4q47tf9ag24r7n&amp;dl=0","Click to download SizeChart")</f>
      </c>
      <c r="C312" s="0" t="inlineStr">
        <is>
          <t>Maker Men's Joggers</t>
        </is>
      </c>
      <c r="D312" s="0" t="inlineStr">
        <is>
          <t>'129039</t>
        </is>
      </c>
      <c r="E312" s="0" t="inlineStr">
        <is>
          <t>KSU MAKER M BK:129039C-L</t>
        </is>
      </c>
      <c r="F312" s="0" t="inlineStr">
        <is>
          <t>'805129039036</t>
        </is>
      </c>
      <c r="G312" s="0" t="inlineStr">
        <is>
          <t>MENS</t>
        </is>
      </c>
      <c r="H312" s="0" t="inlineStr">
        <is>
          <t>L</t>
        </is>
      </c>
      <c r="I312" s="0">
        <v>39.99</v>
      </c>
      <c r="J312" s="0">
        <v>8</v>
      </c>
    </row>
    <row r="313" spans="1:10" customHeight="0">
      <c r="A313" s="0">
        <f>HYPERLINK("https://dl.dropboxusercontent.com/scl/fi/179r2eq9tnamveb097ikd/129039-f.jpg?rlkey=v6r945be27n9y9f1efjmalg0l&amp;dl=0","Click to download Image")</f>
      </c>
      <c r="B313" s="0">
        <f>HYPERLINK("https://dl.dropboxusercontent.com/scl/fi/9r7rnmncpo3f4msmwvhq6/mens-bottoms-size-chartsmaker.jpg?rlkey=mu4buurzy2p4q47tf9ag24r7n&amp;dl=0","Click to download SizeChart")</f>
      </c>
      <c r="C313" s="0" t="inlineStr">
        <is>
          <t>Maker Men's Joggers</t>
        </is>
      </c>
      <c r="D313" s="0" t="inlineStr">
        <is>
          <t>'129039</t>
        </is>
      </c>
      <c r="E313" s="0" t="inlineStr">
        <is>
          <t>KSU MAKER M BK:129039D-XL</t>
        </is>
      </c>
      <c r="F313" s="0" t="inlineStr">
        <is>
          <t>'805129039043</t>
        </is>
      </c>
      <c r="G313" s="0" t="inlineStr">
        <is>
          <t>MENS</t>
        </is>
      </c>
      <c r="H313" s="0" t="inlineStr">
        <is>
          <t>XL</t>
        </is>
      </c>
      <c r="I313" s="0">
        <v>39.99</v>
      </c>
      <c r="J313" s="0">
        <v>8</v>
      </c>
    </row>
    <row r="314" spans="1:10" customHeight="0">
      <c r="A314" s="0">
        <f>HYPERLINK("https://dl.dropboxusercontent.com/scl/fi/179r2eq9tnamveb097ikd/129039-f.jpg?rlkey=v6r945be27n9y9f1efjmalg0l&amp;dl=0","Click to download Image")</f>
      </c>
      <c r="B314" s="0">
        <f>HYPERLINK("https://dl.dropboxusercontent.com/scl/fi/9r7rnmncpo3f4msmwvhq6/mens-bottoms-size-chartsmaker.jpg?rlkey=mu4buurzy2p4q47tf9ag24r7n&amp;dl=0","Click to download SizeChart")</f>
      </c>
      <c r="C314" s="0" t="inlineStr">
        <is>
          <t>Maker Men's Joggers</t>
        </is>
      </c>
      <c r="D314" s="0" t="inlineStr">
        <is>
          <t>'129039</t>
        </is>
      </c>
      <c r="E314" s="0" t="inlineStr">
        <is>
          <t>KSU MAKER M BK:129039E-2XL</t>
        </is>
      </c>
      <c r="F314" s="0" t="inlineStr">
        <is>
          <t>'805129039050</t>
        </is>
      </c>
      <c r="G314" s="0" t="inlineStr">
        <is>
          <t>MENS</t>
        </is>
      </c>
      <c r="H314" s="0" t="inlineStr">
        <is>
          <t>2XL</t>
        </is>
      </c>
      <c r="I314" s="0">
        <v>41.99</v>
      </c>
      <c r="J314" s="0">
        <v>8</v>
      </c>
    </row>
    <row r="315" spans="1:10" customHeight="0">
      <c r="A315" s="0">
        <f>HYPERLINK("https://dl.dropboxusercontent.com/scl/fi/179r2eq9tnamveb097ikd/129039-f.jpg?rlkey=v6r945be27n9y9f1efjmalg0l&amp;dl=0","Click to download Image")</f>
      </c>
      <c r="B315" s="0">
        <f>HYPERLINK("https://dl.dropboxusercontent.com/scl/fi/9r7rnmncpo3f4msmwvhq6/mens-bottoms-size-chartsmaker.jpg?rlkey=mu4buurzy2p4q47tf9ag24r7n&amp;dl=0","Click to download SizeChart")</f>
      </c>
      <c r="C315" s="0" t="inlineStr">
        <is>
          <t>Maker Men's Joggers</t>
        </is>
      </c>
      <c r="D315" s="0" t="inlineStr">
        <is>
          <t>'129039</t>
        </is>
      </c>
      <c r="E315" s="0" t="inlineStr">
        <is>
          <t>KSU MAKER M BK:129039F-3XL</t>
        </is>
      </c>
      <c r="F315" s="0" t="inlineStr">
        <is>
          <t>'805129039067</t>
        </is>
      </c>
      <c r="G315" s="0" t="inlineStr">
        <is>
          <t>MENS</t>
        </is>
      </c>
      <c r="H315" s="0" t="inlineStr">
        <is>
          <t>3XL</t>
        </is>
      </c>
      <c r="I315" s="0">
        <v>41.99</v>
      </c>
      <c r="J315" s="0">
        <v>4</v>
      </c>
    </row>
    <row r="316" spans="1:10" customHeight="0">
      <c r="A316" s="0">
        <f>HYPERLINK("https://dl.dropboxusercontent.com/scl/fi/179r2eq9tnamveb097ikd/129039-f.jpg?rlkey=v6r945be27n9y9f1efjmalg0l&amp;dl=0","Click to download Image")</f>
      </c>
      <c r="B316" s="0">
        <f>HYPERLINK("https://dl.dropboxusercontent.com/scl/fi/9r7rnmncpo3f4msmwvhq6/mens-bottoms-size-chartsmaker.jpg?rlkey=mu4buurzy2p4q47tf9ag24r7n&amp;dl=0","Click to download SizeChart")</f>
      </c>
      <c r="C316" s="0" t="inlineStr">
        <is>
          <t>Maker Men's Joggers</t>
        </is>
      </c>
      <c r="D316" s="0" t="inlineStr">
        <is>
          <t>'129039</t>
        </is>
      </c>
      <c r="E316" s="0" t="inlineStr">
        <is>
          <t>KSU MAKER M BK 12 PK:129039Z-12PK</t>
        </is>
      </c>
      <c r="F316" s="0" t="inlineStr">
        <is>
          <t>'805129039999</t>
        </is>
      </c>
      <c r="G316" s="0" t="inlineStr">
        <is>
          <t>MENS</t>
        </is>
      </c>
      <c r="H316" s="0" t="inlineStr">
        <is>
          <t>12 PACK</t>
        </is>
      </c>
      <c r="I316" s="0">
        <v>390</v>
      </c>
      <c r="J316" s="0">
        <v>2</v>
      </c>
    </row>
    <row r="317" spans="1:10" customHeight="0">
      <c r="A317" s="0">
        <f>HYPERLINK("https://dl.dropboxusercontent.com/scl/fi/7in86lwhthxoh3gfgznl5/virtual-drkmakerblack-06122023-v02-0298872.jpg?rlkey=555tchvdvl7s52mbmahn3j40x&amp;dl=0","Click to download Image")</f>
      </c>
      <c r="B317" s="0">
        <f>HYPERLINK("https://dl.dropboxusercontent.com/scl/fi/9r7rnmncpo3f4msmwvhq6/mens-bottoms-size-chartsmaker.jpg?rlkey=mu4buurzy2p4q47tf9ag24r7n&amp;dl=0","Click to download SizeChart")</f>
      </c>
      <c r="C317" s="0" t="inlineStr">
        <is>
          <t>Maker Men's Joggers</t>
        </is>
      </c>
      <c r="D317" s="0" t="inlineStr">
        <is>
          <t>'143309</t>
        </is>
      </c>
      <c r="E317" s="0" t="inlineStr">
        <is>
          <t>DRK MAKER M BK:143309A-S</t>
        </is>
      </c>
      <c r="F317" s="0" t="inlineStr">
        <is>
          <t>'817143309019</t>
        </is>
      </c>
      <c r="G317" s="0" t="inlineStr">
        <is>
          <t>MENS</t>
        </is>
      </c>
      <c r="H317" s="0" t="inlineStr">
        <is>
          <t>S</t>
        </is>
      </c>
      <c r="I317" s="0">
        <v>39.99</v>
      </c>
      <c r="J317" s="0">
        <v>1</v>
      </c>
    </row>
    <row r="318" spans="1:10" customHeight="0">
      <c r="A318" s="0">
        <f>HYPERLINK("https://dl.dropboxusercontent.com/scl/fi/7in86lwhthxoh3gfgznl5/virtual-drkmakerblack-06122023-v02-0298872.jpg?rlkey=555tchvdvl7s52mbmahn3j40x&amp;dl=0","Click to download Image")</f>
      </c>
      <c r="B318" s="0">
        <f>HYPERLINK("https://dl.dropboxusercontent.com/scl/fi/9r7rnmncpo3f4msmwvhq6/mens-bottoms-size-chartsmaker.jpg?rlkey=mu4buurzy2p4q47tf9ag24r7n&amp;dl=0","Click to download SizeChart")</f>
      </c>
      <c r="C318" s="0" t="inlineStr">
        <is>
          <t>Maker Men's Joggers</t>
        </is>
      </c>
      <c r="D318" s="0" t="inlineStr">
        <is>
          <t>'143309</t>
        </is>
      </c>
      <c r="E318" s="0" t="inlineStr">
        <is>
          <t>DRK MAKER M BK:143309B-M</t>
        </is>
      </c>
      <c r="F318" s="0" t="inlineStr">
        <is>
          <t>'817143309026</t>
        </is>
      </c>
      <c r="G318" s="0" t="inlineStr">
        <is>
          <t>MENS</t>
        </is>
      </c>
      <c r="H318" s="0" t="inlineStr">
        <is>
          <t>M</t>
        </is>
      </c>
      <c r="I318" s="0">
        <v>39.99</v>
      </c>
      <c r="J318" s="0">
        <v>4</v>
      </c>
    </row>
    <row r="319" spans="1:10" customHeight="0">
      <c r="A319" s="0">
        <f>HYPERLINK("https://dl.dropboxusercontent.com/scl/fi/7in86lwhthxoh3gfgznl5/virtual-drkmakerblack-06122023-v02-0298872.jpg?rlkey=555tchvdvl7s52mbmahn3j40x&amp;dl=0","Click to download Image")</f>
      </c>
      <c r="B319" s="0">
        <f>HYPERLINK("https://dl.dropboxusercontent.com/scl/fi/9r7rnmncpo3f4msmwvhq6/mens-bottoms-size-chartsmaker.jpg?rlkey=mu4buurzy2p4q47tf9ag24r7n&amp;dl=0","Click to download SizeChart")</f>
      </c>
      <c r="C319" s="0" t="inlineStr">
        <is>
          <t>Maker Men's Joggers</t>
        </is>
      </c>
      <c r="D319" s="0" t="inlineStr">
        <is>
          <t>'143309</t>
        </is>
      </c>
      <c r="E319" s="0" t="inlineStr">
        <is>
          <t>DRK MAKER M BK:143309C-L</t>
        </is>
      </c>
      <c r="F319" s="0" t="inlineStr">
        <is>
          <t>'817143309033</t>
        </is>
      </c>
      <c r="G319" s="0" t="inlineStr">
        <is>
          <t>MENS</t>
        </is>
      </c>
      <c r="H319" s="0" t="inlineStr">
        <is>
          <t>L</t>
        </is>
      </c>
      <c r="I319" s="0">
        <v>39.99</v>
      </c>
      <c r="J319" s="0">
        <v>4</v>
      </c>
    </row>
    <row r="320" spans="1:10" customHeight="0">
      <c r="A320" s="0">
        <f>HYPERLINK("https://dl.dropboxusercontent.com/scl/fi/7in86lwhthxoh3gfgznl5/virtual-drkmakerblack-06122023-v02-0298872.jpg?rlkey=555tchvdvl7s52mbmahn3j40x&amp;dl=0","Click to download Image")</f>
      </c>
      <c r="B320" s="0">
        <f>HYPERLINK("https://dl.dropboxusercontent.com/scl/fi/9r7rnmncpo3f4msmwvhq6/mens-bottoms-size-chartsmaker.jpg?rlkey=mu4buurzy2p4q47tf9ag24r7n&amp;dl=0","Click to download SizeChart")</f>
      </c>
      <c r="C320" s="0" t="inlineStr">
        <is>
          <t>Maker Men's Joggers</t>
        </is>
      </c>
      <c r="D320" s="0" t="inlineStr">
        <is>
          <t>'143309</t>
        </is>
      </c>
      <c r="E320" s="0" t="inlineStr">
        <is>
          <t>DRK MAKER M BK:143309D-XL</t>
        </is>
      </c>
      <c r="F320" s="0" t="inlineStr">
        <is>
          <t>'817143309040</t>
        </is>
      </c>
      <c r="G320" s="0" t="inlineStr">
        <is>
          <t>MENS</t>
        </is>
      </c>
      <c r="H320" s="0" t="inlineStr">
        <is>
          <t>XL</t>
        </is>
      </c>
      <c r="I320" s="0">
        <v>39.99</v>
      </c>
      <c r="J320" s="0">
        <v>5</v>
      </c>
    </row>
    <row r="321" spans="1:10" customHeight="0">
      <c r="A321" s="0">
        <f>HYPERLINK("https://dl.dropboxusercontent.com/scl/fi/7in86lwhthxoh3gfgznl5/virtual-drkmakerblack-06122023-v02-0298872.jpg?rlkey=555tchvdvl7s52mbmahn3j40x&amp;dl=0","Click to download Image")</f>
      </c>
      <c r="B321" s="0">
        <f>HYPERLINK("https://dl.dropboxusercontent.com/scl/fi/9r7rnmncpo3f4msmwvhq6/mens-bottoms-size-chartsmaker.jpg?rlkey=mu4buurzy2p4q47tf9ag24r7n&amp;dl=0","Click to download SizeChart")</f>
      </c>
      <c r="C321" s="0" t="inlineStr">
        <is>
          <t>Maker Men's Joggers</t>
        </is>
      </c>
      <c r="D321" s="0" t="inlineStr">
        <is>
          <t>'143309</t>
        </is>
      </c>
      <c r="E321" s="0" t="inlineStr">
        <is>
          <t>DRK MAKER M BK:143309E-2XL</t>
        </is>
      </c>
      <c r="F321" s="0" t="inlineStr">
        <is>
          <t>'817143309057</t>
        </is>
      </c>
      <c r="G321" s="0" t="inlineStr">
        <is>
          <t>MENS</t>
        </is>
      </c>
      <c r="H321" s="0" t="inlineStr">
        <is>
          <t>2XL</t>
        </is>
      </c>
      <c r="I321" s="0">
        <v>41.99</v>
      </c>
      <c r="J321" s="0">
        <v>3</v>
      </c>
    </row>
    <row r="322" spans="1:10" customHeight="0">
      <c r="A322" s="0">
        <f>HYPERLINK("https://dl.dropboxusercontent.com/scl/fi/7in86lwhthxoh3gfgznl5/virtual-drkmakerblack-06122023-v02-0298872.jpg?rlkey=555tchvdvl7s52mbmahn3j40x&amp;dl=0","Click to download Image")</f>
      </c>
      <c r="B322" s="0">
        <f>HYPERLINK("https://dl.dropboxusercontent.com/scl/fi/9r7rnmncpo3f4msmwvhq6/mens-bottoms-size-chartsmaker.jpg?rlkey=mu4buurzy2p4q47tf9ag24r7n&amp;dl=0","Click to download SizeChart")</f>
      </c>
      <c r="C322" s="0" t="inlineStr">
        <is>
          <t>Maker Men's Joggers</t>
        </is>
      </c>
      <c r="D322" s="0" t="inlineStr">
        <is>
          <t>'143309</t>
        </is>
      </c>
      <c r="E322" s="0" t="inlineStr">
        <is>
          <t>DRK MAKER M BK:143309F-3XL</t>
        </is>
      </c>
      <c r="F322" s="0" t="inlineStr">
        <is>
          <t>'817143309064</t>
        </is>
      </c>
      <c r="G322" s="0" t="inlineStr">
        <is>
          <t>MENS</t>
        </is>
      </c>
      <c r="H322" s="0" t="inlineStr">
        <is>
          <t>3XL</t>
        </is>
      </c>
      <c r="I322" s="0">
        <v>41.99</v>
      </c>
      <c r="J322" s="0">
        <v>2</v>
      </c>
    </row>
    <row r="323" spans="1:10" customHeight="0">
      <c r="A323" s="0">
        <f>HYPERLINK("https://dl.dropboxusercontent.com/scl/fi/7in86lwhthxoh3gfgznl5/virtual-drkmakerblack-06122023-v02-0298872.jpg?rlkey=555tchvdvl7s52mbmahn3j40x&amp;dl=0","Click to download Image")</f>
      </c>
      <c r="B323" s="0">
        <f>HYPERLINK("https://dl.dropboxusercontent.com/scl/fi/9r7rnmncpo3f4msmwvhq6/mens-bottoms-size-chartsmaker.jpg?rlkey=mu4buurzy2p4q47tf9ag24r7n&amp;dl=0","Click to download SizeChart")</f>
      </c>
      <c r="C323" s="0" t="inlineStr">
        <is>
          <t>Maker Men's Joggers</t>
        </is>
      </c>
      <c r="D323" s="0" t="inlineStr">
        <is>
          <t>'143309</t>
        </is>
      </c>
      <c r="E323" s="0" t="inlineStr">
        <is>
          <t>DRK MAKER M BK:143309Z-12PK</t>
        </is>
      </c>
      <c r="F323" s="0" t="inlineStr">
        <is>
          <t>'817143309996</t>
        </is>
      </c>
      <c r="G323" s="0" t="inlineStr">
        <is>
          <t>MENS</t>
        </is>
      </c>
      <c r="H323" s="0" t="inlineStr">
        <is>
          <t>12 PACK</t>
        </is>
      </c>
      <c r="I323" s="0">
        <v>390</v>
      </c>
      <c r="J323" s="0">
        <v>1</v>
      </c>
    </row>
    <row r="324" spans="1:10" customHeight="0">
      <c r="A324" s="0">
        <f>HYPERLINK("https://dl.dropboxusercontent.com/scl/fi/dn1s7t8lqm2yzhan04fh1/f22-101bc.jpg?rlkey=nnum9phewwvx70tk6ftjv87kp&amp;dl=0","Click to download Image")</f>
      </c>
      <c r="B324" s="0">
        <f>HYPERLINK("https://dl.dropboxusercontent.com/scl/fi/rw7mqnd5dji751zy560im/mens-t-shirt-size-chartsphineas.jpg?rlkey=614pzrob89cyfwdflnrvu6vx7&amp;dl=0","Click to download SizeChart")</f>
      </c>
      <c r="C324" s="0" t="inlineStr">
        <is>
          <t>Phineas Men's T-Shirt</t>
        </is>
      </c>
      <c r="D324" s="0" t="inlineStr">
        <is>
          <t>'126317</t>
        </is>
      </c>
      <c r="E324" s="0" t="inlineStr">
        <is>
          <t>UNO PHINEA M CL:126317A-S</t>
        </is>
      </c>
      <c r="F324" s="0" t="inlineStr">
        <is>
          <t>'809126317043</t>
        </is>
      </c>
      <c r="G324" s="0" t="inlineStr">
        <is>
          <t>MENS</t>
        </is>
      </c>
      <c r="H324" s="0" t="inlineStr">
        <is>
          <t>S</t>
        </is>
      </c>
      <c r="I324" s="0">
        <v>34.99</v>
      </c>
      <c r="J324" s="0">
        <v>10</v>
      </c>
    </row>
    <row r="325" spans="1:10" customHeight="0">
      <c r="A325" s="0">
        <f>HYPERLINK("https://dl.dropboxusercontent.com/scl/fi/dn1s7t8lqm2yzhan04fh1/f22-101bc.jpg?rlkey=nnum9phewwvx70tk6ftjv87kp&amp;dl=0","Click to download Image")</f>
      </c>
      <c r="B325" s="0">
        <f>HYPERLINK("https://dl.dropboxusercontent.com/scl/fi/rw7mqnd5dji751zy560im/mens-t-shirt-size-chartsphineas.jpg?rlkey=614pzrob89cyfwdflnrvu6vx7&amp;dl=0","Click to download SizeChart")</f>
      </c>
      <c r="C325" s="0" t="inlineStr">
        <is>
          <t>Phineas Men's T-Shirt</t>
        </is>
      </c>
      <c r="D325" s="0" t="inlineStr">
        <is>
          <t>'126317</t>
        </is>
      </c>
      <c r="E325" s="0" t="inlineStr">
        <is>
          <t>UNO PHINEA M CL:126317B-M</t>
        </is>
      </c>
      <c r="F325" s="0" t="inlineStr">
        <is>
          <t>'809126317050</t>
        </is>
      </c>
      <c r="G325" s="0" t="inlineStr">
        <is>
          <t>MENS</t>
        </is>
      </c>
      <c r="H325" s="0" t="inlineStr">
        <is>
          <t>M</t>
        </is>
      </c>
      <c r="I325" s="0">
        <v>34.99</v>
      </c>
      <c r="J325" s="0">
        <v>12</v>
      </c>
    </row>
    <row r="326" spans="1:10" customHeight="0">
      <c r="A326" s="0">
        <f>HYPERLINK("https://dl.dropboxusercontent.com/scl/fi/dn1s7t8lqm2yzhan04fh1/f22-101bc.jpg?rlkey=nnum9phewwvx70tk6ftjv87kp&amp;dl=0","Click to download Image")</f>
      </c>
      <c r="B326" s="0">
        <f>HYPERLINK("https://dl.dropboxusercontent.com/scl/fi/rw7mqnd5dji751zy560im/mens-t-shirt-size-chartsphineas.jpg?rlkey=614pzrob89cyfwdflnrvu6vx7&amp;dl=0","Click to download SizeChart")</f>
      </c>
      <c r="C326" s="0" t="inlineStr">
        <is>
          <t>Phineas Men's T-Shirt</t>
        </is>
      </c>
      <c r="D326" s="0" t="inlineStr">
        <is>
          <t>'126317</t>
        </is>
      </c>
      <c r="E326" s="0" t="inlineStr">
        <is>
          <t>UNO PHINEA M CL:126317C-L</t>
        </is>
      </c>
      <c r="F326" s="0" t="inlineStr">
        <is>
          <t>'809126317067</t>
        </is>
      </c>
      <c r="G326" s="0" t="inlineStr">
        <is>
          <t>MENS</t>
        </is>
      </c>
      <c r="H326" s="0" t="inlineStr">
        <is>
          <t>L</t>
        </is>
      </c>
      <c r="I326" s="0">
        <v>34.99</v>
      </c>
      <c r="J326" s="0">
        <v>0</v>
      </c>
    </row>
    <row r="327" spans="1:10" customHeight="0">
      <c r="A327" s="0">
        <f>HYPERLINK("https://dl.dropboxusercontent.com/scl/fi/dn1s7t8lqm2yzhan04fh1/f22-101bc.jpg?rlkey=nnum9phewwvx70tk6ftjv87kp&amp;dl=0","Click to download Image")</f>
      </c>
      <c r="B327" s="0">
        <f>HYPERLINK("https://dl.dropboxusercontent.com/scl/fi/rw7mqnd5dji751zy560im/mens-t-shirt-size-chartsphineas.jpg?rlkey=614pzrob89cyfwdflnrvu6vx7&amp;dl=0","Click to download SizeChart")</f>
      </c>
      <c r="C327" s="0" t="inlineStr">
        <is>
          <t>Phineas Men's T-Shirt</t>
        </is>
      </c>
      <c r="D327" s="0" t="inlineStr">
        <is>
          <t>'126317</t>
        </is>
      </c>
      <c r="E327" s="0" t="inlineStr">
        <is>
          <t>UNO PHINEA M CL:126317D-XL</t>
        </is>
      </c>
      <c r="F327" s="0" t="inlineStr">
        <is>
          <t>'809126317074</t>
        </is>
      </c>
      <c r="G327" s="0" t="inlineStr">
        <is>
          <t>MENS</t>
        </is>
      </c>
      <c r="H327" s="0" t="inlineStr">
        <is>
          <t>XL</t>
        </is>
      </c>
      <c r="I327" s="0">
        <v>34.99</v>
      </c>
      <c r="J327" s="0">
        <v>6</v>
      </c>
    </row>
    <row r="328" spans="1:10" customHeight="0">
      <c r="A328" s="0">
        <f>HYPERLINK("https://dl.dropboxusercontent.com/scl/fi/dn1s7t8lqm2yzhan04fh1/f22-101bc.jpg?rlkey=nnum9phewwvx70tk6ftjv87kp&amp;dl=0","Click to download Image")</f>
      </c>
      <c r="B328" s="0">
        <f>HYPERLINK("https://dl.dropboxusercontent.com/scl/fi/rw7mqnd5dji751zy560im/mens-t-shirt-size-chartsphineas.jpg?rlkey=614pzrob89cyfwdflnrvu6vx7&amp;dl=0","Click to download SizeChart")</f>
      </c>
      <c r="C328" s="0" t="inlineStr">
        <is>
          <t>Phineas Men's T-Shirt</t>
        </is>
      </c>
      <c r="D328" s="0" t="inlineStr">
        <is>
          <t>'126317</t>
        </is>
      </c>
      <c r="E328" s="0" t="inlineStr">
        <is>
          <t>UNO PHINEA M CL:126317E-2XL</t>
        </is>
      </c>
      <c r="F328" s="0" t="inlineStr">
        <is>
          <t>'809126317081</t>
        </is>
      </c>
      <c r="G328" s="0" t="inlineStr">
        <is>
          <t>MENS</t>
        </is>
      </c>
      <c r="H328" s="0" t="inlineStr">
        <is>
          <t>2XL</t>
        </is>
      </c>
      <c r="I328" s="0">
        <v>34.99</v>
      </c>
      <c r="J328" s="0">
        <v>8</v>
      </c>
    </row>
    <row r="329" spans="1:10" customHeight="0">
      <c r="A329" s="0">
        <f>HYPERLINK("https://dl.dropboxusercontent.com/scl/fi/dn1s7t8lqm2yzhan04fh1/f22-101bc.jpg?rlkey=nnum9phewwvx70tk6ftjv87kp&amp;dl=0","Click to download Image")</f>
      </c>
      <c r="B329" s="0">
        <f>HYPERLINK("https://dl.dropboxusercontent.com/scl/fi/rw7mqnd5dji751zy560im/mens-t-shirt-size-chartsphineas.jpg?rlkey=614pzrob89cyfwdflnrvu6vx7&amp;dl=0","Click to download SizeChart")</f>
      </c>
      <c r="C329" s="0" t="inlineStr">
        <is>
          <t>Phineas Men's T-Shirt</t>
        </is>
      </c>
      <c r="D329" s="0" t="inlineStr">
        <is>
          <t>'126317</t>
        </is>
      </c>
      <c r="E329" s="0" t="inlineStr">
        <is>
          <t>UNO PHINEA M CL:126317F-3XL</t>
        </is>
      </c>
      <c r="F329" s="0" t="inlineStr">
        <is>
          <t>'809126317098</t>
        </is>
      </c>
      <c r="G329" s="0" t="inlineStr">
        <is>
          <t>MENS</t>
        </is>
      </c>
      <c r="H329" s="0" t="inlineStr">
        <is>
          <t>3XL</t>
        </is>
      </c>
      <c r="I329" s="0">
        <v>34.99</v>
      </c>
      <c r="J329" s="0">
        <v>6</v>
      </c>
    </row>
    <row r="330" spans="1:10" customHeight="0">
      <c r="A330" s="0">
        <f>HYPERLINK("https://dl.dropboxusercontent.com/scl/fi/dn1s7t8lqm2yzhan04fh1/f22-101bc.jpg?rlkey=nnum9phewwvx70tk6ftjv87kp&amp;dl=0","Click to download Image")</f>
      </c>
      <c r="B330" s="0">
        <f>HYPERLINK("https://dl.dropboxusercontent.com/scl/fi/rw7mqnd5dji751zy560im/mens-t-shirt-size-chartsphineas.jpg?rlkey=614pzrob89cyfwdflnrvu6vx7&amp;dl=0","Click to download SizeChart")</f>
      </c>
      <c r="C330" s="0" t="inlineStr">
        <is>
          <t>Phineas Men's T-Shirt</t>
        </is>
      </c>
      <c r="D330" s="0" t="inlineStr">
        <is>
          <t>'126317</t>
        </is>
      </c>
      <c r="E330" s="0" t="inlineStr">
        <is>
          <t>UNO PHINEA M CL 12PK:126317Z-12PK</t>
        </is>
      </c>
      <c r="F330" s="0" t="inlineStr">
        <is>
          <t>'809126317999</t>
        </is>
      </c>
      <c r="G330" s="0" t="inlineStr">
        <is>
          <t>MENS</t>
        </is>
      </c>
      <c r="H330" s="0" t="inlineStr">
        <is>
          <t>12 PACK</t>
        </is>
      </c>
      <c r="I330" s="0">
        <v>342</v>
      </c>
      <c r="J330" s="0">
        <v>0</v>
      </c>
    </row>
    <row r="331" spans="1:10" customHeight="0">
      <c r="A331" s="0">
        <f>HYPERLINK("https://dl.dropboxusercontent.com/scl/fi/9i1ulr97dsml848rnedli/phineas-130480-f.jpg?rlkey=vcbqisvreuni3xrfmgy9pew7o&amp;dl=0","Click to download Image")</f>
      </c>
      <c r="B331" s="0">
        <f>HYPERLINK("https://dl.dropboxusercontent.com/scl/fi/rw7mqnd5dji751zy560im/mens-t-shirt-size-chartsphineas.jpg?rlkey=614pzrob89cyfwdflnrvu6vx7&amp;dl=0","Click to download SizeChart")</f>
      </c>
      <c r="C331" s="0" t="inlineStr">
        <is>
          <t>Phineas Men's T-Shirt</t>
        </is>
      </c>
      <c r="D331" s="0" t="inlineStr">
        <is>
          <t>'130480</t>
        </is>
      </c>
      <c r="E331" s="0" t="inlineStr">
        <is>
          <t>CU PHINEA M DG:130480A-S</t>
        </is>
      </c>
      <c r="F331" s="0" t="inlineStr">
        <is>
          <t>'810130480043</t>
        </is>
      </c>
      <c r="G331" s="0" t="inlineStr">
        <is>
          <t>MENS</t>
        </is>
      </c>
      <c r="H331" s="0" t="inlineStr">
        <is>
          <t>S</t>
        </is>
      </c>
      <c r="I331" s="0">
        <v>34.99</v>
      </c>
      <c r="J331" s="0">
        <v>27</v>
      </c>
    </row>
    <row r="332" spans="1:10" customHeight="0">
      <c r="A332" s="0">
        <f>HYPERLINK("https://dl.dropboxusercontent.com/scl/fi/9i1ulr97dsml848rnedli/phineas-130480-f.jpg?rlkey=vcbqisvreuni3xrfmgy9pew7o&amp;dl=0","Click to download Image")</f>
      </c>
      <c r="B332" s="0">
        <f>HYPERLINK("https://dl.dropboxusercontent.com/scl/fi/rw7mqnd5dji751zy560im/mens-t-shirt-size-chartsphineas.jpg?rlkey=614pzrob89cyfwdflnrvu6vx7&amp;dl=0","Click to download SizeChart")</f>
      </c>
      <c r="C332" s="0" t="inlineStr">
        <is>
          <t>Phineas Men's T-Shirt</t>
        </is>
      </c>
      <c r="D332" s="0" t="inlineStr">
        <is>
          <t>'130480</t>
        </is>
      </c>
      <c r="E332" s="0" t="inlineStr">
        <is>
          <t>CU PHINEA M DG:130480B-M</t>
        </is>
      </c>
      <c r="F332" s="0" t="inlineStr">
        <is>
          <t>'810130480050</t>
        </is>
      </c>
      <c r="G332" s="0" t="inlineStr">
        <is>
          <t>MENS</t>
        </is>
      </c>
      <c r="H332" s="0" t="inlineStr">
        <is>
          <t>M</t>
        </is>
      </c>
      <c r="I332" s="0">
        <v>34.99</v>
      </c>
      <c r="J332" s="0">
        <v>28</v>
      </c>
    </row>
    <row r="333" spans="1:10" customHeight="0">
      <c r="A333" s="0">
        <f>HYPERLINK("https://dl.dropboxusercontent.com/scl/fi/9i1ulr97dsml848rnedli/phineas-130480-f.jpg?rlkey=vcbqisvreuni3xrfmgy9pew7o&amp;dl=0","Click to download Image")</f>
      </c>
      <c r="B333" s="0">
        <f>HYPERLINK("https://dl.dropboxusercontent.com/scl/fi/rw7mqnd5dji751zy560im/mens-t-shirt-size-chartsphineas.jpg?rlkey=614pzrob89cyfwdflnrvu6vx7&amp;dl=0","Click to download SizeChart")</f>
      </c>
      <c r="C333" s="0" t="inlineStr">
        <is>
          <t>Phineas Men's T-Shirt</t>
        </is>
      </c>
      <c r="D333" s="0" t="inlineStr">
        <is>
          <t>'130480</t>
        </is>
      </c>
      <c r="E333" s="0" t="inlineStr">
        <is>
          <t>CU PHINEA M DG:130480C-L</t>
        </is>
      </c>
      <c r="F333" s="0" t="inlineStr">
        <is>
          <t>'810130480067</t>
        </is>
      </c>
      <c r="G333" s="0" t="inlineStr">
        <is>
          <t>MENS</t>
        </is>
      </c>
      <c r="H333" s="0" t="inlineStr">
        <is>
          <t>L</t>
        </is>
      </c>
      <c r="I333" s="0">
        <v>34.99</v>
      </c>
      <c r="J333" s="0">
        <v>7</v>
      </c>
    </row>
    <row r="334" spans="1:10" customHeight="0">
      <c r="A334" s="0">
        <f>HYPERLINK("https://dl.dropboxusercontent.com/scl/fi/9i1ulr97dsml848rnedli/phineas-130480-f.jpg?rlkey=vcbqisvreuni3xrfmgy9pew7o&amp;dl=0","Click to download Image")</f>
      </c>
      <c r="B334" s="0">
        <f>HYPERLINK("https://dl.dropboxusercontent.com/scl/fi/rw7mqnd5dji751zy560im/mens-t-shirt-size-chartsphineas.jpg?rlkey=614pzrob89cyfwdflnrvu6vx7&amp;dl=0","Click to download SizeChart")</f>
      </c>
      <c r="C334" s="0" t="inlineStr">
        <is>
          <t>Phineas Men's T-Shirt</t>
        </is>
      </c>
      <c r="D334" s="0" t="inlineStr">
        <is>
          <t>'130480</t>
        </is>
      </c>
      <c r="E334" s="0" t="inlineStr">
        <is>
          <t>CU PHINEA M DG:130480D-XL</t>
        </is>
      </c>
      <c r="F334" s="0" t="inlineStr">
        <is>
          <t>'810130480074</t>
        </is>
      </c>
      <c r="G334" s="0" t="inlineStr">
        <is>
          <t>MENS</t>
        </is>
      </c>
      <c r="H334" s="0" t="inlineStr">
        <is>
          <t>XL</t>
        </is>
      </c>
      <c r="I334" s="0">
        <v>34.99</v>
      </c>
      <c r="J334" s="0">
        <v>11</v>
      </c>
    </row>
    <row r="335" spans="1:10" customHeight="0">
      <c r="A335" s="0">
        <f>HYPERLINK("https://dl.dropboxusercontent.com/scl/fi/9i1ulr97dsml848rnedli/phineas-130480-f.jpg?rlkey=vcbqisvreuni3xrfmgy9pew7o&amp;dl=0","Click to download Image")</f>
      </c>
      <c r="B335" s="0">
        <f>HYPERLINK("https://dl.dropboxusercontent.com/scl/fi/rw7mqnd5dji751zy560im/mens-t-shirt-size-chartsphineas.jpg?rlkey=614pzrob89cyfwdflnrvu6vx7&amp;dl=0","Click to download SizeChart")</f>
      </c>
      <c r="C335" s="0" t="inlineStr">
        <is>
          <t>Phineas Men's T-Shirt</t>
        </is>
      </c>
      <c r="D335" s="0" t="inlineStr">
        <is>
          <t>'130480</t>
        </is>
      </c>
      <c r="E335" s="0" t="inlineStr">
        <is>
          <t>CU PHINEA M DG:130480E-2XL</t>
        </is>
      </c>
      <c r="F335" s="0" t="inlineStr">
        <is>
          <t>'810130480081</t>
        </is>
      </c>
      <c r="G335" s="0" t="inlineStr">
        <is>
          <t>MENS</t>
        </is>
      </c>
      <c r="H335" s="0" t="inlineStr">
        <is>
          <t>2XL</t>
        </is>
      </c>
      <c r="I335" s="0">
        <v>34.99</v>
      </c>
      <c r="J335" s="0">
        <v>12</v>
      </c>
    </row>
    <row r="336" spans="1:10" customHeight="0">
      <c r="A336" s="0">
        <f>HYPERLINK("https://dl.dropboxusercontent.com/scl/fi/9i1ulr97dsml848rnedli/phineas-130480-f.jpg?rlkey=vcbqisvreuni3xrfmgy9pew7o&amp;dl=0","Click to download Image")</f>
      </c>
      <c r="B336" s="0">
        <f>HYPERLINK("https://dl.dropboxusercontent.com/scl/fi/rw7mqnd5dji751zy560im/mens-t-shirt-size-chartsphineas.jpg?rlkey=614pzrob89cyfwdflnrvu6vx7&amp;dl=0","Click to download SizeChart")</f>
      </c>
      <c r="C336" s="0" t="inlineStr">
        <is>
          <t>Phineas Men's T-Shirt</t>
        </is>
      </c>
      <c r="D336" s="0" t="inlineStr">
        <is>
          <t>'130480</t>
        </is>
      </c>
      <c r="E336" s="0" t="inlineStr">
        <is>
          <t>CU PHINEA M DG:130480F-3XL</t>
        </is>
      </c>
      <c r="F336" s="0" t="inlineStr">
        <is>
          <t>'810130480098</t>
        </is>
      </c>
      <c r="G336" s="0" t="inlineStr">
        <is>
          <t>MENS</t>
        </is>
      </c>
      <c r="H336" s="0" t="inlineStr">
        <is>
          <t>3XL</t>
        </is>
      </c>
      <c r="I336" s="0">
        <v>34.99</v>
      </c>
      <c r="J336" s="0">
        <v>7</v>
      </c>
    </row>
    <row r="337" spans="1:10" customHeight="0">
      <c r="A337" s="0">
        <f>HYPERLINK("https://dl.dropboxusercontent.com/scl/fi/9i1ulr97dsml848rnedli/phineas-130480-f.jpg?rlkey=vcbqisvreuni3xrfmgy9pew7o&amp;dl=0","Click to download Image")</f>
      </c>
      <c r="B337" s="0">
        <f>HYPERLINK("https://dl.dropboxusercontent.com/scl/fi/rw7mqnd5dji751zy560im/mens-t-shirt-size-chartsphineas.jpg?rlkey=614pzrob89cyfwdflnrvu6vx7&amp;dl=0","Click to download SizeChart")</f>
      </c>
      <c r="C337" s="0" t="inlineStr">
        <is>
          <t>Phineas Men's T-Shirt</t>
        </is>
      </c>
      <c r="D337" s="0" t="inlineStr">
        <is>
          <t>'130480</t>
        </is>
      </c>
      <c r="E337" s="0" t="inlineStr">
        <is>
          <t>CU PHINEA M DG 12PK:130480Z-12PK</t>
        </is>
      </c>
      <c r="F337" s="0" t="inlineStr">
        <is>
          <t>'810130480999</t>
        </is>
      </c>
      <c r="G337" s="0" t="inlineStr">
        <is>
          <t>MENS</t>
        </is>
      </c>
      <c r="H337" s="0" t="inlineStr">
        <is>
          <t>12 PACK</t>
        </is>
      </c>
      <c r="I337" s="0">
        <v>342</v>
      </c>
      <c r="J337" s="0">
        <v>2</v>
      </c>
    </row>
    <row r="338" spans="1:10" customHeight="0">
      <c r="A338" s="0">
        <f>HYPERLINK("https://dl.dropboxusercontent.com/scl/fi/2ign2uqdoafm5ua7q4hno/phineas-130475-f.jpg?rlkey=1egxog1poueb92y6fgxy0gzkl&amp;dl=0","Click to download Image")</f>
      </c>
      <c r="B338" s="0">
        <f>HYPERLINK("https://dl.dropboxusercontent.com/scl/fi/rw7mqnd5dji751zy560im/mens-t-shirt-size-chartsphineas.jpg?rlkey=614pzrob89cyfwdflnrvu6vx7&amp;dl=0","Click to download SizeChart")</f>
      </c>
      <c r="C338" s="0" t="inlineStr">
        <is>
          <t>Phineas Men's T-Shirt</t>
        </is>
      </c>
      <c r="D338" s="0" t="inlineStr">
        <is>
          <t>'130475</t>
        </is>
      </c>
      <c r="E338" s="0" t="inlineStr">
        <is>
          <t>SDSU PHINEA M DG:130475A-S</t>
        </is>
      </c>
      <c r="F338" s="0" t="inlineStr">
        <is>
          <t>'816130475041</t>
        </is>
      </c>
      <c r="G338" s="0" t="inlineStr">
        <is>
          <t>MENS</t>
        </is>
      </c>
      <c r="H338" s="0" t="inlineStr">
        <is>
          <t>S</t>
        </is>
      </c>
      <c r="I338" s="0">
        <v>34.99</v>
      </c>
      <c r="J338" s="0">
        <v>13</v>
      </c>
    </row>
    <row r="339" spans="1:10" customHeight="0">
      <c r="A339" s="0">
        <f>HYPERLINK("https://dl.dropboxusercontent.com/scl/fi/2ign2uqdoafm5ua7q4hno/phineas-130475-f.jpg?rlkey=1egxog1poueb92y6fgxy0gzkl&amp;dl=0","Click to download Image")</f>
      </c>
      <c r="B339" s="0">
        <f>HYPERLINK("https://dl.dropboxusercontent.com/scl/fi/rw7mqnd5dji751zy560im/mens-t-shirt-size-chartsphineas.jpg?rlkey=614pzrob89cyfwdflnrvu6vx7&amp;dl=0","Click to download SizeChart")</f>
      </c>
      <c r="C339" s="0" t="inlineStr">
        <is>
          <t>Phineas Men's T-Shirt</t>
        </is>
      </c>
      <c r="D339" s="0" t="inlineStr">
        <is>
          <t>'130475</t>
        </is>
      </c>
      <c r="E339" s="0" t="inlineStr">
        <is>
          <t>SDSU PHINEA M DG:130475B-M</t>
        </is>
      </c>
      <c r="F339" s="0" t="inlineStr">
        <is>
          <t>'816130475058</t>
        </is>
      </c>
      <c r="G339" s="0" t="inlineStr">
        <is>
          <t>MENS</t>
        </is>
      </c>
      <c r="H339" s="0" t="inlineStr">
        <is>
          <t>M</t>
        </is>
      </c>
      <c r="I339" s="0">
        <v>34.99</v>
      </c>
      <c r="J339" s="0">
        <v>10</v>
      </c>
    </row>
    <row r="340" spans="1:10" customHeight="0">
      <c r="A340" s="0">
        <f>HYPERLINK("https://dl.dropboxusercontent.com/scl/fi/2ign2uqdoafm5ua7q4hno/phineas-130475-f.jpg?rlkey=1egxog1poueb92y6fgxy0gzkl&amp;dl=0","Click to download Image")</f>
      </c>
      <c r="B340" s="0">
        <f>HYPERLINK("https://dl.dropboxusercontent.com/scl/fi/rw7mqnd5dji751zy560im/mens-t-shirt-size-chartsphineas.jpg?rlkey=614pzrob89cyfwdflnrvu6vx7&amp;dl=0","Click to download SizeChart")</f>
      </c>
      <c r="C340" s="0" t="inlineStr">
        <is>
          <t>Phineas Men's T-Shirt</t>
        </is>
      </c>
      <c r="D340" s="0" t="inlineStr">
        <is>
          <t>'130475</t>
        </is>
      </c>
      <c r="E340" s="0" t="inlineStr">
        <is>
          <t>SDSU PHINEA M DG:130475C-L</t>
        </is>
      </c>
      <c r="F340" s="0" t="inlineStr">
        <is>
          <t>'816130475065</t>
        </is>
      </c>
      <c r="G340" s="0" t="inlineStr">
        <is>
          <t>MENS</t>
        </is>
      </c>
      <c r="H340" s="0" t="inlineStr">
        <is>
          <t>L</t>
        </is>
      </c>
      <c r="I340" s="0">
        <v>34.99</v>
      </c>
      <c r="J340" s="0">
        <v>7</v>
      </c>
    </row>
    <row r="341" spans="1:10" customHeight="0">
      <c r="A341" s="0">
        <f>HYPERLINK("https://dl.dropboxusercontent.com/scl/fi/2ign2uqdoafm5ua7q4hno/phineas-130475-f.jpg?rlkey=1egxog1poueb92y6fgxy0gzkl&amp;dl=0","Click to download Image")</f>
      </c>
      <c r="B341" s="0">
        <f>HYPERLINK("https://dl.dropboxusercontent.com/scl/fi/rw7mqnd5dji751zy560im/mens-t-shirt-size-chartsphineas.jpg?rlkey=614pzrob89cyfwdflnrvu6vx7&amp;dl=0","Click to download SizeChart")</f>
      </c>
      <c r="C341" s="0" t="inlineStr">
        <is>
          <t>Phineas Men's T-Shirt</t>
        </is>
      </c>
      <c r="D341" s="0" t="inlineStr">
        <is>
          <t>'130475</t>
        </is>
      </c>
      <c r="E341" s="0" t="inlineStr">
        <is>
          <t>SDSU PHINEA M DG:130475D-XL</t>
        </is>
      </c>
      <c r="F341" s="0" t="inlineStr">
        <is>
          <t>'816130475072</t>
        </is>
      </c>
      <c r="G341" s="0" t="inlineStr">
        <is>
          <t>MENS</t>
        </is>
      </c>
      <c r="H341" s="0" t="inlineStr">
        <is>
          <t>XL</t>
        </is>
      </c>
      <c r="I341" s="0">
        <v>34.99</v>
      </c>
      <c r="J341" s="0">
        <v>7</v>
      </c>
    </row>
    <row r="342" spans="1:10" customHeight="0">
      <c r="A342" s="0">
        <f>HYPERLINK("https://dl.dropboxusercontent.com/scl/fi/2ign2uqdoafm5ua7q4hno/phineas-130475-f.jpg?rlkey=1egxog1poueb92y6fgxy0gzkl&amp;dl=0","Click to download Image")</f>
      </c>
      <c r="B342" s="0">
        <f>HYPERLINK("https://dl.dropboxusercontent.com/scl/fi/rw7mqnd5dji751zy560im/mens-t-shirt-size-chartsphineas.jpg?rlkey=614pzrob89cyfwdflnrvu6vx7&amp;dl=0","Click to download SizeChart")</f>
      </c>
      <c r="C342" s="0" t="inlineStr">
        <is>
          <t>Phineas Men's T-Shirt</t>
        </is>
      </c>
      <c r="D342" s="0" t="inlineStr">
        <is>
          <t>'130475</t>
        </is>
      </c>
      <c r="E342" s="0" t="inlineStr">
        <is>
          <t>SDSU PHINEA M DG:130475E-2XL</t>
        </is>
      </c>
      <c r="F342" s="0" t="inlineStr">
        <is>
          <t>'816130475089</t>
        </is>
      </c>
      <c r="G342" s="0" t="inlineStr">
        <is>
          <t>MENS</t>
        </is>
      </c>
      <c r="H342" s="0" t="inlineStr">
        <is>
          <t>2XL</t>
        </is>
      </c>
      <c r="I342" s="0">
        <v>34.99</v>
      </c>
      <c r="J342" s="0">
        <v>12</v>
      </c>
    </row>
    <row r="343" spans="1:10" customHeight="0">
      <c r="A343" s="0">
        <f>HYPERLINK("https://dl.dropboxusercontent.com/scl/fi/2ign2uqdoafm5ua7q4hno/phineas-130475-f.jpg?rlkey=1egxog1poueb92y6fgxy0gzkl&amp;dl=0","Click to download Image")</f>
      </c>
      <c r="B343" s="0">
        <f>HYPERLINK("https://dl.dropboxusercontent.com/scl/fi/rw7mqnd5dji751zy560im/mens-t-shirt-size-chartsphineas.jpg?rlkey=614pzrob89cyfwdflnrvu6vx7&amp;dl=0","Click to download SizeChart")</f>
      </c>
      <c r="C343" s="0" t="inlineStr">
        <is>
          <t>Phineas Men's T-Shirt</t>
        </is>
      </c>
      <c r="D343" s="0" t="inlineStr">
        <is>
          <t>'130475</t>
        </is>
      </c>
      <c r="E343" s="0" t="inlineStr">
        <is>
          <t>SDSU PHINEA M DG:130475F-3XL</t>
        </is>
      </c>
      <c r="F343" s="0" t="inlineStr">
        <is>
          <t>'816130475096</t>
        </is>
      </c>
      <c r="G343" s="0" t="inlineStr">
        <is>
          <t>MENS</t>
        </is>
      </c>
      <c r="H343" s="0" t="inlineStr">
        <is>
          <t>3XL</t>
        </is>
      </c>
      <c r="I343" s="0">
        <v>34.99</v>
      </c>
      <c r="J343" s="0">
        <v>5</v>
      </c>
    </row>
    <row r="344" spans="1:10" customHeight="0">
      <c r="A344" s="0">
        <f>HYPERLINK("https://dl.dropboxusercontent.com/scl/fi/2ign2uqdoafm5ua7q4hno/phineas-130475-f.jpg?rlkey=1egxog1poueb92y6fgxy0gzkl&amp;dl=0","Click to download Image")</f>
      </c>
      <c r="B344" s="0">
        <f>HYPERLINK("https://dl.dropboxusercontent.com/scl/fi/rw7mqnd5dji751zy560im/mens-t-shirt-size-chartsphineas.jpg?rlkey=614pzrob89cyfwdflnrvu6vx7&amp;dl=0","Click to download SizeChart")</f>
      </c>
      <c r="C344" s="0" t="inlineStr">
        <is>
          <t>Phineas Men's T-Shirt</t>
        </is>
      </c>
      <c r="D344" s="0" t="inlineStr">
        <is>
          <t>'130475</t>
        </is>
      </c>
      <c r="E344" s="0" t="inlineStr">
        <is>
          <t>SDSU PHINEA M DG 12PK:130475Z-12PK</t>
        </is>
      </c>
      <c r="F344" s="0" t="inlineStr">
        <is>
          <t>'816130475997</t>
        </is>
      </c>
      <c r="G344" s="0" t="inlineStr">
        <is>
          <t>MENS</t>
        </is>
      </c>
      <c r="H344" s="0" t="inlineStr">
        <is>
          <t>12 PACK</t>
        </is>
      </c>
      <c r="I344" s="0">
        <v>342</v>
      </c>
      <c r="J344" s="0">
        <v>2</v>
      </c>
    </row>
    <row r="345" spans="1:10" customHeight="0">
      <c r="A345" s="0">
        <f>HYPERLINK("https://dl.dropboxusercontent.com/scl/fi/kfymedgns177qx357yxyk/f22-87-ia-rhodes-edit-2.jpg?rlkey=q1agw32kxznb5636afyb8jfvb&amp;dl=0","Click to download Image")</f>
      </c>
      <c r="B345" s="0">
        <f>HYPERLINK("https://dl.dropboxusercontent.com/scl/fi/10zavfl3zzldzzx6kf49c/mens-jackets-size-chartsrhodes.jpg?rlkey=ctist0x25yrcipcvrvbbgyjfr&amp;dl=0","Click to download SizeChart")</f>
      </c>
      <c r="C345" s="0" t="inlineStr">
        <is>
          <t>Rhodes Men's Jacket</t>
        </is>
      </c>
      <c r="D345" s="0" t="inlineStr">
        <is>
          <t>'126936</t>
        </is>
      </c>
      <c r="E345" s="0" t="inlineStr">
        <is>
          <t>IOWA RHODES M CO:126936A-S</t>
        </is>
      </c>
      <c r="F345" s="0" t="inlineStr">
        <is>
          <t>'800126936043</t>
        </is>
      </c>
      <c r="G345" s="0" t="inlineStr">
        <is>
          <t>MENS</t>
        </is>
      </c>
      <c r="H345" s="0" t="inlineStr">
        <is>
          <t>S</t>
        </is>
      </c>
      <c r="I345" s="0">
        <v>99.99</v>
      </c>
      <c r="J345" s="0">
        <v>16</v>
      </c>
    </row>
    <row r="346" spans="1:10" customHeight="0">
      <c r="A346" s="0">
        <f>HYPERLINK("https://dl.dropboxusercontent.com/scl/fi/kfymedgns177qx357yxyk/f22-87-ia-rhodes-edit-2.jpg?rlkey=q1agw32kxznb5636afyb8jfvb&amp;dl=0","Click to download Image")</f>
      </c>
      <c r="B346" s="0">
        <f>HYPERLINK("https://dl.dropboxusercontent.com/scl/fi/10zavfl3zzldzzx6kf49c/mens-jackets-size-chartsrhodes.jpg?rlkey=ctist0x25yrcipcvrvbbgyjfr&amp;dl=0","Click to download SizeChart")</f>
      </c>
      <c r="C346" s="0" t="inlineStr">
        <is>
          <t>Rhodes Men's Jacket</t>
        </is>
      </c>
      <c r="D346" s="0" t="inlineStr">
        <is>
          <t>'126936</t>
        </is>
      </c>
      <c r="E346" s="0" t="inlineStr">
        <is>
          <t>IOWA RHODES M CO:126936B-M</t>
        </is>
      </c>
      <c r="F346" s="0" t="inlineStr">
        <is>
          <t>'800126936050</t>
        </is>
      </c>
      <c r="G346" s="0" t="inlineStr">
        <is>
          <t>MENS</t>
        </is>
      </c>
      <c r="H346" s="0" t="inlineStr">
        <is>
          <t>M</t>
        </is>
      </c>
      <c r="I346" s="0">
        <v>99.99</v>
      </c>
      <c r="J346" s="0">
        <v>32</v>
      </c>
    </row>
    <row r="347" spans="1:10" customHeight="0">
      <c r="A347" s="0">
        <f>HYPERLINK("https://dl.dropboxusercontent.com/scl/fi/kfymedgns177qx357yxyk/f22-87-ia-rhodes-edit-2.jpg?rlkey=q1agw32kxznb5636afyb8jfvb&amp;dl=0","Click to download Image")</f>
      </c>
      <c r="B347" s="0">
        <f>HYPERLINK("https://dl.dropboxusercontent.com/scl/fi/10zavfl3zzldzzx6kf49c/mens-jackets-size-chartsrhodes.jpg?rlkey=ctist0x25yrcipcvrvbbgyjfr&amp;dl=0","Click to download SizeChart")</f>
      </c>
      <c r="C347" s="0" t="inlineStr">
        <is>
          <t>Rhodes Men's Jacket</t>
        </is>
      </c>
      <c r="D347" s="0" t="inlineStr">
        <is>
          <t>'126936</t>
        </is>
      </c>
      <c r="E347" s="0" t="inlineStr">
        <is>
          <t>IOWA RHODES M CO:126936C-L</t>
        </is>
      </c>
      <c r="F347" s="0" t="inlineStr">
        <is>
          <t>'800126936067</t>
        </is>
      </c>
      <c r="G347" s="0" t="inlineStr">
        <is>
          <t>MENS</t>
        </is>
      </c>
      <c r="H347" s="0" t="inlineStr">
        <is>
          <t>L</t>
        </is>
      </c>
      <c r="I347" s="0">
        <v>99.99</v>
      </c>
      <c r="J347" s="0">
        <v>42</v>
      </c>
    </row>
    <row r="348" spans="1:10" customHeight="0">
      <c r="A348" s="0">
        <f>HYPERLINK("https://dl.dropboxusercontent.com/scl/fi/kfymedgns177qx357yxyk/f22-87-ia-rhodes-edit-2.jpg?rlkey=q1agw32kxznb5636afyb8jfvb&amp;dl=0","Click to download Image")</f>
      </c>
      <c r="B348" s="0">
        <f>HYPERLINK("https://dl.dropboxusercontent.com/scl/fi/10zavfl3zzldzzx6kf49c/mens-jackets-size-chartsrhodes.jpg?rlkey=ctist0x25yrcipcvrvbbgyjfr&amp;dl=0","Click to download SizeChart")</f>
      </c>
      <c r="C348" s="0" t="inlineStr">
        <is>
          <t>Rhodes Men's Jacket</t>
        </is>
      </c>
      <c r="D348" s="0" t="inlineStr">
        <is>
          <t>'126936</t>
        </is>
      </c>
      <c r="E348" s="0" t="inlineStr">
        <is>
          <t>IOWA RHODES M CO:126936D-XL</t>
        </is>
      </c>
      <c r="F348" s="0" t="inlineStr">
        <is>
          <t>'800126936074</t>
        </is>
      </c>
      <c r="G348" s="0" t="inlineStr">
        <is>
          <t>MENS</t>
        </is>
      </c>
      <c r="H348" s="0" t="inlineStr">
        <is>
          <t>XL</t>
        </is>
      </c>
      <c r="I348" s="0">
        <v>99.99</v>
      </c>
      <c r="J348" s="0">
        <v>44</v>
      </c>
    </row>
    <row r="349" spans="1:10" customHeight="0">
      <c r="A349" s="0">
        <f>HYPERLINK("https://dl.dropboxusercontent.com/scl/fi/kfymedgns177qx357yxyk/f22-87-ia-rhodes-edit-2.jpg?rlkey=q1agw32kxznb5636afyb8jfvb&amp;dl=0","Click to download Image")</f>
      </c>
      <c r="B349" s="0">
        <f>HYPERLINK("https://dl.dropboxusercontent.com/scl/fi/10zavfl3zzldzzx6kf49c/mens-jackets-size-chartsrhodes.jpg?rlkey=ctist0x25yrcipcvrvbbgyjfr&amp;dl=0","Click to download SizeChart")</f>
      </c>
      <c r="C349" s="0" t="inlineStr">
        <is>
          <t>Rhodes Men's Jacket</t>
        </is>
      </c>
      <c r="D349" s="0" t="inlineStr">
        <is>
          <t>'126936</t>
        </is>
      </c>
      <c r="E349" s="0" t="inlineStr">
        <is>
          <t>IOWA RHODES M CO:126936E-2XL</t>
        </is>
      </c>
      <c r="F349" s="0" t="inlineStr">
        <is>
          <t>'800126936081</t>
        </is>
      </c>
      <c r="G349" s="0" t="inlineStr">
        <is>
          <t>MENS</t>
        </is>
      </c>
      <c r="H349" s="0" t="inlineStr">
        <is>
          <t>2XL</t>
        </is>
      </c>
      <c r="I349" s="0">
        <v>99.99</v>
      </c>
      <c r="J349" s="0">
        <v>29</v>
      </c>
    </row>
    <row r="350" spans="1:10" customHeight="0">
      <c r="A350" s="0">
        <f>HYPERLINK("https://dl.dropboxusercontent.com/scl/fi/kfymedgns177qx357yxyk/f22-87-ia-rhodes-edit-2.jpg?rlkey=q1agw32kxznb5636afyb8jfvb&amp;dl=0","Click to download Image")</f>
      </c>
      <c r="B350" s="0">
        <f>HYPERLINK("https://dl.dropboxusercontent.com/scl/fi/10zavfl3zzldzzx6kf49c/mens-jackets-size-chartsrhodes.jpg?rlkey=ctist0x25yrcipcvrvbbgyjfr&amp;dl=0","Click to download SizeChart")</f>
      </c>
      <c r="C350" s="0" t="inlineStr">
        <is>
          <t>Rhodes Men's Jacket</t>
        </is>
      </c>
      <c r="D350" s="0" t="inlineStr">
        <is>
          <t>'126936</t>
        </is>
      </c>
      <c r="E350" s="0" t="inlineStr">
        <is>
          <t>IOWA RHODES M CO:126936F-3XL</t>
        </is>
      </c>
      <c r="F350" s="0" t="inlineStr">
        <is>
          <t>'800126936098</t>
        </is>
      </c>
      <c r="G350" s="0" t="inlineStr">
        <is>
          <t>MENS</t>
        </is>
      </c>
      <c r="H350" s="0" t="inlineStr">
        <is>
          <t>3XL</t>
        </is>
      </c>
      <c r="I350" s="0">
        <v>99.99</v>
      </c>
      <c r="J350" s="0">
        <v>13</v>
      </c>
    </row>
    <row r="351" spans="1:10" customHeight="0">
      <c r="A351" s="0">
        <f>HYPERLINK("https://dl.dropboxusercontent.com/scl/fi/kfymedgns177qx357yxyk/f22-87-ia-rhodes-edit-2.jpg?rlkey=q1agw32kxznb5636afyb8jfvb&amp;dl=0","Click to download Image")</f>
      </c>
      <c r="B351" s="0">
        <f>HYPERLINK("https://dl.dropboxusercontent.com/scl/fi/10zavfl3zzldzzx6kf49c/mens-jackets-size-chartsrhodes.jpg?rlkey=ctist0x25yrcipcvrvbbgyjfr&amp;dl=0","Click to download SizeChart")</f>
      </c>
      <c r="C351" s="0" t="inlineStr">
        <is>
          <t>Rhodes Men's Jacket</t>
        </is>
      </c>
      <c r="D351" s="0" t="inlineStr">
        <is>
          <t>'126936</t>
        </is>
      </c>
      <c r="E351" s="0" t="inlineStr">
        <is>
          <t>IOWA RHODES M CO 12PK:126936Z-12PK</t>
        </is>
      </c>
      <c r="F351" s="0" t="inlineStr">
        <is>
          <t>'800126936999</t>
        </is>
      </c>
      <c r="G351" s="0" t="inlineStr">
        <is>
          <t>MENS</t>
        </is>
      </c>
      <c r="H351" s="0" t="inlineStr">
        <is>
          <t>12 PACK</t>
        </is>
      </c>
      <c r="I351" s="0">
        <v>966</v>
      </c>
      <c r="J351" s="0">
        <v>0</v>
      </c>
    </row>
    <row r="352" spans="1:10" customHeight="0">
      <c r="A352" s="0">
        <f>HYPERLINK("https://dl.dropboxusercontent.com/scl/fi/2vvzohnzf8j526m6swxzt/rhodes-129979-f.jpg?rlkey=eld1jnjgd8gqlufeouisbhdmi&amp;dl=0","Click to download Image")</f>
      </c>
      <c r="B352" s="0">
        <f>HYPERLINK("https://dl.dropboxusercontent.com/scl/fi/10zavfl3zzldzzx6kf49c/mens-jackets-size-chartsrhodes.jpg?rlkey=ctist0x25yrcipcvrvbbgyjfr&amp;dl=0","Click to download SizeChart")</f>
      </c>
      <c r="C352" s="0" t="inlineStr">
        <is>
          <t>Rhodes Men's Jacket</t>
        </is>
      </c>
      <c r="D352" s="0" t="inlineStr">
        <is>
          <t>'129979</t>
        </is>
      </c>
      <c r="E352" s="0" t="inlineStr">
        <is>
          <t>ISU RHODES M CO:129979A-S</t>
        </is>
      </c>
      <c r="F352" s="0" t="inlineStr">
        <is>
          <t>'801129979044</t>
        </is>
      </c>
      <c r="G352" s="0" t="inlineStr">
        <is>
          <t>MENS</t>
        </is>
      </c>
      <c r="H352" s="0" t="inlineStr">
        <is>
          <t>S</t>
        </is>
      </c>
      <c r="I352" s="0">
        <v>99.99</v>
      </c>
      <c r="J352" s="0">
        <v>15</v>
      </c>
    </row>
    <row r="353" spans="1:10" customHeight="0">
      <c r="A353" s="0">
        <f>HYPERLINK("https://dl.dropboxusercontent.com/scl/fi/2vvzohnzf8j526m6swxzt/rhodes-129979-f.jpg?rlkey=eld1jnjgd8gqlufeouisbhdmi&amp;dl=0","Click to download Image")</f>
      </c>
      <c r="B353" s="0">
        <f>HYPERLINK("https://dl.dropboxusercontent.com/scl/fi/10zavfl3zzldzzx6kf49c/mens-jackets-size-chartsrhodes.jpg?rlkey=ctist0x25yrcipcvrvbbgyjfr&amp;dl=0","Click to download SizeChart")</f>
      </c>
      <c r="C353" s="0" t="inlineStr">
        <is>
          <t>Rhodes Men's Jacket</t>
        </is>
      </c>
      <c r="D353" s="0" t="inlineStr">
        <is>
          <t>'129979</t>
        </is>
      </c>
      <c r="E353" s="0" t="inlineStr">
        <is>
          <t>ISU RHODES M CO:129979B-M</t>
        </is>
      </c>
      <c r="F353" s="0" t="inlineStr">
        <is>
          <t>'801129979051</t>
        </is>
      </c>
      <c r="G353" s="0" t="inlineStr">
        <is>
          <t>MENS</t>
        </is>
      </c>
      <c r="H353" s="0" t="inlineStr">
        <is>
          <t>M</t>
        </is>
      </c>
      <c r="I353" s="0">
        <v>99.99</v>
      </c>
      <c r="J353" s="0">
        <v>30</v>
      </c>
    </row>
    <row r="354" spans="1:10" customHeight="0">
      <c r="A354" s="0">
        <f>HYPERLINK("https://dl.dropboxusercontent.com/scl/fi/2vvzohnzf8j526m6swxzt/rhodes-129979-f.jpg?rlkey=eld1jnjgd8gqlufeouisbhdmi&amp;dl=0","Click to download Image")</f>
      </c>
      <c r="B354" s="0">
        <f>HYPERLINK("https://dl.dropboxusercontent.com/scl/fi/10zavfl3zzldzzx6kf49c/mens-jackets-size-chartsrhodes.jpg?rlkey=ctist0x25yrcipcvrvbbgyjfr&amp;dl=0","Click to download SizeChart")</f>
      </c>
      <c r="C354" s="0" t="inlineStr">
        <is>
          <t>Rhodes Men's Jacket</t>
        </is>
      </c>
      <c r="D354" s="0" t="inlineStr">
        <is>
          <t>'129979</t>
        </is>
      </c>
      <c r="E354" s="0" t="inlineStr">
        <is>
          <t>ISU RHODES M CO:129979C-L</t>
        </is>
      </c>
      <c r="F354" s="0" t="inlineStr">
        <is>
          <t>'801129979068</t>
        </is>
      </c>
      <c r="G354" s="0" t="inlineStr">
        <is>
          <t>MENS</t>
        </is>
      </c>
      <c r="H354" s="0" t="inlineStr">
        <is>
          <t>L</t>
        </is>
      </c>
      <c r="I354" s="0">
        <v>99.99</v>
      </c>
      <c r="J354" s="0">
        <v>38</v>
      </c>
    </row>
    <row r="355" spans="1:10" customHeight="0">
      <c r="A355" s="0">
        <f>HYPERLINK("https://dl.dropboxusercontent.com/scl/fi/2vvzohnzf8j526m6swxzt/rhodes-129979-f.jpg?rlkey=eld1jnjgd8gqlufeouisbhdmi&amp;dl=0","Click to download Image")</f>
      </c>
      <c r="B355" s="0">
        <f>HYPERLINK("https://dl.dropboxusercontent.com/scl/fi/10zavfl3zzldzzx6kf49c/mens-jackets-size-chartsrhodes.jpg?rlkey=ctist0x25yrcipcvrvbbgyjfr&amp;dl=0","Click to download SizeChart")</f>
      </c>
      <c r="C355" s="0" t="inlineStr">
        <is>
          <t>Rhodes Men's Jacket</t>
        </is>
      </c>
      <c r="D355" s="0" t="inlineStr">
        <is>
          <t>'129979</t>
        </is>
      </c>
      <c r="E355" s="0" t="inlineStr">
        <is>
          <t>ISU RHODES M CO:129979D-XL</t>
        </is>
      </c>
      <c r="F355" s="0" t="inlineStr">
        <is>
          <t>'801129979075</t>
        </is>
      </c>
      <c r="G355" s="0" t="inlineStr">
        <is>
          <t>MENS</t>
        </is>
      </c>
      <c r="H355" s="0" t="inlineStr">
        <is>
          <t>XL</t>
        </is>
      </c>
      <c r="I355" s="0">
        <v>99.99</v>
      </c>
      <c r="J355" s="0">
        <v>37</v>
      </c>
    </row>
    <row r="356" spans="1:10" customHeight="0">
      <c r="A356" s="0">
        <f>HYPERLINK("https://dl.dropboxusercontent.com/scl/fi/2vvzohnzf8j526m6swxzt/rhodes-129979-f.jpg?rlkey=eld1jnjgd8gqlufeouisbhdmi&amp;dl=0","Click to download Image")</f>
      </c>
      <c r="B356" s="0">
        <f>HYPERLINK("https://dl.dropboxusercontent.com/scl/fi/10zavfl3zzldzzx6kf49c/mens-jackets-size-chartsrhodes.jpg?rlkey=ctist0x25yrcipcvrvbbgyjfr&amp;dl=0","Click to download SizeChart")</f>
      </c>
      <c r="C356" s="0" t="inlineStr">
        <is>
          <t>Rhodes Men's Jacket</t>
        </is>
      </c>
      <c r="D356" s="0" t="inlineStr">
        <is>
          <t>'129979</t>
        </is>
      </c>
      <c r="E356" s="0" t="inlineStr">
        <is>
          <t>ISU RHODES M CO:129979E-2XL</t>
        </is>
      </c>
      <c r="F356" s="0" t="inlineStr">
        <is>
          <t>'801129979082</t>
        </is>
      </c>
      <c r="G356" s="0" t="inlineStr">
        <is>
          <t>MENS</t>
        </is>
      </c>
      <c r="H356" s="0" t="inlineStr">
        <is>
          <t>2XL</t>
        </is>
      </c>
      <c r="I356" s="0">
        <v>99.99</v>
      </c>
      <c r="J356" s="0">
        <v>27</v>
      </c>
    </row>
    <row r="357" spans="1:10" customHeight="0">
      <c r="A357" s="0">
        <f>HYPERLINK("https://dl.dropboxusercontent.com/scl/fi/2vvzohnzf8j526m6swxzt/rhodes-129979-f.jpg?rlkey=eld1jnjgd8gqlufeouisbhdmi&amp;dl=0","Click to download Image")</f>
      </c>
      <c r="B357" s="0">
        <f>HYPERLINK("https://dl.dropboxusercontent.com/scl/fi/10zavfl3zzldzzx6kf49c/mens-jackets-size-chartsrhodes.jpg?rlkey=ctist0x25yrcipcvrvbbgyjfr&amp;dl=0","Click to download SizeChart")</f>
      </c>
      <c r="C357" s="0" t="inlineStr">
        <is>
          <t>Rhodes Men's Jacket</t>
        </is>
      </c>
      <c r="D357" s="0" t="inlineStr">
        <is>
          <t>'129979</t>
        </is>
      </c>
      <c r="E357" s="0" t="inlineStr">
        <is>
          <t>ISU RHODES M CO:129979F-3XL</t>
        </is>
      </c>
      <c r="F357" s="0" t="inlineStr">
        <is>
          <t>'801129979099</t>
        </is>
      </c>
      <c r="G357" s="0" t="inlineStr">
        <is>
          <t>MENS</t>
        </is>
      </c>
      <c r="H357" s="0" t="inlineStr">
        <is>
          <t>3XL</t>
        </is>
      </c>
      <c r="I357" s="0">
        <v>99.99</v>
      </c>
      <c r="J357" s="0">
        <v>16</v>
      </c>
    </row>
    <row r="358" spans="1:10" customHeight="0">
      <c r="A358" s="0">
        <f>HYPERLINK("https://dl.dropboxusercontent.com/scl/fi/2vvzohnzf8j526m6swxzt/rhodes-129979-f.jpg?rlkey=eld1jnjgd8gqlufeouisbhdmi&amp;dl=0","Click to download Image")</f>
      </c>
      <c r="B358" s="0">
        <f>HYPERLINK("https://dl.dropboxusercontent.com/scl/fi/10zavfl3zzldzzx6kf49c/mens-jackets-size-chartsrhodes.jpg?rlkey=ctist0x25yrcipcvrvbbgyjfr&amp;dl=0","Click to download SizeChart")</f>
      </c>
      <c r="C358" s="0" t="inlineStr">
        <is>
          <t>Rhodes Men's Jacket</t>
        </is>
      </c>
      <c r="D358" s="0" t="inlineStr">
        <is>
          <t>'129979</t>
        </is>
      </c>
      <c r="E358" s="0" t="inlineStr">
        <is>
          <t>ISU RHODES M CO 12PK:129979Z-12PK</t>
        </is>
      </c>
      <c r="F358" s="0" t="inlineStr">
        <is>
          <t>'801129979990</t>
        </is>
      </c>
      <c r="G358" s="0" t="inlineStr">
        <is>
          <t>MENS</t>
        </is>
      </c>
      <c r="H358" s="0" t="inlineStr">
        <is>
          <t>12 PACK</t>
        </is>
      </c>
      <c r="I358" s="0">
        <v>966</v>
      </c>
      <c r="J358" s="0">
        <v>0</v>
      </c>
    </row>
    <row r="359" spans="1:10" customHeight="0">
      <c r="A359" s="0">
        <f>HYPERLINK("https://dl.dropboxusercontent.com/scl/fi/mqm9qfr1p5zf2vv4h7dpo/130748-f.jpg?rlkey=idww376g95jlm42dh7fnnxyue&amp;dl=0","Click to download Image")</f>
      </c>
      <c r="B359" s="0">
        <f>HYPERLINK("https://dl.dropboxusercontent.com/scl/fi/bjtsi7cfi45oy3xx2z427/womens-hoodie-and-sweatshirt-size-chartsrevel.jpg?rlkey=p7ghgry5zxk8cm6myh0n7mk10&amp;dl=0","Click to download SizeChart")</f>
      </c>
      <c r="C359" s="0" t="inlineStr">
        <is>
          <t>Revel Women's Hoodie</t>
        </is>
      </c>
      <c r="D359" s="0" t="inlineStr">
        <is>
          <t>'130748</t>
        </is>
      </c>
      <c r="E359" s="0" t="inlineStr">
        <is>
          <t>KSU REVEL W LG:130748A-S</t>
        </is>
      </c>
      <c r="F359" s="0" t="inlineStr">
        <is>
          <t>'805130748040</t>
        </is>
      </c>
      <c r="G359" s="0" t="inlineStr">
        <is>
          <t>WOMENS</t>
        </is>
      </c>
      <c r="H359" s="0" t="inlineStr">
        <is>
          <t>S</t>
        </is>
      </c>
      <c r="I359" s="0">
        <v>59.99</v>
      </c>
      <c r="J359" s="0">
        <v>7</v>
      </c>
    </row>
    <row r="360" spans="1:10" customHeight="0">
      <c r="A360" s="0">
        <f>HYPERLINK("https://dl.dropboxusercontent.com/scl/fi/mqm9qfr1p5zf2vv4h7dpo/130748-f.jpg?rlkey=idww376g95jlm42dh7fnnxyue&amp;dl=0","Click to download Image")</f>
      </c>
      <c r="B360" s="0">
        <f>HYPERLINK("https://dl.dropboxusercontent.com/scl/fi/bjtsi7cfi45oy3xx2z427/womens-hoodie-and-sweatshirt-size-chartsrevel.jpg?rlkey=p7ghgry5zxk8cm6myh0n7mk10&amp;dl=0","Click to download SizeChart")</f>
      </c>
      <c r="C360" s="0" t="inlineStr">
        <is>
          <t>Revel Women's Hoodie</t>
        </is>
      </c>
      <c r="D360" s="0" t="inlineStr">
        <is>
          <t>'130748</t>
        </is>
      </c>
      <c r="E360" s="0" t="inlineStr">
        <is>
          <t>KSU REVEL W LG:130748B-M</t>
        </is>
      </c>
      <c r="F360" s="0" t="inlineStr">
        <is>
          <t>'805130748057</t>
        </is>
      </c>
      <c r="G360" s="0" t="inlineStr">
        <is>
          <t>WOMENS</t>
        </is>
      </c>
      <c r="H360" s="0" t="inlineStr">
        <is>
          <t>M</t>
        </is>
      </c>
      <c r="I360" s="0">
        <v>59.99</v>
      </c>
      <c r="J360" s="0">
        <v>16</v>
      </c>
    </row>
    <row r="361" spans="1:10" customHeight="0">
      <c r="A361" s="0">
        <f>HYPERLINK("https://dl.dropboxusercontent.com/scl/fi/mqm9qfr1p5zf2vv4h7dpo/130748-f.jpg?rlkey=idww376g95jlm42dh7fnnxyue&amp;dl=0","Click to download Image")</f>
      </c>
      <c r="B361" s="0">
        <f>HYPERLINK("https://dl.dropboxusercontent.com/scl/fi/bjtsi7cfi45oy3xx2z427/womens-hoodie-and-sweatshirt-size-chartsrevel.jpg?rlkey=p7ghgry5zxk8cm6myh0n7mk10&amp;dl=0","Click to download SizeChart")</f>
      </c>
      <c r="C361" s="0" t="inlineStr">
        <is>
          <t>Revel Women's Hoodie</t>
        </is>
      </c>
      <c r="D361" s="0" t="inlineStr">
        <is>
          <t>'130748</t>
        </is>
      </c>
      <c r="E361" s="0" t="inlineStr">
        <is>
          <t>KSU REVEL W LG:130748C-L</t>
        </is>
      </c>
      <c r="F361" s="0" t="inlineStr">
        <is>
          <t>'805130748064</t>
        </is>
      </c>
      <c r="G361" s="0" t="inlineStr">
        <is>
          <t>WOMENS</t>
        </is>
      </c>
      <c r="H361" s="0" t="inlineStr">
        <is>
          <t>L</t>
        </is>
      </c>
      <c r="I361" s="0">
        <v>59.99</v>
      </c>
      <c r="J361" s="0">
        <v>16</v>
      </c>
    </row>
    <row r="362" spans="1:10" customHeight="0">
      <c r="A362" s="0">
        <f>HYPERLINK("https://dl.dropboxusercontent.com/scl/fi/mqm9qfr1p5zf2vv4h7dpo/130748-f.jpg?rlkey=idww376g95jlm42dh7fnnxyue&amp;dl=0","Click to download Image")</f>
      </c>
      <c r="B362" s="0">
        <f>HYPERLINK("https://dl.dropboxusercontent.com/scl/fi/bjtsi7cfi45oy3xx2z427/womens-hoodie-and-sweatshirt-size-chartsrevel.jpg?rlkey=p7ghgry5zxk8cm6myh0n7mk10&amp;dl=0","Click to download SizeChart")</f>
      </c>
      <c r="C362" s="0" t="inlineStr">
        <is>
          <t>Revel Women's Hoodie</t>
        </is>
      </c>
      <c r="D362" s="0" t="inlineStr">
        <is>
          <t>'130748</t>
        </is>
      </c>
      <c r="E362" s="0" t="inlineStr">
        <is>
          <t>KSU REVEL W LG:130748D-XL</t>
        </is>
      </c>
      <c r="F362" s="0" t="inlineStr">
        <is>
          <t>'805130748071</t>
        </is>
      </c>
      <c r="G362" s="0" t="inlineStr">
        <is>
          <t>WOMENS</t>
        </is>
      </c>
      <c r="H362" s="0" t="inlineStr">
        <is>
          <t>XL</t>
        </is>
      </c>
      <c r="I362" s="0">
        <v>59.99</v>
      </c>
      <c r="J362" s="0">
        <v>8</v>
      </c>
    </row>
    <row r="363" spans="1:10" customHeight="0">
      <c r="A363" s="0">
        <f>HYPERLINK("https://dl.dropboxusercontent.com/scl/fi/mqm9qfr1p5zf2vv4h7dpo/130748-f.jpg?rlkey=idww376g95jlm42dh7fnnxyue&amp;dl=0","Click to download Image")</f>
      </c>
      <c r="B363" s="0">
        <f>HYPERLINK("https://dl.dropboxusercontent.com/scl/fi/bjtsi7cfi45oy3xx2z427/womens-hoodie-and-sweatshirt-size-chartsrevel.jpg?rlkey=p7ghgry5zxk8cm6myh0n7mk10&amp;dl=0","Click to download SizeChart")</f>
      </c>
      <c r="C363" s="0" t="inlineStr">
        <is>
          <t>Revel Women's Hoodie</t>
        </is>
      </c>
      <c r="D363" s="0" t="inlineStr">
        <is>
          <t>'130748</t>
        </is>
      </c>
      <c r="E363" s="0" t="inlineStr">
        <is>
          <t>KSU REVEL W LG:130748E-2XL</t>
        </is>
      </c>
      <c r="F363" s="0" t="inlineStr">
        <is>
          <t>'805130748088</t>
        </is>
      </c>
      <c r="G363" s="0" t="inlineStr">
        <is>
          <t>WOMENS</t>
        </is>
      </c>
      <c r="H363" s="0" t="inlineStr">
        <is>
          <t>2XL</t>
        </is>
      </c>
      <c r="I363" s="0">
        <v>59.99</v>
      </c>
      <c r="J363" s="0">
        <v>4</v>
      </c>
    </row>
    <row r="364" spans="1:10" customHeight="0">
      <c r="A364" s="0">
        <f>HYPERLINK("https://dl.dropboxusercontent.com/scl/fi/mqm9qfr1p5zf2vv4h7dpo/130748-f.jpg?rlkey=idww376g95jlm42dh7fnnxyue&amp;dl=0","Click to download Image")</f>
      </c>
      <c r="B364" s="0">
        <f>HYPERLINK("https://dl.dropboxusercontent.com/scl/fi/bjtsi7cfi45oy3xx2z427/womens-hoodie-and-sweatshirt-size-chartsrevel.jpg?rlkey=p7ghgry5zxk8cm6myh0n7mk10&amp;dl=0","Click to download SizeChart")</f>
      </c>
      <c r="C364" s="0" t="inlineStr">
        <is>
          <t>Revel Women's Hoodie</t>
        </is>
      </c>
      <c r="D364" s="0" t="inlineStr">
        <is>
          <t>'130748</t>
        </is>
      </c>
      <c r="E364" s="0" t="inlineStr">
        <is>
          <t>KSU REVEL W LG:130748F-3XL</t>
        </is>
      </c>
      <c r="F364" s="0" t="inlineStr">
        <is>
          <t>'805130748095</t>
        </is>
      </c>
      <c r="G364" s="0" t="inlineStr">
        <is>
          <t>WOMENS</t>
        </is>
      </c>
      <c r="H364" s="0" t="inlineStr">
        <is>
          <t>3XL</t>
        </is>
      </c>
      <c r="I364" s="0">
        <v>59.99</v>
      </c>
      <c r="J364" s="0">
        <v>2</v>
      </c>
    </row>
    <row r="365" spans="1:10" customHeight="0">
      <c r="A365" s="0">
        <f>HYPERLINK("https://dl.dropboxusercontent.com/scl/fi/mqm9qfr1p5zf2vv4h7dpo/130748-f.jpg?rlkey=idww376g95jlm42dh7fnnxyue&amp;dl=0","Click to download Image")</f>
      </c>
      <c r="B365" s="0">
        <f>HYPERLINK("https://dl.dropboxusercontent.com/scl/fi/bjtsi7cfi45oy3xx2z427/womens-hoodie-and-sweatshirt-size-chartsrevel.jpg?rlkey=p7ghgry5zxk8cm6myh0n7mk10&amp;dl=0","Click to download SizeChart")</f>
      </c>
      <c r="C365" s="0" t="inlineStr">
        <is>
          <t>Revel Women's Hoodie</t>
        </is>
      </c>
      <c r="D365" s="0" t="inlineStr">
        <is>
          <t>'130748</t>
        </is>
      </c>
      <c r="E365" s="0" t="inlineStr">
        <is>
          <t>KSU REVEL W LG 12PK:130748Z-12PK</t>
        </is>
      </c>
      <c r="F365" s="0" t="inlineStr">
        <is>
          <t>'805130748996</t>
        </is>
      </c>
      <c r="G365" s="0" t="inlineStr">
        <is>
          <t>WOMENS</t>
        </is>
      </c>
      <c r="H365" s="0" t="inlineStr">
        <is>
          <t>12 PACK</t>
        </is>
      </c>
      <c r="I365" s="0">
        <v>576</v>
      </c>
      <c r="J365" s="0">
        <v>3</v>
      </c>
    </row>
    <row r="366" spans="1:10" customHeight="0">
      <c r="A366" s="0">
        <f>HYPERLINK("https://dl.dropboxusercontent.com/scl/fi/wjq5pe3ia54slla87yi1u/129814-f.jpg?rlkey=su927hn45ctcpd4lfroh89wzd&amp;dl=0","Click to download Image")</f>
      </c>
      <c r="C366" s="0" t="inlineStr">
        <is>
          <t>Jace Youth Henley</t>
        </is>
      </c>
      <c r="D366" s="0" t="inlineStr">
        <is>
          <t>'129814</t>
        </is>
      </c>
      <c r="E366" s="0" t="inlineStr">
        <is>
          <t>DRK JACE Y BE:129814B-YS</t>
        </is>
      </c>
      <c r="F366" s="0" t="inlineStr">
        <is>
          <t>'817129814018</t>
        </is>
      </c>
      <c r="G366" s="0" t="inlineStr">
        <is>
          <t>YOUTH</t>
        </is>
      </c>
      <c r="H366" s="0" t="inlineStr">
        <is>
          <t>YS</t>
        </is>
      </c>
      <c r="I366" s="0">
        <v>24.99</v>
      </c>
      <c r="J366" s="0">
        <v>10</v>
      </c>
    </row>
    <row r="367" spans="1:10" customHeight="0">
      <c r="A367" s="0">
        <f>HYPERLINK("https://dl.dropboxusercontent.com/scl/fi/wjq5pe3ia54slla87yi1u/129814-f.jpg?rlkey=su927hn45ctcpd4lfroh89wzd&amp;dl=0","Click to download Image")</f>
      </c>
      <c r="C367" s="0" t="inlineStr">
        <is>
          <t>Jace Youth Henley</t>
        </is>
      </c>
      <c r="D367" s="0" t="inlineStr">
        <is>
          <t>'129814</t>
        </is>
      </c>
      <c r="E367" s="0" t="inlineStr">
        <is>
          <t>DRK JACE Y BE:129814C-YM</t>
        </is>
      </c>
      <c r="F367" s="0" t="inlineStr">
        <is>
          <t>'817129814025</t>
        </is>
      </c>
      <c r="G367" s="0" t="inlineStr">
        <is>
          <t>YOUTH</t>
        </is>
      </c>
      <c r="H367" s="0" t="inlineStr">
        <is>
          <t>YM</t>
        </is>
      </c>
      <c r="I367" s="0">
        <v>24.99</v>
      </c>
      <c r="J367" s="0">
        <v>8</v>
      </c>
    </row>
    <row r="368" spans="1:10" customHeight="0">
      <c r="A368" s="0">
        <f>HYPERLINK("https://dl.dropboxusercontent.com/scl/fi/wjq5pe3ia54slla87yi1u/129814-f.jpg?rlkey=su927hn45ctcpd4lfroh89wzd&amp;dl=0","Click to download Image")</f>
      </c>
      <c r="C368" s="0" t="inlineStr">
        <is>
          <t>Jace Youth Henley</t>
        </is>
      </c>
      <c r="D368" s="0" t="inlineStr">
        <is>
          <t>'129814</t>
        </is>
      </c>
      <c r="E368" s="0" t="inlineStr">
        <is>
          <t>DRK JACE Y BE:129814D-YL</t>
        </is>
      </c>
      <c r="F368" s="0" t="inlineStr">
        <is>
          <t>'817129814032</t>
        </is>
      </c>
      <c r="G368" s="0" t="inlineStr">
        <is>
          <t>YOUTH</t>
        </is>
      </c>
      <c r="H368" s="0" t="inlineStr">
        <is>
          <t>YL</t>
        </is>
      </c>
      <c r="I368" s="0">
        <v>24.99</v>
      </c>
      <c r="J368" s="0">
        <v>9</v>
      </c>
    </row>
    <row r="369" spans="1:10" customHeight="0">
      <c r="A369" s="0">
        <f>HYPERLINK("https://dl.dropboxusercontent.com/scl/fi/wjq5pe3ia54slla87yi1u/129814-f.jpg?rlkey=su927hn45ctcpd4lfroh89wzd&amp;dl=0","Click to download Image")</f>
      </c>
      <c r="C369" s="0" t="inlineStr">
        <is>
          <t>Jace Youth Henley</t>
        </is>
      </c>
      <c r="D369" s="0" t="inlineStr">
        <is>
          <t>'129814</t>
        </is>
      </c>
      <c r="E369" s="0" t="inlineStr">
        <is>
          <t>DRK JACE Y BE:129814E-YXL</t>
        </is>
      </c>
      <c r="F369" s="0" t="inlineStr">
        <is>
          <t>'817129814049</t>
        </is>
      </c>
      <c r="G369" s="0" t="inlineStr">
        <is>
          <t>YOUTH</t>
        </is>
      </c>
      <c r="H369" s="0" t="inlineStr">
        <is>
          <t>YXL</t>
        </is>
      </c>
      <c r="I369" s="0">
        <v>24.99</v>
      </c>
      <c r="J369" s="0">
        <v>9</v>
      </c>
    </row>
    <row r="370" spans="1:10" customHeight="0">
      <c r="A370" s="0">
        <f>HYPERLINK("https://dl.dropboxusercontent.com/scl/fi/wjq5pe3ia54slla87yi1u/129814-f.jpg?rlkey=su927hn45ctcpd4lfroh89wzd&amp;dl=0","Click to download Image")</f>
      </c>
      <c r="C370" s="0" t="inlineStr">
        <is>
          <t>Jace Youth Henley</t>
        </is>
      </c>
      <c r="D370" s="0" t="inlineStr">
        <is>
          <t>'129814</t>
        </is>
      </c>
      <c r="E370" s="0" t="inlineStr">
        <is>
          <t>DRK JACE Y BE 12PK:129814Z-12PK</t>
        </is>
      </c>
      <c r="F370" s="0" t="inlineStr">
        <is>
          <t>'817129814995</t>
        </is>
      </c>
      <c r="G370" s="0" t="inlineStr">
        <is>
          <t>YOUTH</t>
        </is>
      </c>
      <c r="H370" s="0" t="inlineStr">
        <is>
          <t>12 PACK</t>
        </is>
      </c>
      <c r="I370" s="0">
        <v>240</v>
      </c>
      <c r="J370" s="0">
        <v>2</v>
      </c>
    </row>
    <row r="371" spans="1:10" customHeight="0">
      <c r="A371" s="0">
        <f>HYPERLINK("https://dl.dropboxusercontent.com/scl/fi/z67xybi8bc64h6aymktnf/129813-f.jpg?rlkey=sa3goevza0tvk4eakebagpzwg&amp;dl=0","Click to download Image")</f>
      </c>
      <c r="C371" s="0" t="inlineStr">
        <is>
          <t>Jace Youth Henley</t>
        </is>
      </c>
      <c r="D371" s="0" t="inlineStr">
        <is>
          <t>'129813</t>
        </is>
      </c>
      <c r="E371" s="0" t="inlineStr">
        <is>
          <t>UNI JACE Y PE:129813B-YS</t>
        </is>
      </c>
      <c r="F371" s="0" t="inlineStr">
        <is>
          <t>'802129813017</t>
        </is>
      </c>
      <c r="G371" s="0" t="inlineStr">
        <is>
          <t>YOUTH</t>
        </is>
      </c>
      <c r="H371" s="0" t="inlineStr">
        <is>
          <t>YS</t>
        </is>
      </c>
      <c r="I371" s="0">
        <v>24.99</v>
      </c>
      <c r="J371" s="0">
        <v>9</v>
      </c>
    </row>
    <row r="372" spans="1:10" customHeight="0">
      <c r="A372" s="0">
        <f>HYPERLINK("https://dl.dropboxusercontent.com/scl/fi/z67xybi8bc64h6aymktnf/129813-f.jpg?rlkey=sa3goevza0tvk4eakebagpzwg&amp;dl=0","Click to download Image")</f>
      </c>
      <c r="C372" s="0" t="inlineStr">
        <is>
          <t>Jace Youth Henley</t>
        </is>
      </c>
      <c r="D372" s="0" t="inlineStr">
        <is>
          <t>'129813</t>
        </is>
      </c>
      <c r="E372" s="0" t="inlineStr">
        <is>
          <t>UNI JACE Y PE:129813C-YM</t>
        </is>
      </c>
      <c r="F372" s="0" t="inlineStr">
        <is>
          <t>'802129813024</t>
        </is>
      </c>
      <c r="G372" s="0" t="inlineStr">
        <is>
          <t>YOUTH</t>
        </is>
      </c>
      <c r="H372" s="0" t="inlineStr">
        <is>
          <t>YM</t>
        </is>
      </c>
      <c r="I372" s="0">
        <v>24.99</v>
      </c>
      <c r="J372" s="0">
        <v>8</v>
      </c>
    </row>
    <row r="373" spans="1:10" customHeight="0">
      <c r="A373" s="0">
        <f>HYPERLINK("https://dl.dropboxusercontent.com/scl/fi/z67xybi8bc64h6aymktnf/129813-f.jpg?rlkey=sa3goevza0tvk4eakebagpzwg&amp;dl=0","Click to download Image")</f>
      </c>
      <c r="C373" s="0" t="inlineStr">
        <is>
          <t>Jace Youth Henley</t>
        </is>
      </c>
      <c r="D373" s="0" t="inlineStr">
        <is>
          <t>'129813</t>
        </is>
      </c>
      <c r="E373" s="0" t="inlineStr">
        <is>
          <t>UNI JACE Y PE:129813D-YL</t>
        </is>
      </c>
      <c r="F373" s="0" t="inlineStr">
        <is>
          <t>'802129813031</t>
        </is>
      </c>
      <c r="G373" s="0" t="inlineStr">
        <is>
          <t>YOUTH</t>
        </is>
      </c>
      <c r="H373" s="0" t="inlineStr">
        <is>
          <t>YL</t>
        </is>
      </c>
      <c r="I373" s="0">
        <v>24.99</v>
      </c>
      <c r="J373" s="0">
        <v>8</v>
      </c>
    </row>
    <row r="374" spans="1:10" customHeight="0">
      <c r="A374" s="0">
        <f>HYPERLINK("https://dl.dropboxusercontent.com/scl/fi/z67xybi8bc64h6aymktnf/129813-f.jpg?rlkey=sa3goevza0tvk4eakebagpzwg&amp;dl=0","Click to download Image")</f>
      </c>
      <c r="C374" s="0" t="inlineStr">
        <is>
          <t>Jace Youth Henley</t>
        </is>
      </c>
      <c r="D374" s="0" t="inlineStr">
        <is>
          <t>'129813</t>
        </is>
      </c>
      <c r="E374" s="0" t="inlineStr">
        <is>
          <t>UNI JACE Y PE:129813E-YXL</t>
        </is>
      </c>
      <c r="F374" s="0" t="inlineStr">
        <is>
          <t>'802129813048</t>
        </is>
      </c>
      <c r="G374" s="0" t="inlineStr">
        <is>
          <t>YOUTH</t>
        </is>
      </c>
      <c r="H374" s="0" t="inlineStr">
        <is>
          <t>YXL</t>
        </is>
      </c>
      <c r="I374" s="0">
        <v>24.99</v>
      </c>
      <c r="J374" s="0">
        <v>8</v>
      </c>
    </row>
    <row r="375" spans="1:10" customHeight="0">
      <c r="A375" s="0">
        <f>HYPERLINK("https://dl.dropboxusercontent.com/scl/fi/z67xybi8bc64h6aymktnf/129813-f.jpg?rlkey=sa3goevza0tvk4eakebagpzwg&amp;dl=0","Click to download Image")</f>
      </c>
      <c r="C375" s="0" t="inlineStr">
        <is>
          <t>Jace Youth Henley</t>
        </is>
      </c>
      <c r="D375" s="0" t="inlineStr">
        <is>
          <t>'129813</t>
        </is>
      </c>
      <c r="E375" s="0" t="inlineStr">
        <is>
          <t>UNI JACE Y PE 12PK:129813Z-12PK</t>
        </is>
      </c>
      <c r="F375" s="0" t="inlineStr">
        <is>
          <t>'802129813994</t>
        </is>
      </c>
      <c r="G375" s="0" t="inlineStr">
        <is>
          <t>YOUTH</t>
        </is>
      </c>
      <c r="H375" s="0" t="inlineStr">
        <is>
          <t>12 PACK</t>
        </is>
      </c>
      <c r="I375" s="0">
        <v>240</v>
      </c>
      <c r="J375" s="0">
        <v>2</v>
      </c>
    </row>
    <row r="376" spans="1:10" customHeight="0">
      <c r="A376" s="0">
        <f>HYPERLINK("https://dl.dropboxusercontent.com/scl/fi/1s7jn0ey0ue4bypzrjyje/129812-f.jpg?rlkey=dd6unpyy5xcznvjovtw5wuc6m&amp;dl=0","Click to download Image")</f>
      </c>
      <c r="C376" s="0" t="inlineStr">
        <is>
          <t>Jace Youth Henley</t>
        </is>
      </c>
      <c r="D376" s="0" t="inlineStr">
        <is>
          <t>'129812</t>
        </is>
      </c>
      <c r="E376" s="0" t="inlineStr">
        <is>
          <t>ISU JACE Y CL:129812B-YS</t>
        </is>
      </c>
      <c r="F376" s="0" t="inlineStr">
        <is>
          <t>'801129812013</t>
        </is>
      </c>
      <c r="G376" s="0" t="inlineStr">
        <is>
          <t>YOUTH</t>
        </is>
      </c>
      <c r="H376" s="0" t="inlineStr">
        <is>
          <t>YS</t>
        </is>
      </c>
      <c r="I376" s="0">
        <v>24.99</v>
      </c>
      <c r="J376" s="0">
        <v>10</v>
      </c>
    </row>
    <row r="377" spans="1:10" customHeight="0">
      <c r="A377" s="0">
        <f>HYPERLINK("https://dl.dropboxusercontent.com/scl/fi/1s7jn0ey0ue4bypzrjyje/129812-f.jpg?rlkey=dd6unpyy5xcznvjovtw5wuc6m&amp;dl=0","Click to download Image")</f>
      </c>
      <c r="C377" s="0" t="inlineStr">
        <is>
          <t>Jace Youth Henley</t>
        </is>
      </c>
      <c r="D377" s="0" t="inlineStr">
        <is>
          <t>'129812</t>
        </is>
      </c>
      <c r="E377" s="0" t="inlineStr">
        <is>
          <t>ISU JACE Y CL:129812C-YM</t>
        </is>
      </c>
      <c r="F377" s="0" t="inlineStr">
        <is>
          <t>'801129812020</t>
        </is>
      </c>
      <c r="G377" s="0" t="inlineStr">
        <is>
          <t>YOUTH</t>
        </is>
      </c>
      <c r="H377" s="0" t="inlineStr">
        <is>
          <t>YM</t>
        </is>
      </c>
      <c r="I377" s="0">
        <v>24.99</v>
      </c>
      <c r="J377" s="0">
        <v>8</v>
      </c>
    </row>
    <row r="378" spans="1:10" customHeight="0">
      <c r="A378" s="0">
        <f>HYPERLINK("https://dl.dropboxusercontent.com/scl/fi/1s7jn0ey0ue4bypzrjyje/129812-f.jpg?rlkey=dd6unpyy5xcznvjovtw5wuc6m&amp;dl=0","Click to download Image")</f>
      </c>
      <c r="C378" s="0" t="inlineStr">
        <is>
          <t>Jace Youth Henley</t>
        </is>
      </c>
      <c r="D378" s="0" t="inlineStr">
        <is>
          <t>'129812</t>
        </is>
      </c>
      <c r="E378" s="0" t="inlineStr">
        <is>
          <t>ISU JACE Y CL:129812D-YL</t>
        </is>
      </c>
      <c r="F378" s="0" t="inlineStr">
        <is>
          <t>'801129812037</t>
        </is>
      </c>
      <c r="G378" s="0" t="inlineStr">
        <is>
          <t>YOUTH</t>
        </is>
      </c>
      <c r="H378" s="0" t="inlineStr">
        <is>
          <t>YL</t>
        </is>
      </c>
      <c r="I378" s="0">
        <v>24.99</v>
      </c>
      <c r="J378" s="0">
        <v>9</v>
      </c>
    </row>
    <row r="379" spans="1:10" customHeight="0">
      <c r="A379" s="0">
        <f>HYPERLINK("https://dl.dropboxusercontent.com/scl/fi/1s7jn0ey0ue4bypzrjyje/129812-f.jpg?rlkey=dd6unpyy5xcznvjovtw5wuc6m&amp;dl=0","Click to download Image")</f>
      </c>
      <c r="C379" s="0" t="inlineStr">
        <is>
          <t>Jace Youth Henley</t>
        </is>
      </c>
      <c r="D379" s="0" t="inlineStr">
        <is>
          <t>'129812</t>
        </is>
      </c>
      <c r="E379" s="0" t="inlineStr">
        <is>
          <t>ISU JACE Y CL:129812E-YXL</t>
        </is>
      </c>
      <c r="F379" s="0" t="inlineStr">
        <is>
          <t>'801129812044</t>
        </is>
      </c>
      <c r="G379" s="0" t="inlineStr">
        <is>
          <t>YOUTH</t>
        </is>
      </c>
      <c r="H379" s="0" t="inlineStr">
        <is>
          <t>YXL</t>
        </is>
      </c>
      <c r="I379" s="0">
        <v>24.99</v>
      </c>
      <c r="J379" s="0">
        <v>8</v>
      </c>
    </row>
    <row r="380" spans="1:10" customHeight="0">
      <c r="A380" s="0">
        <f>HYPERLINK("https://dl.dropboxusercontent.com/scl/fi/1s7jn0ey0ue4bypzrjyje/129812-f.jpg?rlkey=dd6unpyy5xcznvjovtw5wuc6m&amp;dl=0","Click to download Image")</f>
      </c>
      <c r="C380" s="0" t="inlineStr">
        <is>
          <t>Jace Youth Henley</t>
        </is>
      </c>
      <c r="D380" s="0" t="inlineStr">
        <is>
          <t>'129812</t>
        </is>
      </c>
      <c r="E380" s="0" t="inlineStr">
        <is>
          <t>ISU JACE Y CL 12PK:129812Z-12PK</t>
        </is>
      </c>
      <c r="F380" s="0" t="inlineStr">
        <is>
          <t>'801129812990</t>
        </is>
      </c>
      <c r="G380" s="0" t="inlineStr">
        <is>
          <t>YOUTH</t>
        </is>
      </c>
      <c r="H380" s="0" t="inlineStr">
        <is>
          <t>12 PACK</t>
        </is>
      </c>
      <c r="I380" s="0">
        <v>240</v>
      </c>
      <c r="J380" s="0">
        <v>3</v>
      </c>
    </row>
    <row r="381" spans="1:10" customHeight="0">
      <c r="A381" s="0">
        <f>HYPERLINK("https://dl.dropboxusercontent.com/scl/fi/o99r1viddvpcbgagwtv65/f22-137uno.jpg?rlkey=9h3nxhnlmokng0qyrr3p4mk53&amp;dl=0","Click to download Image")</f>
      </c>
      <c r="C381" s="0" t="inlineStr">
        <is>
          <t>Jace Youth Henley</t>
        </is>
      </c>
      <c r="D381" s="0" t="inlineStr">
        <is>
          <t>'133063</t>
        </is>
      </c>
      <c r="E381" s="0" t="inlineStr">
        <is>
          <t>UNO JACE Y BK:133063B-YS</t>
        </is>
      </c>
      <c r="F381" s="0" t="inlineStr">
        <is>
          <t>'809133063018</t>
        </is>
      </c>
      <c r="G381" s="0" t="inlineStr">
        <is>
          <t>YOUTH</t>
        </is>
      </c>
      <c r="H381" s="0" t="inlineStr">
        <is>
          <t>YS</t>
        </is>
      </c>
      <c r="I381" s="0">
        <v>24.99</v>
      </c>
      <c r="J381" s="0">
        <v>6</v>
      </c>
    </row>
    <row r="382" spans="1:10" customHeight="0">
      <c r="A382" s="0">
        <f>HYPERLINK("https://dl.dropboxusercontent.com/scl/fi/o99r1viddvpcbgagwtv65/f22-137uno.jpg?rlkey=9h3nxhnlmokng0qyrr3p4mk53&amp;dl=0","Click to download Image")</f>
      </c>
      <c r="C382" s="0" t="inlineStr">
        <is>
          <t>Jace Youth Henley</t>
        </is>
      </c>
      <c r="D382" s="0" t="inlineStr">
        <is>
          <t>'133063</t>
        </is>
      </c>
      <c r="E382" s="0" t="inlineStr">
        <is>
          <t>UNO JACE Y BK:133063C-YM</t>
        </is>
      </c>
      <c r="F382" s="0" t="inlineStr">
        <is>
          <t>'809133063025</t>
        </is>
      </c>
      <c r="G382" s="0" t="inlineStr">
        <is>
          <t>YOUTH</t>
        </is>
      </c>
      <c r="H382" s="0" t="inlineStr">
        <is>
          <t>YM</t>
        </is>
      </c>
      <c r="I382" s="0">
        <v>24.99</v>
      </c>
      <c r="J382" s="0">
        <v>4</v>
      </c>
    </row>
    <row r="383" spans="1:10" customHeight="0">
      <c r="A383" s="0">
        <f>HYPERLINK("https://dl.dropboxusercontent.com/scl/fi/o99r1viddvpcbgagwtv65/f22-137uno.jpg?rlkey=9h3nxhnlmokng0qyrr3p4mk53&amp;dl=0","Click to download Image")</f>
      </c>
      <c r="C383" s="0" t="inlineStr">
        <is>
          <t>Jace Youth Henley</t>
        </is>
      </c>
      <c r="D383" s="0" t="inlineStr">
        <is>
          <t>'133063</t>
        </is>
      </c>
      <c r="E383" s="0" t="inlineStr">
        <is>
          <t>UNO JACE Y BK:133063D-YL</t>
        </is>
      </c>
      <c r="F383" s="0" t="inlineStr">
        <is>
          <t>'809133063032</t>
        </is>
      </c>
      <c r="G383" s="0" t="inlineStr">
        <is>
          <t>YOUTH</t>
        </is>
      </c>
      <c r="H383" s="0" t="inlineStr">
        <is>
          <t>YL</t>
        </is>
      </c>
      <c r="I383" s="0">
        <v>24.99</v>
      </c>
      <c r="J383" s="0">
        <v>6</v>
      </c>
    </row>
    <row r="384" spans="1:10" customHeight="0">
      <c r="A384" s="0">
        <f>HYPERLINK("https://dl.dropboxusercontent.com/scl/fi/o99r1viddvpcbgagwtv65/f22-137uno.jpg?rlkey=9h3nxhnlmokng0qyrr3p4mk53&amp;dl=0","Click to download Image")</f>
      </c>
      <c r="C384" s="0" t="inlineStr">
        <is>
          <t>Jace Youth Henley</t>
        </is>
      </c>
      <c r="D384" s="0" t="inlineStr">
        <is>
          <t>'133063</t>
        </is>
      </c>
      <c r="E384" s="0" t="inlineStr">
        <is>
          <t>UNO JACE Y BK:133063E-YXL</t>
        </is>
      </c>
      <c r="F384" s="0" t="inlineStr">
        <is>
          <t>'809133063049</t>
        </is>
      </c>
      <c r="G384" s="0" t="inlineStr">
        <is>
          <t>YOUTH</t>
        </is>
      </c>
      <c r="H384" s="0" t="inlineStr">
        <is>
          <t>YXL</t>
        </is>
      </c>
      <c r="I384" s="0">
        <v>24.99</v>
      </c>
      <c r="J384" s="0">
        <v>6</v>
      </c>
    </row>
    <row r="385" spans="1:10" customHeight="0">
      <c r="A385" s="0">
        <f>HYPERLINK("https://dl.dropboxusercontent.com/scl/fi/o99r1viddvpcbgagwtv65/f22-137uno.jpg?rlkey=9h3nxhnlmokng0qyrr3p4mk53&amp;dl=0","Click to download Image")</f>
      </c>
      <c r="C385" s="0" t="inlineStr">
        <is>
          <t>Jace Youth Henley</t>
        </is>
      </c>
      <c r="D385" s="0" t="inlineStr">
        <is>
          <t>'133063</t>
        </is>
      </c>
      <c r="E385" s="0" t="inlineStr">
        <is>
          <t>UNO JACE Y BK 12PK:133063Z-12PK</t>
        </is>
      </c>
      <c r="F385" s="0" t="inlineStr">
        <is>
          <t>'809133063995</t>
        </is>
      </c>
      <c r="G385" s="0" t="inlineStr">
        <is>
          <t>YOUTH</t>
        </is>
      </c>
      <c r="H385" s="0" t="inlineStr">
        <is>
          <t>12 PACK</t>
        </is>
      </c>
      <c r="I385" s="0">
        <v>240</v>
      </c>
      <c r="J385" s="0">
        <v>1</v>
      </c>
    </row>
    <row r="386" spans="1:10" customHeight="0">
      <c r="A386" s="0">
        <f>HYPERLINK("https://dl.dropboxusercontent.com/scl/fi/rft5yapzfmsrpj49x4y5l/127055-f.jpg?rlkey=58ci92wss0ytn46uilsqti3sn&amp;dl=0","Click to download Image")</f>
      </c>
      <c r="C386" s="0" t="inlineStr">
        <is>
          <t>Jace Toddler Henley</t>
        </is>
      </c>
      <c r="D386" s="0" t="inlineStr">
        <is>
          <t>'131395</t>
        </is>
      </c>
      <c r="E386" s="0" t="inlineStr">
        <is>
          <t>USD JACE T BK:131395A-2T</t>
        </is>
      </c>
      <c r="F386" s="0" t="inlineStr">
        <is>
          <t>'811131395084</t>
        </is>
      </c>
      <c r="G386" s="0" t="inlineStr">
        <is>
          <t>TODDLER</t>
        </is>
      </c>
      <c r="H386" s="0" t="inlineStr">
        <is>
          <t>2T</t>
        </is>
      </c>
      <c r="I386" s="0">
        <v>24.99</v>
      </c>
      <c r="J386" s="0">
        <v>9</v>
      </c>
    </row>
    <row r="387" spans="1:10" customHeight="0">
      <c r="A387" s="0">
        <f>HYPERLINK("https://dl.dropboxusercontent.com/scl/fi/rft5yapzfmsrpj49x4y5l/127055-f.jpg?rlkey=58ci92wss0ytn46uilsqti3sn&amp;dl=0","Click to download Image")</f>
      </c>
      <c r="C387" s="0" t="inlineStr">
        <is>
          <t>Jace Toddler Henley</t>
        </is>
      </c>
      <c r="D387" s="0" t="inlineStr">
        <is>
          <t>'131395</t>
        </is>
      </c>
      <c r="E387" s="0" t="inlineStr">
        <is>
          <t>USD JACE T BK:131395B-3T</t>
        </is>
      </c>
      <c r="F387" s="0" t="inlineStr">
        <is>
          <t>'811131395091</t>
        </is>
      </c>
      <c r="G387" s="0" t="inlineStr">
        <is>
          <t>TODDLER</t>
        </is>
      </c>
      <c r="H387" s="0" t="inlineStr">
        <is>
          <t>3T</t>
        </is>
      </c>
      <c r="I387" s="0">
        <v>24.99</v>
      </c>
      <c r="J387" s="0">
        <v>9</v>
      </c>
    </row>
    <row r="388" spans="1:10" customHeight="0">
      <c r="A388" s="0">
        <f>HYPERLINK("https://dl.dropboxusercontent.com/scl/fi/rft5yapzfmsrpj49x4y5l/127055-f.jpg?rlkey=58ci92wss0ytn46uilsqti3sn&amp;dl=0","Click to download Image")</f>
      </c>
      <c r="C388" s="0" t="inlineStr">
        <is>
          <t>Jace Toddler Henley</t>
        </is>
      </c>
      <c r="D388" s="0" t="inlineStr">
        <is>
          <t>'131395</t>
        </is>
      </c>
      <c r="E388" s="0" t="inlineStr">
        <is>
          <t>USD JACE T BK:131395C-4T</t>
        </is>
      </c>
      <c r="F388" s="0" t="inlineStr">
        <is>
          <t>'811131395107</t>
        </is>
      </c>
      <c r="G388" s="0" t="inlineStr">
        <is>
          <t>TODDLER</t>
        </is>
      </c>
      <c r="H388" s="0" t="inlineStr">
        <is>
          <t>4T</t>
        </is>
      </c>
      <c r="I388" s="0">
        <v>24.99</v>
      </c>
      <c r="J388" s="0">
        <v>9</v>
      </c>
    </row>
    <row r="389" spans="1:10" customHeight="0">
      <c r="A389" s="0">
        <f>HYPERLINK("https://dl.dropboxusercontent.com/scl/fi/rft5yapzfmsrpj49x4y5l/127055-f.jpg?rlkey=58ci92wss0ytn46uilsqti3sn&amp;dl=0","Click to download Image")</f>
      </c>
      <c r="C389" s="0" t="inlineStr">
        <is>
          <t>Jace Toddler Henley</t>
        </is>
      </c>
      <c r="D389" s="0" t="inlineStr">
        <is>
          <t>'131395</t>
        </is>
      </c>
      <c r="E389" s="0" t="inlineStr">
        <is>
          <t>USD JACE T BK:131395D-5T</t>
        </is>
      </c>
      <c r="F389" s="0" t="inlineStr">
        <is>
          <t>'811131395114</t>
        </is>
      </c>
      <c r="G389" s="0" t="inlineStr">
        <is>
          <t>TODDLER</t>
        </is>
      </c>
      <c r="H389" s="0" t="inlineStr">
        <is>
          <t>5T</t>
        </is>
      </c>
      <c r="I389" s="0">
        <v>24.99</v>
      </c>
      <c r="J389" s="0">
        <v>10</v>
      </c>
    </row>
    <row r="390" spans="1:10" customHeight="0">
      <c r="A390" s="0">
        <f>HYPERLINK("https://dl.dropboxusercontent.com/scl/fi/rft5yapzfmsrpj49x4y5l/127055-f.jpg?rlkey=58ci92wss0ytn46uilsqti3sn&amp;dl=0","Click to download Image")</f>
      </c>
      <c r="C390" s="0" t="inlineStr">
        <is>
          <t>Jace Toddler Henley</t>
        </is>
      </c>
      <c r="D390" s="0" t="inlineStr">
        <is>
          <t>'131395</t>
        </is>
      </c>
      <c r="E390" s="0" t="inlineStr">
        <is>
          <t>USD JACE T BK 12PK:131395Z-12PK</t>
        </is>
      </c>
      <c r="F390" s="0" t="inlineStr">
        <is>
          <t>'811131395992</t>
        </is>
      </c>
      <c r="G390" s="0" t="inlineStr">
        <is>
          <t>TODDLER</t>
        </is>
      </c>
      <c r="H390" s="0" t="inlineStr">
        <is>
          <t>12 PACK</t>
        </is>
      </c>
      <c r="I390" s="0">
        <v>240</v>
      </c>
      <c r="J390" s="0">
        <v>3</v>
      </c>
    </row>
    <row r="391" spans="1:10" customHeight="0">
      <c r="A391" s="0">
        <f>HYPERLINK("https://dl.dropboxusercontent.com/scl/fi/91xf4zv4e6i7l6we9ybul/129813-f.jpg?rlkey=6rf66d06tomfbtfjpshi8kd3e&amp;dl=0","Click to download Image")</f>
      </c>
      <c r="C391" s="0" t="inlineStr">
        <is>
          <t>Jace Toddler Henley</t>
        </is>
      </c>
      <c r="D391" s="0" t="inlineStr">
        <is>
          <t>'131392</t>
        </is>
      </c>
      <c r="E391" s="0" t="inlineStr">
        <is>
          <t>UNI JACE T PE:131392A-2T</t>
        </is>
      </c>
      <c r="F391" s="0" t="inlineStr">
        <is>
          <t>'802131392081</t>
        </is>
      </c>
      <c r="G391" s="0" t="inlineStr">
        <is>
          <t>TODDLER</t>
        </is>
      </c>
      <c r="H391" s="0" t="inlineStr">
        <is>
          <t>2T</t>
        </is>
      </c>
      <c r="I391" s="0">
        <v>24.99</v>
      </c>
      <c r="J391" s="0">
        <v>11</v>
      </c>
    </row>
    <row r="392" spans="1:10" customHeight="0">
      <c r="A392" s="0">
        <f>HYPERLINK("https://dl.dropboxusercontent.com/scl/fi/91xf4zv4e6i7l6we9ybul/129813-f.jpg?rlkey=6rf66d06tomfbtfjpshi8kd3e&amp;dl=0","Click to download Image")</f>
      </c>
      <c r="C392" s="0" t="inlineStr">
        <is>
          <t>Jace Toddler Henley</t>
        </is>
      </c>
      <c r="D392" s="0" t="inlineStr">
        <is>
          <t>'131392</t>
        </is>
      </c>
      <c r="E392" s="0" t="inlineStr">
        <is>
          <t>UNI JACE T PE:131392B-3T</t>
        </is>
      </c>
      <c r="F392" s="0" t="inlineStr">
        <is>
          <t>'802131392098</t>
        </is>
      </c>
      <c r="G392" s="0" t="inlineStr">
        <is>
          <t>TODDLER</t>
        </is>
      </c>
      <c r="H392" s="0" t="inlineStr">
        <is>
          <t>3T</t>
        </is>
      </c>
      <c r="I392" s="0">
        <v>24.99</v>
      </c>
      <c r="J392" s="0">
        <v>11</v>
      </c>
    </row>
    <row r="393" spans="1:10" customHeight="0">
      <c r="A393" s="0">
        <f>HYPERLINK("https://dl.dropboxusercontent.com/scl/fi/91xf4zv4e6i7l6we9ybul/129813-f.jpg?rlkey=6rf66d06tomfbtfjpshi8kd3e&amp;dl=0","Click to download Image")</f>
      </c>
      <c r="C393" s="0" t="inlineStr">
        <is>
          <t>Jace Toddler Henley</t>
        </is>
      </c>
      <c r="D393" s="0" t="inlineStr">
        <is>
          <t>'131392</t>
        </is>
      </c>
      <c r="E393" s="0" t="inlineStr">
        <is>
          <t>UNI JACE T PE:131392C-4T</t>
        </is>
      </c>
      <c r="F393" s="0" t="inlineStr">
        <is>
          <t>'802131392104</t>
        </is>
      </c>
      <c r="G393" s="0" t="inlineStr">
        <is>
          <t>TODDLER</t>
        </is>
      </c>
      <c r="H393" s="0" t="inlineStr">
        <is>
          <t>4T</t>
        </is>
      </c>
      <c r="I393" s="0">
        <v>24.99</v>
      </c>
      <c r="J393" s="0">
        <v>11</v>
      </c>
    </row>
    <row r="394" spans="1:10" customHeight="0">
      <c r="A394" s="0">
        <f>HYPERLINK("https://dl.dropboxusercontent.com/scl/fi/91xf4zv4e6i7l6we9ybul/129813-f.jpg?rlkey=6rf66d06tomfbtfjpshi8kd3e&amp;dl=0","Click to download Image")</f>
      </c>
      <c r="C394" s="0" t="inlineStr">
        <is>
          <t>Jace Toddler Henley</t>
        </is>
      </c>
      <c r="D394" s="0" t="inlineStr">
        <is>
          <t>'131392</t>
        </is>
      </c>
      <c r="E394" s="0" t="inlineStr">
        <is>
          <t>UNI JACE T PE:131392D-5T</t>
        </is>
      </c>
      <c r="F394" s="0" t="inlineStr">
        <is>
          <t>'802131392111</t>
        </is>
      </c>
      <c r="G394" s="0" t="inlineStr">
        <is>
          <t>TODDLER</t>
        </is>
      </c>
      <c r="H394" s="0" t="inlineStr">
        <is>
          <t>5T</t>
        </is>
      </c>
      <c r="I394" s="0">
        <v>24.99</v>
      </c>
      <c r="J394" s="0">
        <v>11</v>
      </c>
    </row>
    <row r="395" spans="1:10" customHeight="0">
      <c r="A395" s="0">
        <f>HYPERLINK("https://dl.dropboxusercontent.com/scl/fi/91xf4zv4e6i7l6we9ybul/129813-f.jpg?rlkey=6rf66d06tomfbtfjpshi8kd3e&amp;dl=0","Click to download Image")</f>
      </c>
      <c r="C395" s="0" t="inlineStr">
        <is>
          <t>Jace Toddler Henley</t>
        </is>
      </c>
      <c r="D395" s="0" t="inlineStr">
        <is>
          <t>'131392</t>
        </is>
      </c>
      <c r="E395" s="0" t="inlineStr">
        <is>
          <t>UNI JACE T PE 12PK:131392Z-12PK</t>
        </is>
      </c>
      <c r="F395" s="0" t="inlineStr">
        <is>
          <t>'802131392999</t>
        </is>
      </c>
      <c r="G395" s="0" t="inlineStr">
        <is>
          <t>TODDLER</t>
        </is>
      </c>
      <c r="H395" s="0" t="inlineStr">
        <is>
          <t>12 PACK</t>
        </is>
      </c>
      <c r="I395" s="0">
        <v>240</v>
      </c>
      <c r="J395" s="0">
        <v>3</v>
      </c>
    </row>
    <row r="396" spans="1:10" customHeight="0">
      <c r="A396" s="0">
        <f>HYPERLINK("https://dl.dropboxusercontent.com/scl/fi/fqc7kav9mqd5eejqllvj6/129814-f.jpg?rlkey=e0vztct2i7ur25z7rou6h5qja&amp;dl=0","Click to download Image")</f>
      </c>
      <c r="C396" s="0" t="inlineStr">
        <is>
          <t>Jace Toddler Henley</t>
        </is>
      </c>
      <c r="D396" s="0" t="inlineStr">
        <is>
          <t>'131609</t>
        </is>
      </c>
      <c r="E396" s="0" t="inlineStr">
        <is>
          <t>DRK JACE T RL:131609A-2T</t>
        </is>
      </c>
      <c r="F396" s="0" t="inlineStr">
        <is>
          <t>'817131609084</t>
        </is>
      </c>
      <c r="G396" s="0" t="inlineStr">
        <is>
          <t>TODDLER</t>
        </is>
      </c>
      <c r="H396" s="0" t="inlineStr">
        <is>
          <t>2T</t>
        </is>
      </c>
      <c r="I396" s="0">
        <v>24.99</v>
      </c>
      <c r="J396" s="0">
        <v>7</v>
      </c>
    </row>
    <row r="397" spans="1:10" customHeight="0">
      <c r="A397" s="0">
        <f>HYPERLINK("https://dl.dropboxusercontent.com/scl/fi/fqc7kav9mqd5eejqllvj6/129814-f.jpg?rlkey=e0vztct2i7ur25z7rou6h5qja&amp;dl=0","Click to download Image")</f>
      </c>
      <c r="C397" s="0" t="inlineStr">
        <is>
          <t>Jace Toddler Henley</t>
        </is>
      </c>
      <c r="D397" s="0" t="inlineStr">
        <is>
          <t>'131609</t>
        </is>
      </c>
      <c r="E397" s="0" t="inlineStr">
        <is>
          <t>DRK JACE T RL:131609B-3T</t>
        </is>
      </c>
      <c r="F397" s="0" t="inlineStr">
        <is>
          <t>'817131609091</t>
        </is>
      </c>
      <c r="G397" s="0" t="inlineStr">
        <is>
          <t>TODDLER</t>
        </is>
      </c>
      <c r="H397" s="0" t="inlineStr">
        <is>
          <t>3T</t>
        </is>
      </c>
      <c r="I397" s="0">
        <v>24.99</v>
      </c>
      <c r="J397" s="0">
        <v>4</v>
      </c>
    </row>
    <row r="398" spans="1:10" customHeight="0">
      <c r="A398" s="0">
        <f>HYPERLINK("https://dl.dropboxusercontent.com/scl/fi/fqc7kav9mqd5eejqllvj6/129814-f.jpg?rlkey=e0vztct2i7ur25z7rou6h5qja&amp;dl=0","Click to download Image")</f>
      </c>
      <c r="C398" s="0" t="inlineStr">
        <is>
          <t>Jace Toddler Henley</t>
        </is>
      </c>
      <c r="D398" s="0" t="inlineStr">
        <is>
          <t>'131609</t>
        </is>
      </c>
      <c r="E398" s="0" t="inlineStr">
        <is>
          <t>DRK JACE T RL:131609C-4T</t>
        </is>
      </c>
      <c r="F398" s="0" t="inlineStr">
        <is>
          <t>'817131609107</t>
        </is>
      </c>
      <c r="G398" s="0" t="inlineStr">
        <is>
          <t>TODDLER</t>
        </is>
      </c>
      <c r="H398" s="0" t="inlineStr">
        <is>
          <t>4T</t>
        </is>
      </c>
      <c r="I398" s="0">
        <v>24.99</v>
      </c>
      <c r="J398" s="0">
        <v>5</v>
      </c>
    </row>
    <row r="399" spans="1:10" customHeight="0">
      <c r="A399" s="0">
        <f>HYPERLINK("https://dl.dropboxusercontent.com/scl/fi/fqc7kav9mqd5eejqllvj6/129814-f.jpg?rlkey=e0vztct2i7ur25z7rou6h5qja&amp;dl=0","Click to download Image")</f>
      </c>
      <c r="C399" s="0" t="inlineStr">
        <is>
          <t>Jace Toddler Henley</t>
        </is>
      </c>
      <c r="D399" s="0" t="inlineStr">
        <is>
          <t>'131609</t>
        </is>
      </c>
      <c r="E399" s="0" t="inlineStr">
        <is>
          <t>DRK JACE T RL:131609D-5T</t>
        </is>
      </c>
      <c r="F399" s="0" t="inlineStr">
        <is>
          <t>'817131609114</t>
        </is>
      </c>
      <c r="G399" s="0" t="inlineStr">
        <is>
          <t>TODDLER</t>
        </is>
      </c>
      <c r="H399" s="0" t="inlineStr">
        <is>
          <t>5T</t>
        </is>
      </c>
      <c r="I399" s="0">
        <v>24.99</v>
      </c>
      <c r="J399" s="0">
        <v>7</v>
      </c>
    </row>
    <row r="400" spans="1:10" customHeight="0">
      <c r="A400" s="0">
        <f>HYPERLINK("https://dl.dropboxusercontent.com/scl/fi/fqc7kav9mqd5eejqllvj6/129814-f.jpg?rlkey=e0vztct2i7ur25z7rou6h5qja&amp;dl=0","Click to download Image")</f>
      </c>
      <c r="C400" s="0" t="inlineStr">
        <is>
          <t>Jace Toddler Henley</t>
        </is>
      </c>
      <c r="D400" s="0" t="inlineStr">
        <is>
          <t>'131609</t>
        </is>
      </c>
      <c r="E400" s="0" t="inlineStr">
        <is>
          <t>DRK JACE T RL 12PK:131609Z-12PK</t>
        </is>
      </c>
      <c r="F400" s="0" t="inlineStr">
        <is>
          <t>'817131609992</t>
        </is>
      </c>
      <c r="G400" s="0" t="inlineStr">
        <is>
          <t>TODDLER</t>
        </is>
      </c>
      <c r="H400" s="0" t="inlineStr">
        <is>
          <t>12 PACK</t>
        </is>
      </c>
      <c r="I400" s="0">
        <v>240</v>
      </c>
      <c r="J400" s="0">
        <v>1</v>
      </c>
    </row>
    <row r="401" spans="1:10" customHeight="0">
      <c r="A401" s="0">
        <f>HYPERLINK("https://dl.dropboxusercontent.com/scl/fi/1dvngiwhcwamd7s7an9g2/f22-137uno.jpg?rlkey=sehipp5e9cqhimic2lsp6l3mr&amp;dl=0","Click to download Image")</f>
      </c>
      <c r="C401" s="0" t="inlineStr">
        <is>
          <t>Jace Toddler Henley</t>
        </is>
      </c>
      <c r="D401" s="0" t="inlineStr">
        <is>
          <t>'133065</t>
        </is>
      </c>
      <c r="E401" s="0" t="inlineStr">
        <is>
          <t>UNO JACE T BK:133065A-2T</t>
        </is>
      </c>
      <c r="F401" s="0" t="inlineStr">
        <is>
          <t>'809133065081</t>
        </is>
      </c>
      <c r="G401" s="0" t="inlineStr">
        <is>
          <t>TODDLER</t>
        </is>
      </c>
      <c r="H401" s="0" t="inlineStr">
        <is>
          <t>2T</t>
        </is>
      </c>
      <c r="I401" s="0">
        <v>24.99</v>
      </c>
      <c r="J401" s="0">
        <v>5</v>
      </c>
    </row>
    <row r="402" spans="1:10" customHeight="0">
      <c r="A402" s="0">
        <f>HYPERLINK("https://dl.dropboxusercontent.com/scl/fi/1dvngiwhcwamd7s7an9g2/f22-137uno.jpg?rlkey=sehipp5e9cqhimic2lsp6l3mr&amp;dl=0","Click to download Image")</f>
      </c>
      <c r="C402" s="0" t="inlineStr">
        <is>
          <t>Jace Toddler Henley</t>
        </is>
      </c>
      <c r="D402" s="0" t="inlineStr">
        <is>
          <t>'133065</t>
        </is>
      </c>
      <c r="E402" s="0" t="inlineStr">
        <is>
          <t>UNO JACE T BK:133065B-3T</t>
        </is>
      </c>
      <c r="F402" s="0" t="inlineStr">
        <is>
          <t>'809133065098</t>
        </is>
      </c>
      <c r="G402" s="0" t="inlineStr">
        <is>
          <t>TODDLER</t>
        </is>
      </c>
      <c r="H402" s="0" t="inlineStr">
        <is>
          <t>3T</t>
        </is>
      </c>
      <c r="I402" s="0">
        <v>24.99</v>
      </c>
      <c r="J402" s="0">
        <v>4</v>
      </c>
    </row>
    <row r="403" spans="1:10" customHeight="0">
      <c r="A403" s="0">
        <f>HYPERLINK("https://dl.dropboxusercontent.com/scl/fi/1dvngiwhcwamd7s7an9g2/f22-137uno.jpg?rlkey=sehipp5e9cqhimic2lsp6l3mr&amp;dl=0","Click to download Image")</f>
      </c>
      <c r="C403" s="0" t="inlineStr">
        <is>
          <t>Jace Toddler Henley</t>
        </is>
      </c>
      <c r="D403" s="0" t="inlineStr">
        <is>
          <t>'133065</t>
        </is>
      </c>
      <c r="E403" s="0" t="inlineStr">
        <is>
          <t>UNO JACE T BK:133065C-4T</t>
        </is>
      </c>
      <c r="F403" s="0" t="inlineStr">
        <is>
          <t>'809133065104</t>
        </is>
      </c>
      <c r="G403" s="0" t="inlineStr">
        <is>
          <t>TODDLER</t>
        </is>
      </c>
      <c r="H403" s="0" t="inlineStr">
        <is>
          <t>4T</t>
        </is>
      </c>
      <c r="I403" s="0">
        <v>24.99</v>
      </c>
      <c r="J403" s="0">
        <v>4</v>
      </c>
    </row>
    <row r="404" spans="1:10" customHeight="0">
      <c r="A404" s="0">
        <f>HYPERLINK("https://dl.dropboxusercontent.com/scl/fi/1dvngiwhcwamd7s7an9g2/f22-137uno.jpg?rlkey=sehipp5e9cqhimic2lsp6l3mr&amp;dl=0","Click to download Image")</f>
      </c>
      <c r="C404" s="0" t="inlineStr">
        <is>
          <t>Jace Toddler Henley</t>
        </is>
      </c>
      <c r="D404" s="0" t="inlineStr">
        <is>
          <t>'133065</t>
        </is>
      </c>
      <c r="E404" s="0" t="inlineStr">
        <is>
          <t>UNO JACE T BK:133065D-5T</t>
        </is>
      </c>
      <c r="F404" s="0" t="inlineStr">
        <is>
          <t>'809133065111</t>
        </is>
      </c>
      <c r="G404" s="0" t="inlineStr">
        <is>
          <t>TODDLER</t>
        </is>
      </c>
      <c r="H404" s="0" t="inlineStr">
        <is>
          <t>5T</t>
        </is>
      </c>
      <c r="I404" s="0">
        <v>24.99</v>
      </c>
      <c r="J404" s="0">
        <v>5</v>
      </c>
    </row>
    <row r="405" spans="1:10" customHeight="0">
      <c r="A405" s="0">
        <f>HYPERLINK("https://dl.dropboxusercontent.com/scl/fi/1dvngiwhcwamd7s7an9g2/f22-137uno.jpg?rlkey=sehipp5e9cqhimic2lsp6l3mr&amp;dl=0","Click to download Image")</f>
      </c>
      <c r="C405" s="0" t="inlineStr">
        <is>
          <t>Jace Toddler Henley</t>
        </is>
      </c>
      <c r="D405" s="0" t="inlineStr">
        <is>
          <t>'133065</t>
        </is>
      </c>
      <c r="E405" s="0" t="inlineStr">
        <is>
          <t>UNO JACE T BK 12PK:133065Z-12PK</t>
        </is>
      </c>
      <c r="F405" s="0" t="inlineStr">
        <is>
          <t>'809133065999</t>
        </is>
      </c>
      <c r="G405" s="0" t="inlineStr">
        <is>
          <t>TODDLER</t>
        </is>
      </c>
      <c r="H405" s="0" t="inlineStr">
        <is>
          <t>12 PACK</t>
        </is>
      </c>
      <c r="I405" s="0">
        <v>240</v>
      </c>
      <c r="J405" s="0">
        <v>1</v>
      </c>
    </row>
    <row r="406" spans="1:10" customHeight="0">
      <c r="A406" s="0">
        <f>HYPERLINK("https://dl.dropboxusercontent.com/scl/fi/6fa1now1i0kyumvcdr90q/ia-slate-f-copy.jpg?rlkey=13xcj5rf0zafihkhwg9xlkd96&amp;dl=0","Click to download Image")</f>
      </c>
      <c r="C406" s="0" t="inlineStr">
        <is>
          <t>Slate Women's Long Sleeve Shirt</t>
        </is>
      </c>
      <c r="D406" s="0" t="inlineStr">
        <is>
          <t>'151107</t>
        </is>
      </c>
      <c r="E406" s="0" t="inlineStr">
        <is>
          <t>IOWA SLATE W BK:151107A-S</t>
        </is>
      </c>
      <c r="F406" s="0" t="inlineStr">
        <is>
          <t>'800151107043</t>
        </is>
      </c>
      <c r="G406" s="0" t="inlineStr">
        <is>
          <t>WOMENS</t>
        </is>
      </c>
      <c r="H406" s="0" t="inlineStr">
        <is>
          <t>S</t>
        </is>
      </c>
      <c r="I406" s="0">
        <v>32.99</v>
      </c>
      <c r="J406" s="0">
        <v>1</v>
      </c>
    </row>
    <row r="407" spans="1:10" customHeight="0">
      <c r="A407" s="0">
        <f>HYPERLINK("https://dl.dropboxusercontent.com/scl/fi/6fa1now1i0kyumvcdr90q/ia-slate-f-copy.jpg?rlkey=13xcj5rf0zafihkhwg9xlkd96&amp;dl=0","Click to download Image")</f>
      </c>
      <c r="C407" s="0" t="inlineStr">
        <is>
          <t>Slate Women's Long Sleeve Shirt</t>
        </is>
      </c>
      <c r="D407" s="0" t="inlineStr">
        <is>
          <t>'151107</t>
        </is>
      </c>
      <c r="E407" s="0" t="inlineStr">
        <is>
          <t>IOWA SLATE W BK:151107B-M</t>
        </is>
      </c>
      <c r="F407" s="0" t="inlineStr">
        <is>
          <t>'800151107050</t>
        </is>
      </c>
      <c r="G407" s="0" t="inlineStr">
        <is>
          <t>WOMENS</t>
        </is>
      </c>
      <c r="H407" s="0" t="inlineStr">
        <is>
          <t>M</t>
        </is>
      </c>
      <c r="I407" s="0">
        <v>32.99</v>
      </c>
      <c r="J407" s="0">
        <v>0</v>
      </c>
    </row>
    <row r="408" spans="1:10" customHeight="0">
      <c r="A408" s="0">
        <f>HYPERLINK("https://dl.dropboxusercontent.com/scl/fi/6fa1now1i0kyumvcdr90q/ia-slate-f-copy.jpg?rlkey=13xcj5rf0zafihkhwg9xlkd96&amp;dl=0","Click to download Image")</f>
      </c>
      <c r="C408" s="0" t="inlineStr">
        <is>
          <t>Slate Women's Long Sleeve Shirt</t>
        </is>
      </c>
      <c r="D408" s="0" t="inlineStr">
        <is>
          <t>'151107</t>
        </is>
      </c>
      <c r="E408" s="0" t="inlineStr">
        <is>
          <t>IOWA SLATE W BK:151107C-L</t>
        </is>
      </c>
      <c r="F408" s="0" t="inlineStr">
        <is>
          <t>'800151107067</t>
        </is>
      </c>
      <c r="G408" s="0" t="inlineStr">
        <is>
          <t>WOMENS</t>
        </is>
      </c>
      <c r="H408" s="0" t="inlineStr">
        <is>
          <t>L</t>
        </is>
      </c>
      <c r="I408" s="0">
        <v>32.99</v>
      </c>
      <c r="J408" s="0">
        <v>0</v>
      </c>
    </row>
    <row r="409" spans="1:10" customHeight="0">
      <c r="A409" s="0">
        <f>HYPERLINK("https://dl.dropboxusercontent.com/scl/fi/6fa1now1i0kyumvcdr90q/ia-slate-f-copy.jpg?rlkey=13xcj5rf0zafihkhwg9xlkd96&amp;dl=0","Click to download Image")</f>
      </c>
      <c r="C409" s="0" t="inlineStr">
        <is>
          <t>Slate Women's Long Sleeve Shirt</t>
        </is>
      </c>
      <c r="D409" s="0" t="inlineStr">
        <is>
          <t>'151107</t>
        </is>
      </c>
      <c r="E409" s="0" t="inlineStr">
        <is>
          <t>IOWA SLATE W BK:151107D-XL</t>
        </is>
      </c>
      <c r="F409" s="0" t="inlineStr">
        <is>
          <t>'800151107074</t>
        </is>
      </c>
      <c r="G409" s="0" t="inlineStr">
        <is>
          <t>WOMENS</t>
        </is>
      </c>
      <c r="H409" s="0" t="inlineStr">
        <is>
          <t>XL</t>
        </is>
      </c>
      <c r="I409" s="0">
        <v>32.99</v>
      </c>
      <c r="J409" s="0">
        <v>0</v>
      </c>
    </row>
    <row r="410" spans="1:10" customHeight="0">
      <c r="A410" s="0">
        <f>HYPERLINK("https://dl.dropboxusercontent.com/scl/fi/6fa1now1i0kyumvcdr90q/ia-slate-f-copy.jpg?rlkey=13xcj5rf0zafihkhwg9xlkd96&amp;dl=0","Click to download Image")</f>
      </c>
      <c r="C410" s="0" t="inlineStr">
        <is>
          <t>Slate Women's Long Sleeve Shirt</t>
        </is>
      </c>
      <c r="D410" s="0" t="inlineStr">
        <is>
          <t>'151107</t>
        </is>
      </c>
      <c r="E410" s="0" t="inlineStr">
        <is>
          <t>IOWA SLATE W BK:151107E-2XL</t>
        </is>
      </c>
      <c r="F410" s="0" t="inlineStr">
        <is>
          <t>'800151107081</t>
        </is>
      </c>
      <c r="G410" s="0" t="inlineStr">
        <is>
          <t>WOMENS</t>
        </is>
      </c>
      <c r="H410" s="0" t="inlineStr">
        <is>
          <t>2XL</t>
        </is>
      </c>
      <c r="I410" s="0">
        <v>32.99</v>
      </c>
      <c r="J410" s="0">
        <v>6</v>
      </c>
    </row>
    <row r="411" spans="1:10" customHeight="0">
      <c r="A411" s="0">
        <f>HYPERLINK("https://dl.dropboxusercontent.com/scl/fi/6fa1now1i0kyumvcdr90q/ia-slate-f-copy.jpg?rlkey=13xcj5rf0zafihkhwg9xlkd96&amp;dl=0","Click to download Image")</f>
      </c>
      <c r="C411" s="0" t="inlineStr">
        <is>
          <t>Slate Women's Long Sleeve Shirt</t>
        </is>
      </c>
      <c r="D411" s="0" t="inlineStr">
        <is>
          <t>'151107</t>
        </is>
      </c>
      <c r="E411" s="0" t="inlineStr">
        <is>
          <t>IOWA SLATE W BK:151107F-3XL</t>
        </is>
      </c>
      <c r="F411" s="0" t="inlineStr">
        <is>
          <t>'800151107098</t>
        </is>
      </c>
      <c r="G411" s="0" t="inlineStr">
        <is>
          <t>WOMENS</t>
        </is>
      </c>
      <c r="H411" s="0" t="inlineStr">
        <is>
          <t>3XL</t>
        </is>
      </c>
      <c r="I411" s="0">
        <v>32.99</v>
      </c>
      <c r="J411" s="0">
        <v>3</v>
      </c>
    </row>
    <row r="412" spans="1:10" customHeight="0">
      <c r="A412" s="0">
        <f>HYPERLINK("https://dl.dropboxusercontent.com/scl/fi/6fa1now1i0kyumvcdr90q/ia-slate-f-copy.jpg?rlkey=13xcj5rf0zafihkhwg9xlkd96&amp;dl=0","Click to download Image")</f>
      </c>
      <c r="C412" s="0" t="inlineStr">
        <is>
          <t>Slate Women's Long Sleeve Shirt</t>
        </is>
      </c>
      <c r="D412" s="0" t="inlineStr">
        <is>
          <t>'151107</t>
        </is>
      </c>
      <c r="E412" s="0" t="inlineStr">
        <is>
          <t>IOWA SLATE W BK:151107Z-12PK</t>
        </is>
      </c>
      <c r="F412" s="0" t="inlineStr">
        <is>
          <t>'800151107999</t>
        </is>
      </c>
      <c r="G412" s="0" t="inlineStr">
        <is>
          <t>WOMENS</t>
        </is>
      </c>
      <c r="H412" s="0" t="inlineStr">
        <is>
          <t>12 PACK</t>
        </is>
      </c>
      <c r="I412" s="0">
        <v>316.8</v>
      </c>
      <c r="J412" s="0">
        <v>0</v>
      </c>
    </row>
    <row r="413" spans="1:10" customHeight="0">
      <c r="A413" s="0">
        <f>HYPERLINK("https://dl.dropboxusercontent.com/scl/fi/68c8kjuf4axednxxm7m8e/slate-151108-tn.jpg?rlkey=ix53o11ijbwro1t5rpqn2s8y0&amp;dl=0","Click to download Image")</f>
      </c>
      <c r="C413" s="0" t="inlineStr">
        <is>
          <t>Slate Women's Long Sleeve Shirt</t>
        </is>
      </c>
      <c r="D413" s="0" t="inlineStr">
        <is>
          <t>'151108</t>
        </is>
      </c>
      <c r="E413" s="0" t="inlineStr">
        <is>
          <t>ISU SLATE W CL:151108A-S</t>
        </is>
      </c>
      <c r="F413" s="0" t="inlineStr">
        <is>
          <t>'801151108047</t>
        </is>
      </c>
      <c r="G413" s="0" t="inlineStr">
        <is>
          <t>WOMENS</t>
        </is>
      </c>
      <c r="H413" s="0" t="inlineStr">
        <is>
          <t>S</t>
        </is>
      </c>
      <c r="I413" s="0">
        <v>32.99</v>
      </c>
      <c r="J413" s="0">
        <v>12</v>
      </c>
    </row>
    <row r="414" spans="1:10" customHeight="0">
      <c r="A414" s="0">
        <f>HYPERLINK("https://dl.dropboxusercontent.com/scl/fi/68c8kjuf4axednxxm7m8e/slate-151108-tn.jpg?rlkey=ix53o11ijbwro1t5rpqn2s8y0&amp;dl=0","Click to download Image")</f>
      </c>
      <c r="C414" s="0" t="inlineStr">
        <is>
          <t>Slate Women's Long Sleeve Shirt</t>
        </is>
      </c>
      <c r="D414" s="0" t="inlineStr">
        <is>
          <t>'151108</t>
        </is>
      </c>
      <c r="E414" s="0" t="inlineStr">
        <is>
          <t>ISU SLATE W CL:151108B-M</t>
        </is>
      </c>
      <c r="F414" s="0" t="inlineStr">
        <is>
          <t>'801151108054</t>
        </is>
      </c>
      <c r="G414" s="0" t="inlineStr">
        <is>
          <t>WOMENS</t>
        </is>
      </c>
      <c r="H414" s="0" t="inlineStr">
        <is>
          <t>M</t>
        </is>
      </c>
      <c r="I414" s="0">
        <v>32.99</v>
      </c>
      <c r="J414" s="0">
        <v>24</v>
      </c>
    </row>
    <row r="415" spans="1:10" customHeight="0">
      <c r="A415" s="0">
        <f>HYPERLINK("https://dl.dropboxusercontent.com/scl/fi/68c8kjuf4axednxxm7m8e/slate-151108-tn.jpg?rlkey=ix53o11ijbwro1t5rpqn2s8y0&amp;dl=0","Click to download Image")</f>
      </c>
      <c r="C415" s="0" t="inlineStr">
        <is>
          <t>Slate Women's Long Sleeve Shirt</t>
        </is>
      </c>
      <c r="D415" s="0" t="inlineStr">
        <is>
          <t>'151108</t>
        </is>
      </c>
      <c r="E415" s="0" t="inlineStr">
        <is>
          <t>ISU SLATE W CL:151108C-L</t>
        </is>
      </c>
      <c r="F415" s="0" t="inlineStr">
        <is>
          <t>'801151108061</t>
        </is>
      </c>
      <c r="G415" s="0" t="inlineStr">
        <is>
          <t>WOMENS</t>
        </is>
      </c>
      <c r="H415" s="0" t="inlineStr">
        <is>
          <t>L</t>
        </is>
      </c>
      <c r="I415" s="0">
        <v>32.99</v>
      </c>
      <c r="J415" s="0">
        <v>17</v>
      </c>
    </row>
    <row r="416" spans="1:10" customHeight="0">
      <c r="A416" s="0">
        <f>HYPERLINK("https://dl.dropboxusercontent.com/scl/fi/68c8kjuf4axednxxm7m8e/slate-151108-tn.jpg?rlkey=ix53o11ijbwro1t5rpqn2s8y0&amp;dl=0","Click to download Image")</f>
      </c>
      <c r="C416" s="0" t="inlineStr">
        <is>
          <t>Slate Women's Long Sleeve Shirt</t>
        </is>
      </c>
      <c r="D416" s="0" t="inlineStr">
        <is>
          <t>'151108</t>
        </is>
      </c>
      <c r="E416" s="0" t="inlineStr">
        <is>
          <t>ISU SLATE W CL:151108D-XL</t>
        </is>
      </c>
      <c r="F416" s="0" t="inlineStr">
        <is>
          <t>'801151108078</t>
        </is>
      </c>
      <c r="G416" s="0" t="inlineStr">
        <is>
          <t>WOMENS</t>
        </is>
      </c>
      <c r="H416" s="0" t="inlineStr">
        <is>
          <t>XL</t>
        </is>
      </c>
      <c r="I416" s="0">
        <v>32.99</v>
      </c>
      <c r="J416" s="0">
        <v>1</v>
      </c>
    </row>
    <row r="417" spans="1:10" customHeight="0">
      <c r="A417" s="0">
        <f>HYPERLINK("https://dl.dropboxusercontent.com/scl/fi/68c8kjuf4axednxxm7m8e/slate-151108-tn.jpg?rlkey=ix53o11ijbwro1t5rpqn2s8y0&amp;dl=0","Click to download Image")</f>
      </c>
      <c r="C417" s="0" t="inlineStr">
        <is>
          <t>Slate Women's Long Sleeve Shirt</t>
        </is>
      </c>
      <c r="D417" s="0" t="inlineStr">
        <is>
          <t>'151108</t>
        </is>
      </c>
      <c r="E417" s="0" t="inlineStr">
        <is>
          <t>ISU SLATE W CL:151108E-2XL</t>
        </is>
      </c>
      <c r="F417" s="0" t="inlineStr">
        <is>
          <t>'801151108085</t>
        </is>
      </c>
      <c r="G417" s="0" t="inlineStr">
        <is>
          <t>WOMENS</t>
        </is>
      </c>
      <c r="H417" s="0" t="inlineStr">
        <is>
          <t>2XL</t>
        </is>
      </c>
      <c r="I417" s="0">
        <v>32.99</v>
      </c>
      <c r="J417" s="0">
        <v>1</v>
      </c>
    </row>
    <row r="418" spans="1:10" customHeight="0">
      <c r="A418" s="0">
        <f>HYPERLINK("https://dl.dropboxusercontent.com/scl/fi/68c8kjuf4axednxxm7m8e/slate-151108-tn.jpg?rlkey=ix53o11ijbwro1t5rpqn2s8y0&amp;dl=0","Click to download Image")</f>
      </c>
      <c r="C418" s="0" t="inlineStr">
        <is>
          <t>Slate Women's Long Sleeve Shirt</t>
        </is>
      </c>
      <c r="D418" s="0" t="inlineStr">
        <is>
          <t>'151108</t>
        </is>
      </c>
      <c r="E418" s="0" t="inlineStr">
        <is>
          <t>ISU SLATE W CL:151108F-3XL</t>
        </is>
      </c>
      <c r="F418" s="0" t="inlineStr">
        <is>
          <t>'801151108092</t>
        </is>
      </c>
      <c r="G418" s="0" t="inlineStr">
        <is>
          <t>WOMENS</t>
        </is>
      </c>
      <c r="H418" s="0" t="inlineStr">
        <is>
          <t>3XL</t>
        </is>
      </c>
      <c r="I418" s="0">
        <v>32.99</v>
      </c>
      <c r="J418" s="0">
        <v>3</v>
      </c>
    </row>
    <row r="419" spans="1:10" customHeight="0">
      <c r="A419" s="0">
        <f>HYPERLINK("https://dl.dropboxusercontent.com/scl/fi/68c8kjuf4axednxxm7m8e/slate-151108-tn.jpg?rlkey=ix53o11ijbwro1t5rpqn2s8y0&amp;dl=0","Click to download Image")</f>
      </c>
      <c r="C419" s="0" t="inlineStr">
        <is>
          <t>Slate Women's Long Sleeve Shirt</t>
        </is>
      </c>
      <c r="D419" s="0" t="inlineStr">
        <is>
          <t>'151108</t>
        </is>
      </c>
      <c r="E419" s="0" t="inlineStr">
        <is>
          <t>ISU SLATE W CL:151108Z-12PK</t>
        </is>
      </c>
      <c r="F419" s="0" t="inlineStr">
        <is>
          <t>'801151108993</t>
        </is>
      </c>
      <c r="G419" s="0" t="inlineStr">
        <is>
          <t>WOMENS</t>
        </is>
      </c>
      <c r="H419" s="0" t="inlineStr">
        <is>
          <t>12 PACK</t>
        </is>
      </c>
      <c r="I419" s="0">
        <v>316.8</v>
      </c>
      <c r="J419" s="0">
        <v>7</v>
      </c>
    </row>
    <row r="420" spans="1:10" customHeight="0">
      <c r="A420" s="0">
        <f>HYPERLINK("https://dl.dropboxusercontent.com/scl/fi/ezn0qu7qppgkoibp4bjhk/kody-129749-f.jpg?rlkey=2qfcz4yn85vei7n9z8fv016z4&amp;dl=0","Click to download Image")</f>
      </c>
      <c r="B420" s="0">
        <f>HYPERLINK("https://dl.dropboxusercontent.com/scl/fi/tesb0koljrw6zqilpmqzn/infant-size-charts-2023kody.jpg?rlkey=k3dl2gwue9wa97utsr2feb5gh&amp;dl=0","Click to download SizeChart")</f>
      </c>
      <c r="C420" s="0" t="inlineStr">
        <is>
          <t>Kody Infant Bodysuit</t>
        </is>
      </c>
      <c r="D420" s="0" t="inlineStr">
        <is>
          <t>'129749</t>
        </is>
      </c>
      <c r="E420" s="0" t="inlineStr">
        <is>
          <t>UNI KODY I CO:129749A-0-3M</t>
        </is>
      </c>
      <c r="F420" s="0" t="inlineStr">
        <is>
          <t>'802129749002</t>
        </is>
      </c>
      <c r="G420" s="0" t="inlineStr">
        <is>
          <t>INFANT</t>
        </is>
      </c>
      <c r="H420" s="0" t="inlineStr">
        <is>
          <t>0-3M</t>
        </is>
      </c>
      <c r="I420" s="0">
        <v>34.99</v>
      </c>
      <c r="J420" s="0">
        <v>8</v>
      </c>
    </row>
    <row r="421" spans="1:10" customHeight="0">
      <c r="A421" s="0">
        <f>HYPERLINK("https://dl.dropboxusercontent.com/scl/fi/ezn0qu7qppgkoibp4bjhk/kody-129749-f.jpg?rlkey=2qfcz4yn85vei7n9z8fv016z4&amp;dl=0","Click to download Image")</f>
      </c>
      <c r="B421" s="0">
        <f>HYPERLINK("https://dl.dropboxusercontent.com/scl/fi/tesb0koljrw6zqilpmqzn/infant-size-charts-2023kody.jpg?rlkey=k3dl2gwue9wa97utsr2feb5gh&amp;dl=0","Click to download SizeChart")</f>
      </c>
      <c r="C421" s="0" t="inlineStr">
        <is>
          <t>Kody Infant Bodysuit</t>
        </is>
      </c>
      <c r="D421" s="0" t="inlineStr">
        <is>
          <t>'129749</t>
        </is>
      </c>
      <c r="E421" s="0" t="inlineStr">
        <is>
          <t>UNI KODY I CO:129749B-3-6M</t>
        </is>
      </c>
      <c r="F421" s="0" t="inlineStr">
        <is>
          <t>'802129749019</t>
        </is>
      </c>
      <c r="G421" s="0" t="inlineStr">
        <is>
          <t>INFANT</t>
        </is>
      </c>
      <c r="H421" s="0" t="inlineStr">
        <is>
          <t>3-6M</t>
        </is>
      </c>
      <c r="I421" s="0">
        <v>34.99</v>
      </c>
      <c r="J421" s="0">
        <v>18</v>
      </c>
    </row>
    <row r="422" spans="1:10" customHeight="0">
      <c r="A422" s="0">
        <f>HYPERLINK("https://dl.dropboxusercontent.com/scl/fi/ezn0qu7qppgkoibp4bjhk/kody-129749-f.jpg?rlkey=2qfcz4yn85vei7n9z8fv016z4&amp;dl=0","Click to download Image")</f>
      </c>
      <c r="B422" s="0">
        <f>HYPERLINK("https://dl.dropboxusercontent.com/scl/fi/tesb0koljrw6zqilpmqzn/infant-size-charts-2023kody.jpg?rlkey=k3dl2gwue9wa97utsr2feb5gh&amp;dl=0","Click to download SizeChart")</f>
      </c>
      <c r="C422" s="0" t="inlineStr">
        <is>
          <t>Kody Infant Bodysuit</t>
        </is>
      </c>
      <c r="D422" s="0" t="inlineStr">
        <is>
          <t>'129749</t>
        </is>
      </c>
      <c r="E422" s="0" t="inlineStr">
        <is>
          <t>UNI KODY I CO:129749C-6-9M</t>
        </is>
      </c>
      <c r="F422" s="0" t="inlineStr">
        <is>
          <t>'802129749026</t>
        </is>
      </c>
      <c r="G422" s="0" t="inlineStr">
        <is>
          <t>INFANT</t>
        </is>
      </c>
      <c r="H422" s="0" t="inlineStr">
        <is>
          <t>6-9M</t>
        </is>
      </c>
      <c r="I422" s="0">
        <v>34.99</v>
      </c>
      <c r="J422" s="0">
        <v>18</v>
      </c>
    </row>
    <row r="423" spans="1:10" customHeight="0">
      <c r="A423" s="0">
        <f>HYPERLINK("https://dl.dropboxusercontent.com/scl/fi/ezn0qu7qppgkoibp4bjhk/kody-129749-f.jpg?rlkey=2qfcz4yn85vei7n9z8fv016z4&amp;dl=0","Click to download Image")</f>
      </c>
      <c r="B423" s="0">
        <f>HYPERLINK("https://dl.dropboxusercontent.com/scl/fi/tesb0koljrw6zqilpmqzn/infant-size-charts-2023kody.jpg?rlkey=k3dl2gwue9wa97utsr2feb5gh&amp;dl=0","Click to download SizeChart")</f>
      </c>
      <c r="C423" s="0" t="inlineStr">
        <is>
          <t>Kody Infant Bodysuit</t>
        </is>
      </c>
      <c r="D423" s="0" t="inlineStr">
        <is>
          <t>'129749</t>
        </is>
      </c>
      <c r="E423" s="0" t="inlineStr">
        <is>
          <t>UNI KODY I CO:129749F-12M</t>
        </is>
      </c>
      <c r="F423" s="0" t="inlineStr">
        <is>
          <t>'802129749033</t>
        </is>
      </c>
      <c r="G423" s="0" t="inlineStr">
        <is>
          <t>INFANT</t>
        </is>
      </c>
      <c r="H423" s="0" t="inlineStr">
        <is>
          <t>12M</t>
        </is>
      </c>
      <c r="I423" s="0">
        <v>34.99</v>
      </c>
      <c r="J423" s="0">
        <v>14</v>
      </c>
    </row>
    <row r="424" spans="1:10" customHeight="0">
      <c r="A424" s="0">
        <f>HYPERLINK("https://dl.dropboxusercontent.com/scl/fi/ezn0qu7qppgkoibp4bjhk/kody-129749-f.jpg?rlkey=2qfcz4yn85vei7n9z8fv016z4&amp;dl=0","Click to download Image")</f>
      </c>
      <c r="B424" s="0">
        <f>HYPERLINK("https://dl.dropboxusercontent.com/scl/fi/tesb0koljrw6zqilpmqzn/infant-size-charts-2023kody.jpg?rlkey=k3dl2gwue9wa97utsr2feb5gh&amp;dl=0","Click to download SizeChart")</f>
      </c>
      <c r="C424" s="0" t="inlineStr">
        <is>
          <t>Kody Infant Bodysuit</t>
        </is>
      </c>
      <c r="D424" s="0" t="inlineStr">
        <is>
          <t>'129749</t>
        </is>
      </c>
      <c r="E424" s="0" t="inlineStr">
        <is>
          <t>UNI KODY I CO 12PK:129749Z-12PK</t>
        </is>
      </c>
      <c r="F424" s="0" t="inlineStr">
        <is>
          <t>'802129749996</t>
        </is>
      </c>
      <c r="G424" s="0" t="inlineStr">
        <is>
          <t>INFANT</t>
        </is>
      </c>
      <c r="H424" s="0" t="inlineStr">
        <is>
          <t>12 PACK</t>
        </is>
      </c>
      <c r="I424" s="0">
        <v>336</v>
      </c>
      <c r="J424" s="0">
        <v>2</v>
      </c>
    </row>
    <row r="425" spans="1:10" customHeight="0">
      <c r="A425" s="0">
        <f>HYPERLINK("https://dl.dropboxusercontent.com/scl/fi/u73m74o3e7q91ck3n4irt/kody-130905-f.jpg?rlkey=9653493022dkqm650g1zc9z66&amp;dl=0","Click to download Image")</f>
      </c>
      <c r="B425" s="0">
        <f>HYPERLINK("https://dl.dropboxusercontent.com/scl/fi/tesb0koljrw6zqilpmqzn/infant-size-charts-2023kody.jpg?rlkey=k3dl2gwue9wa97utsr2feb5gh&amp;dl=0","Click to download SizeChart")</f>
      </c>
      <c r="C425" s="0" t="inlineStr">
        <is>
          <t>Kody Infant Bodysuit</t>
        </is>
      </c>
      <c r="D425" s="0" t="inlineStr">
        <is>
          <t>'130905</t>
        </is>
      </c>
      <c r="E425" s="0" t="inlineStr">
        <is>
          <t>CU KODY I CO:130905A-0-3M</t>
        </is>
      </c>
      <c r="F425" s="0" t="inlineStr">
        <is>
          <t>'810130905003</t>
        </is>
      </c>
      <c r="G425" s="0" t="inlineStr">
        <is>
          <t>INFANT</t>
        </is>
      </c>
      <c r="H425" s="0" t="inlineStr">
        <is>
          <t>0-3M</t>
        </is>
      </c>
      <c r="I425" s="0">
        <v>34.99</v>
      </c>
      <c r="J425" s="0">
        <v>7</v>
      </c>
    </row>
    <row r="426" spans="1:10" customHeight="0">
      <c r="A426" s="0">
        <f>HYPERLINK("https://dl.dropboxusercontent.com/scl/fi/u73m74o3e7q91ck3n4irt/kody-130905-f.jpg?rlkey=9653493022dkqm650g1zc9z66&amp;dl=0","Click to download Image")</f>
      </c>
      <c r="B426" s="0">
        <f>HYPERLINK("https://dl.dropboxusercontent.com/scl/fi/tesb0koljrw6zqilpmqzn/infant-size-charts-2023kody.jpg?rlkey=k3dl2gwue9wa97utsr2feb5gh&amp;dl=0","Click to download SizeChart")</f>
      </c>
      <c r="C426" s="0" t="inlineStr">
        <is>
          <t>Kody Infant Bodysuit</t>
        </is>
      </c>
      <c r="D426" s="0" t="inlineStr">
        <is>
          <t>'130905</t>
        </is>
      </c>
      <c r="E426" s="0" t="inlineStr">
        <is>
          <t>CU KODY I CO:130905B-3-6M</t>
        </is>
      </c>
      <c r="F426" s="0" t="inlineStr">
        <is>
          <t>'810130905010</t>
        </is>
      </c>
      <c r="G426" s="0" t="inlineStr">
        <is>
          <t>INFANT</t>
        </is>
      </c>
      <c r="H426" s="0" t="inlineStr">
        <is>
          <t>3-6M</t>
        </is>
      </c>
      <c r="I426" s="0">
        <v>34.99</v>
      </c>
      <c r="J426" s="0">
        <v>6</v>
      </c>
    </row>
    <row r="427" spans="1:10" customHeight="0">
      <c r="A427" s="0">
        <f>HYPERLINK("https://dl.dropboxusercontent.com/scl/fi/u73m74o3e7q91ck3n4irt/kody-130905-f.jpg?rlkey=9653493022dkqm650g1zc9z66&amp;dl=0","Click to download Image")</f>
      </c>
      <c r="B427" s="0">
        <f>HYPERLINK("https://dl.dropboxusercontent.com/scl/fi/tesb0koljrw6zqilpmqzn/infant-size-charts-2023kody.jpg?rlkey=k3dl2gwue9wa97utsr2feb5gh&amp;dl=0","Click to download SizeChart")</f>
      </c>
      <c r="C427" s="0" t="inlineStr">
        <is>
          <t>Kody Infant Bodysuit</t>
        </is>
      </c>
      <c r="D427" s="0" t="inlineStr">
        <is>
          <t>'130905</t>
        </is>
      </c>
      <c r="E427" s="0" t="inlineStr">
        <is>
          <t>CU KODY I CO:130905C-6-9M</t>
        </is>
      </c>
      <c r="F427" s="0" t="inlineStr">
        <is>
          <t>'810130905027</t>
        </is>
      </c>
      <c r="G427" s="0" t="inlineStr">
        <is>
          <t>INFANT</t>
        </is>
      </c>
      <c r="H427" s="0" t="inlineStr">
        <is>
          <t>6-9M</t>
        </is>
      </c>
      <c r="I427" s="0">
        <v>34.99</v>
      </c>
      <c r="J427" s="0">
        <v>6</v>
      </c>
    </row>
    <row r="428" spans="1:10" customHeight="0">
      <c r="A428" s="0">
        <f>HYPERLINK("https://dl.dropboxusercontent.com/scl/fi/u73m74o3e7q91ck3n4irt/kody-130905-f.jpg?rlkey=9653493022dkqm650g1zc9z66&amp;dl=0","Click to download Image")</f>
      </c>
      <c r="B428" s="0">
        <f>HYPERLINK("https://dl.dropboxusercontent.com/scl/fi/tesb0koljrw6zqilpmqzn/infant-size-charts-2023kody.jpg?rlkey=k3dl2gwue9wa97utsr2feb5gh&amp;dl=0","Click to download SizeChart")</f>
      </c>
      <c r="C428" s="0" t="inlineStr">
        <is>
          <t>Kody Infant Bodysuit</t>
        </is>
      </c>
      <c r="D428" s="0" t="inlineStr">
        <is>
          <t>'130905</t>
        </is>
      </c>
      <c r="E428" s="0" t="inlineStr">
        <is>
          <t>CU KODY I CO:130905F-12M</t>
        </is>
      </c>
      <c r="F428" s="0" t="inlineStr">
        <is>
          <t>'810130905034</t>
        </is>
      </c>
      <c r="G428" s="0" t="inlineStr">
        <is>
          <t>INFANT</t>
        </is>
      </c>
      <c r="H428" s="0" t="inlineStr">
        <is>
          <t>12M</t>
        </is>
      </c>
      <c r="I428" s="0">
        <v>34.99</v>
      </c>
      <c r="J428" s="0">
        <v>6</v>
      </c>
    </row>
    <row r="429" spans="1:10" customHeight="0">
      <c r="A429" s="0">
        <f>HYPERLINK("https://dl.dropboxusercontent.com/scl/fi/u73m74o3e7q91ck3n4irt/kody-130905-f.jpg?rlkey=9653493022dkqm650g1zc9z66&amp;dl=0","Click to download Image")</f>
      </c>
      <c r="B429" s="0">
        <f>HYPERLINK("https://dl.dropboxusercontent.com/scl/fi/tesb0koljrw6zqilpmqzn/infant-size-charts-2023kody.jpg?rlkey=k3dl2gwue9wa97utsr2feb5gh&amp;dl=0","Click to download SizeChart")</f>
      </c>
      <c r="C429" s="0" t="inlineStr">
        <is>
          <t>Kody Infant Bodysuit</t>
        </is>
      </c>
      <c r="D429" s="0" t="inlineStr">
        <is>
          <t>'130905</t>
        </is>
      </c>
      <c r="E429" s="0" t="inlineStr">
        <is>
          <t>CU KODY I CO 12PK:130905Z-12PK</t>
        </is>
      </c>
      <c r="F429" s="0" t="inlineStr">
        <is>
          <t>'810130905997</t>
        </is>
      </c>
      <c r="G429" s="0" t="inlineStr">
        <is>
          <t>INFANT</t>
        </is>
      </c>
      <c r="H429" s="0" t="inlineStr">
        <is>
          <t>12 PACK</t>
        </is>
      </c>
      <c r="I429" s="0">
        <v>336</v>
      </c>
      <c r="J429" s="0">
        <v>2</v>
      </c>
    </row>
    <row r="430" spans="1:10" customHeight="0">
      <c r="A430" s="0">
        <f>HYPERLINK("https://dl.dropboxusercontent.com/scl/fi/zedsr2ga6p474m1sndfgs/kody-130903-f.jpg?rlkey=l7re4jynt7onoqtf5i3iwox5r&amp;dl=0","Click to download Image")</f>
      </c>
      <c r="B430" s="0">
        <f>HYPERLINK("https://dl.dropboxusercontent.com/scl/fi/tesb0koljrw6zqilpmqzn/infant-size-charts-2023kody.jpg?rlkey=k3dl2gwue9wa97utsr2feb5gh&amp;dl=0","Click to download SizeChart")</f>
      </c>
      <c r="C430" s="0" t="inlineStr">
        <is>
          <t>Kody Infant Bodysuit</t>
        </is>
      </c>
      <c r="D430" s="0" t="inlineStr">
        <is>
          <t>'130903</t>
        </is>
      </c>
      <c r="E430" s="0" t="inlineStr">
        <is>
          <t>NDSU KODY I CO:130903A-0-3M</t>
        </is>
      </c>
      <c r="F430" s="0" t="inlineStr">
        <is>
          <t>'813130903000</t>
        </is>
      </c>
      <c r="G430" s="0" t="inlineStr">
        <is>
          <t>INFANT</t>
        </is>
      </c>
      <c r="H430" s="0" t="inlineStr">
        <is>
          <t>0-3M</t>
        </is>
      </c>
      <c r="I430" s="0">
        <v>34.99</v>
      </c>
      <c r="J430" s="0">
        <v>4</v>
      </c>
    </row>
    <row r="431" spans="1:10" customHeight="0">
      <c r="A431" s="0">
        <f>HYPERLINK("https://dl.dropboxusercontent.com/scl/fi/zedsr2ga6p474m1sndfgs/kody-130903-f.jpg?rlkey=l7re4jynt7onoqtf5i3iwox5r&amp;dl=0","Click to download Image")</f>
      </c>
      <c r="B431" s="0">
        <f>HYPERLINK("https://dl.dropboxusercontent.com/scl/fi/tesb0koljrw6zqilpmqzn/infant-size-charts-2023kody.jpg?rlkey=k3dl2gwue9wa97utsr2feb5gh&amp;dl=0","Click to download SizeChart")</f>
      </c>
      <c r="C431" s="0" t="inlineStr">
        <is>
          <t>Kody Infant Bodysuit</t>
        </is>
      </c>
      <c r="D431" s="0" t="inlineStr">
        <is>
          <t>'130903</t>
        </is>
      </c>
      <c r="E431" s="0" t="inlineStr">
        <is>
          <t>NDSU KODY I CO:130903B-3-6M</t>
        </is>
      </c>
      <c r="F431" s="0" t="inlineStr">
        <is>
          <t>'813130903017</t>
        </is>
      </c>
      <c r="G431" s="0" t="inlineStr">
        <is>
          <t>INFANT</t>
        </is>
      </c>
      <c r="H431" s="0" t="inlineStr">
        <is>
          <t>3-6M</t>
        </is>
      </c>
      <c r="I431" s="0">
        <v>34.99</v>
      </c>
      <c r="J431" s="0">
        <v>3</v>
      </c>
    </row>
    <row r="432" spans="1:10" customHeight="0">
      <c r="A432" s="0">
        <f>HYPERLINK("https://dl.dropboxusercontent.com/scl/fi/zedsr2ga6p474m1sndfgs/kody-130903-f.jpg?rlkey=l7re4jynt7onoqtf5i3iwox5r&amp;dl=0","Click to download Image")</f>
      </c>
      <c r="B432" s="0">
        <f>HYPERLINK("https://dl.dropboxusercontent.com/scl/fi/tesb0koljrw6zqilpmqzn/infant-size-charts-2023kody.jpg?rlkey=k3dl2gwue9wa97utsr2feb5gh&amp;dl=0","Click to download SizeChart")</f>
      </c>
      <c r="C432" s="0" t="inlineStr">
        <is>
          <t>Kody Infant Bodysuit</t>
        </is>
      </c>
      <c r="D432" s="0" t="inlineStr">
        <is>
          <t>'130903</t>
        </is>
      </c>
      <c r="E432" s="0" t="inlineStr">
        <is>
          <t>NDSU KODY I CO:130903C-6-9M</t>
        </is>
      </c>
      <c r="F432" s="0" t="inlineStr">
        <is>
          <t>'813130903024</t>
        </is>
      </c>
      <c r="G432" s="0" t="inlineStr">
        <is>
          <t>INFANT</t>
        </is>
      </c>
      <c r="H432" s="0" t="inlineStr">
        <is>
          <t>6-9M</t>
        </is>
      </c>
      <c r="I432" s="0">
        <v>34.99</v>
      </c>
      <c r="J432" s="0">
        <v>3</v>
      </c>
    </row>
    <row r="433" spans="1:10" customHeight="0">
      <c r="A433" s="0">
        <f>HYPERLINK("https://dl.dropboxusercontent.com/scl/fi/zedsr2ga6p474m1sndfgs/kody-130903-f.jpg?rlkey=l7re4jynt7onoqtf5i3iwox5r&amp;dl=0","Click to download Image")</f>
      </c>
      <c r="B433" s="0">
        <f>HYPERLINK("https://dl.dropboxusercontent.com/scl/fi/tesb0koljrw6zqilpmqzn/infant-size-charts-2023kody.jpg?rlkey=k3dl2gwue9wa97utsr2feb5gh&amp;dl=0","Click to download SizeChart")</f>
      </c>
      <c r="C433" s="0" t="inlineStr">
        <is>
          <t>Kody Infant Bodysuit</t>
        </is>
      </c>
      <c r="D433" s="0" t="inlineStr">
        <is>
          <t>'130903</t>
        </is>
      </c>
      <c r="E433" s="0" t="inlineStr">
        <is>
          <t>NDSU KODY I CO:130903F-12M</t>
        </is>
      </c>
      <c r="F433" s="0" t="inlineStr">
        <is>
          <t>'813130903031</t>
        </is>
      </c>
      <c r="G433" s="0" t="inlineStr">
        <is>
          <t>INFANT</t>
        </is>
      </c>
      <c r="H433" s="0" t="inlineStr">
        <is>
          <t>12M</t>
        </is>
      </c>
      <c r="I433" s="0">
        <v>34.99</v>
      </c>
      <c r="J433" s="0">
        <v>3</v>
      </c>
    </row>
    <row r="434" spans="1:10" customHeight="0">
      <c r="A434" s="0">
        <f>HYPERLINK("https://dl.dropboxusercontent.com/scl/fi/zedsr2ga6p474m1sndfgs/kody-130903-f.jpg?rlkey=l7re4jynt7onoqtf5i3iwox5r&amp;dl=0","Click to download Image")</f>
      </c>
      <c r="B434" s="0">
        <f>HYPERLINK("https://dl.dropboxusercontent.com/scl/fi/tesb0koljrw6zqilpmqzn/infant-size-charts-2023kody.jpg?rlkey=k3dl2gwue9wa97utsr2feb5gh&amp;dl=0","Click to download SizeChart")</f>
      </c>
      <c r="C434" s="0" t="inlineStr">
        <is>
          <t>Kody Infant Bodysuit</t>
        </is>
      </c>
      <c r="D434" s="0" t="inlineStr">
        <is>
          <t>'130903</t>
        </is>
      </c>
      <c r="E434" s="0" t="inlineStr">
        <is>
          <t>NDSU KODY I CO 12PK:130903Z-12PK</t>
        </is>
      </c>
      <c r="F434" s="0" t="inlineStr">
        <is>
          <t>'813130903994</t>
        </is>
      </c>
      <c r="G434" s="0" t="inlineStr">
        <is>
          <t>INFANT</t>
        </is>
      </c>
      <c r="H434" s="0" t="inlineStr">
        <is>
          <t>12 PACK</t>
        </is>
      </c>
      <c r="I434" s="0">
        <v>336</v>
      </c>
      <c r="J434" s="0">
        <v>1</v>
      </c>
    </row>
    <row r="435" spans="1:10" customHeight="0">
      <c r="A435" s="0">
        <f>HYPERLINK("https://dl.dropboxusercontent.com/scl/fi/9joms083gjdnj2tanp2jt/kody-130901-f.jpg?rlkey=2ubl6ehfhh4twipszpklc16xe&amp;dl=0","Click to download Image")</f>
      </c>
      <c r="B435" s="0">
        <f>HYPERLINK("https://dl.dropboxusercontent.com/scl/fi/tesb0koljrw6zqilpmqzn/infant-size-charts-2023kody.jpg?rlkey=k3dl2gwue9wa97utsr2feb5gh&amp;dl=0","Click to download SizeChart")</f>
      </c>
      <c r="C435" s="0" t="inlineStr">
        <is>
          <t>Kody Infant Bodysuit</t>
        </is>
      </c>
      <c r="D435" s="0" t="inlineStr">
        <is>
          <t>'130901</t>
        </is>
      </c>
      <c r="E435" s="0" t="inlineStr">
        <is>
          <t>SDSU KODY I CO:130901A-0-3M</t>
        </is>
      </c>
      <c r="F435" s="0" t="inlineStr">
        <is>
          <t>'816130901007</t>
        </is>
      </c>
      <c r="G435" s="0" t="inlineStr">
        <is>
          <t>INFANT</t>
        </is>
      </c>
      <c r="H435" s="0" t="inlineStr">
        <is>
          <t>0-3M</t>
        </is>
      </c>
      <c r="I435" s="0">
        <v>34.99</v>
      </c>
      <c r="J435" s="0">
        <v>7</v>
      </c>
    </row>
    <row r="436" spans="1:10" customHeight="0">
      <c r="A436" s="0">
        <f>HYPERLINK("https://dl.dropboxusercontent.com/scl/fi/9joms083gjdnj2tanp2jt/kody-130901-f.jpg?rlkey=2ubl6ehfhh4twipszpklc16xe&amp;dl=0","Click to download Image")</f>
      </c>
      <c r="B436" s="0">
        <f>HYPERLINK("https://dl.dropboxusercontent.com/scl/fi/tesb0koljrw6zqilpmqzn/infant-size-charts-2023kody.jpg?rlkey=k3dl2gwue9wa97utsr2feb5gh&amp;dl=0","Click to download SizeChart")</f>
      </c>
      <c r="C436" s="0" t="inlineStr">
        <is>
          <t>Kody Infant Bodysuit</t>
        </is>
      </c>
      <c r="D436" s="0" t="inlineStr">
        <is>
          <t>'130901</t>
        </is>
      </c>
      <c r="E436" s="0" t="inlineStr">
        <is>
          <t>SDSU KODY I CO:130901B-3-6M</t>
        </is>
      </c>
      <c r="F436" s="0" t="inlineStr">
        <is>
          <t>'816130901014</t>
        </is>
      </c>
      <c r="G436" s="0" t="inlineStr">
        <is>
          <t>INFANT</t>
        </is>
      </c>
      <c r="H436" s="0" t="inlineStr">
        <is>
          <t>3-6M</t>
        </is>
      </c>
      <c r="I436" s="0">
        <v>34.99</v>
      </c>
      <c r="J436" s="0">
        <v>6</v>
      </c>
    </row>
    <row r="437" spans="1:10" customHeight="0">
      <c r="A437" s="0">
        <f>HYPERLINK("https://dl.dropboxusercontent.com/scl/fi/9joms083gjdnj2tanp2jt/kody-130901-f.jpg?rlkey=2ubl6ehfhh4twipszpklc16xe&amp;dl=0","Click to download Image")</f>
      </c>
      <c r="B437" s="0">
        <f>HYPERLINK("https://dl.dropboxusercontent.com/scl/fi/tesb0koljrw6zqilpmqzn/infant-size-charts-2023kody.jpg?rlkey=k3dl2gwue9wa97utsr2feb5gh&amp;dl=0","Click to download SizeChart")</f>
      </c>
      <c r="C437" s="0" t="inlineStr">
        <is>
          <t>Kody Infant Bodysuit</t>
        </is>
      </c>
      <c r="D437" s="0" t="inlineStr">
        <is>
          <t>'130901</t>
        </is>
      </c>
      <c r="E437" s="0" t="inlineStr">
        <is>
          <t>SDSU KODY I CO:130901C-6-9M</t>
        </is>
      </c>
      <c r="F437" s="0" t="inlineStr">
        <is>
          <t>'816130901021</t>
        </is>
      </c>
      <c r="G437" s="0" t="inlineStr">
        <is>
          <t>INFANT</t>
        </is>
      </c>
      <c r="H437" s="0" t="inlineStr">
        <is>
          <t>6-9M</t>
        </is>
      </c>
      <c r="I437" s="0">
        <v>34.99</v>
      </c>
      <c r="J437" s="0">
        <v>6</v>
      </c>
    </row>
    <row r="438" spans="1:10" customHeight="0">
      <c r="A438" s="0">
        <f>HYPERLINK("https://dl.dropboxusercontent.com/scl/fi/9joms083gjdnj2tanp2jt/kody-130901-f.jpg?rlkey=2ubl6ehfhh4twipszpklc16xe&amp;dl=0","Click to download Image")</f>
      </c>
      <c r="B438" s="0">
        <f>HYPERLINK("https://dl.dropboxusercontent.com/scl/fi/tesb0koljrw6zqilpmqzn/infant-size-charts-2023kody.jpg?rlkey=k3dl2gwue9wa97utsr2feb5gh&amp;dl=0","Click to download SizeChart")</f>
      </c>
      <c r="C438" s="0" t="inlineStr">
        <is>
          <t>Kody Infant Bodysuit</t>
        </is>
      </c>
      <c r="D438" s="0" t="inlineStr">
        <is>
          <t>'130901</t>
        </is>
      </c>
      <c r="E438" s="0" t="inlineStr">
        <is>
          <t>SDSU KODY I CO:130901F-12M</t>
        </is>
      </c>
      <c r="F438" s="0" t="inlineStr">
        <is>
          <t>'816130901038</t>
        </is>
      </c>
      <c r="G438" s="0" t="inlineStr">
        <is>
          <t>INFANT</t>
        </is>
      </c>
      <c r="H438" s="0" t="inlineStr">
        <is>
          <t>12M</t>
        </is>
      </c>
      <c r="I438" s="0">
        <v>34.99</v>
      </c>
      <c r="J438" s="0">
        <v>6</v>
      </c>
    </row>
    <row r="439" spans="1:10" customHeight="0">
      <c r="A439" s="0">
        <f>HYPERLINK("https://dl.dropboxusercontent.com/scl/fi/9joms083gjdnj2tanp2jt/kody-130901-f.jpg?rlkey=2ubl6ehfhh4twipszpklc16xe&amp;dl=0","Click to download Image")</f>
      </c>
      <c r="B439" s="0">
        <f>HYPERLINK("https://dl.dropboxusercontent.com/scl/fi/tesb0koljrw6zqilpmqzn/infant-size-charts-2023kody.jpg?rlkey=k3dl2gwue9wa97utsr2feb5gh&amp;dl=0","Click to download SizeChart")</f>
      </c>
      <c r="C439" s="0" t="inlineStr">
        <is>
          <t>Kody Infant Bodysuit</t>
        </is>
      </c>
      <c r="D439" s="0" t="inlineStr">
        <is>
          <t>'130901</t>
        </is>
      </c>
      <c r="E439" s="0" t="inlineStr">
        <is>
          <t>SDSU KODY I CO 12PK:130901Z-12PK</t>
        </is>
      </c>
      <c r="F439" s="0" t="inlineStr">
        <is>
          <t>'816130901991</t>
        </is>
      </c>
      <c r="G439" s="0" t="inlineStr">
        <is>
          <t>INFANT</t>
        </is>
      </c>
      <c r="H439" s="0" t="inlineStr">
        <is>
          <t>12 PACK</t>
        </is>
      </c>
      <c r="I439" s="0">
        <v>336</v>
      </c>
      <c r="J439" s="0">
        <v>2</v>
      </c>
    </row>
    <row r="440" spans="1:10" customHeight="0">
      <c r="A440" s="0">
        <f>HYPERLINK("https://dl.dropboxusercontent.com/scl/fi/lwiw13d25rhvjosqiukaz/g-individual-09-drake.jpg?rlkey=p8byjxui6d6063k0qu1d6gziv&amp;dl=0","Click to download Image")</f>
      </c>
      <c r="B440" s="0">
        <f>HYPERLINK("https://dl.dropboxusercontent.com/scl/fi/yie0cy8zt4x0nm93dmw1d/womens-polo-size-chartselizabeth.jpg?rlkey=7hgbhxt17o3r6bzguwzc9bk8q&amp;dl=0","Click to download SizeChart")</f>
      </c>
      <c r="C440" s="0" t="inlineStr">
        <is>
          <t>Elizabeth Women's Polo Tank</t>
        </is>
      </c>
      <c r="D440" s="0" t="inlineStr">
        <is>
          <t>'130150</t>
        </is>
      </c>
      <c r="E440" s="0" t="inlineStr">
        <is>
          <t>DRK ELIZAB W RL:130150A-S</t>
        </is>
      </c>
      <c r="F440" s="0" t="inlineStr">
        <is>
          <t>'817130150044</t>
        </is>
      </c>
      <c r="G440" s="0" t="inlineStr">
        <is>
          <t>WOMENS</t>
        </is>
      </c>
      <c r="H440" s="0" t="inlineStr">
        <is>
          <t>S</t>
        </is>
      </c>
      <c r="I440" s="0">
        <v>49.99</v>
      </c>
      <c r="J440" s="0">
        <v>6</v>
      </c>
    </row>
    <row r="441" spans="1:10" customHeight="0">
      <c r="A441" s="0">
        <f>HYPERLINK("https://dl.dropboxusercontent.com/scl/fi/lwiw13d25rhvjosqiukaz/g-individual-09-drake.jpg?rlkey=p8byjxui6d6063k0qu1d6gziv&amp;dl=0","Click to download Image")</f>
      </c>
      <c r="B441" s="0">
        <f>HYPERLINK("https://dl.dropboxusercontent.com/scl/fi/yie0cy8zt4x0nm93dmw1d/womens-polo-size-chartselizabeth.jpg?rlkey=7hgbhxt17o3r6bzguwzc9bk8q&amp;dl=0","Click to download SizeChart")</f>
      </c>
      <c r="C441" s="0" t="inlineStr">
        <is>
          <t>Elizabeth Women's Polo Tank</t>
        </is>
      </c>
      <c r="D441" s="0" t="inlineStr">
        <is>
          <t>'130150</t>
        </is>
      </c>
      <c r="E441" s="0" t="inlineStr">
        <is>
          <t>DRK ELIZAB W RL:130150B-M</t>
        </is>
      </c>
      <c r="F441" s="0" t="inlineStr">
        <is>
          <t>'817130150051</t>
        </is>
      </c>
      <c r="G441" s="0" t="inlineStr">
        <is>
          <t>WOMENS</t>
        </is>
      </c>
      <c r="H441" s="0" t="inlineStr">
        <is>
          <t>M</t>
        </is>
      </c>
      <c r="I441" s="0">
        <v>49.99</v>
      </c>
      <c r="J441" s="0">
        <v>9</v>
      </c>
    </row>
    <row r="442" spans="1:10" customHeight="0">
      <c r="A442" s="0">
        <f>HYPERLINK("https://dl.dropboxusercontent.com/scl/fi/lwiw13d25rhvjosqiukaz/g-individual-09-drake.jpg?rlkey=p8byjxui6d6063k0qu1d6gziv&amp;dl=0","Click to download Image")</f>
      </c>
      <c r="B442" s="0">
        <f>HYPERLINK("https://dl.dropboxusercontent.com/scl/fi/yie0cy8zt4x0nm93dmw1d/womens-polo-size-chartselizabeth.jpg?rlkey=7hgbhxt17o3r6bzguwzc9bk8q&amp;dl=0","Click to download SizeChart")</f>
      </c>
      <c r="C442" s="0" t="inlineStr">
        <is>
          <t>Elizabeth Women's Polo Tank</t>
        </is>
      </c>
      <c r="D442" s="0" t="inlineStr">
        <is>
          <t>'130150</t>
        </is>
      </c>
      <c r="E442" s="0" t="inlineStr">
        <is>
          <t>DRK ELIZAB W RL:130150C-L</t>
        </is>
      </c>
      <c r="F442" s="0" t="inlineStr">
        <is>
          <t>'817130150068</t>
        </is>
      </c>
      <c r="G442" s="0" t="inlineStr">
        <is>
          <t>WOMENS</t>
        </is>
      </c>
      <c r="H442" s="0" t="inlineStr">
        <is>
          <t>L</t>
        </is>
      </c>
      <c r="I442" s="0">
        <v>49.99</v>
      </c>
      <c r="J442" s="0">
        <v>10</v>
      </c>
    </row>
    <row r="443" spans="1:10" customHeight="0">
      <c r="A443" s="0">
        <f>HYPERLINK("https://dl.dropboxusercontent.com/scl/fi/lwiw13d25rhvjosqiukaz/g-individual-09-drake.jpg?rlkey=p8byjxui6d6063k0qu1d6gziv&amp;dl=0","Click to download Image")</f>
      </c>
      <c r="B443" s="0">
        <f>HYPERLINK("https://dl.dropboxusercontent.com/scl/fi/yie0cy8zt4x0nm93dmw1d/womens-polo-size-chartselizabeth.jpg?rlkey=7hgbhxt17o3r6bzguwzc9bk8q&amp;dl=0","Click to download SizeChart")</f>
      </c>
      <c r="C443" s="0" t="inlineStr">
        <is>
          <t>Elizabeth Women's Polo Tank</t>
        </is>
      </c>
      <c r="D443" s="0" t="inlineStr">
        <is>
          <t>'130150</t>
        </is>
      </c>
      <c r="E443" s="0" t="inlineStr">
        <is>
          <t>DRK ELIZAB W RL:130150D-XL</t>
        </is>
      </c>
      <c r="F443" s="0" t="inlineStr">
        <is>
          <t>'817130150075</t>
        </is>
      </c>
      <c r="G443" s="0" t="inlineStr">
        <is>
          <t>WOMENS</t>
        </is>
      </c>
      <c r="H443" s="0" t="inlineStr">
        <is>
          <t>XL</t>
        </is>
      </c>
      <c r="I443" s="0">
        <v>49.99</v>
      </c>
      <c r="J443" s="0">
        <v>3</v>
      </c>
    </row>
    <row r="444" spans="1:10" customHeight="0">
      <c r="A444" s="0">
        <f>HYPERLINK("https://dl.dropboxusercontent.com/scl/fi/lwiw13d25rhvjosqiukaz/g-individual-09-drake.jpg?rlkey=p8byjxui6d6063k0qu1d6gziv&amp;dl=0","Click to download Image")</f>
      </c>
      <c r="B444" s="0">
        <f>HYPERLINK("https://dl.dropboxusercontent.com/scl/fi/yie0cy8zt4x0nm93dmw1d/womens-polo-size-chartselizabeth.jpg?rlkey=7hgbhxt17o3r6bzguwzc9bk8q&amp;dl=0","Click to download SizeChart")</f>
      </c>
      <c r="C444" s="0" t="inlineStr">
        <is>
          <t>Elizabeth Women's Polo Tank</t>
        </is>
      </c>
      <c r="D444" s="0" t="inlineStr">
        <is>
          <t>'130150</t>
        </is>
      </c>
      <c r="E444" s="0" t="inlineStr">
        <is>
          <t>DRK ELIZAB W RL:130150E-2XL</t>
        </is>
      </c>
      <c r="F444" s="0" t="inlineStr">
        <is>
          <t>'817130150082</t>
        </is>
      </c>
      <c r="G444" s="0" t="inlineStr">
        <is>
          <t>WOMENS</t>
        </is>
      </c>
      <c r="H444" s="0" t="inlineStr">
        <is>
          <t>2XL</t>
        </is>
      </c>
      <c r="I444" s="0">
        <v>51.99</v>
      </c>
      <c r="J444" s="0">
        <v>2</v>
      </c>
    </row>
    <row r="445" spans="1:10" customHeight="0">
      <c r="A445" s="0">
        <f>HYPERLINK("https://dl.dropboxusercontent.com/scl/fi/lwiw13d25rhvjosqiukaz/g-individual-09-drake.jpg?rlkey=p8byjxui6d6063k0qu1d6gziv&amp;dl=0","Click to download Image")</f>
      </c>
      <c r="B445" s="0">
        <f>HYPERLINK("https://dl.dropboxusercontent.com/scl/fi/yie0cy8zt4x0nm93dmw1d/womens-polo-size-chartselizabeth.jpg?rlkey=7hgbhxt17o3r6bzguwzc9bk8q&amp;dl=0","Click to download SizeChart")</f>
      </c>
      <c r="C445" s="0" t="inlineStr">
        <is>
          <t>Elizabeth Women's Polo Tank</t>
        </is>
      </c>
      <c r="D445" s="0" t="inlineStr">
        <is>
          <t>'130150</t>
        </is>
      </c>
      <c r="E445" s="0" t="inlineStr">
        <is>
          <t>DRK ELIZAB W RL:130150F-3XL</t>
        </is>
      </c>
      <c r="F445" s="0" t="inlineStr">
        <is>
          <t>'817130150099</t>
        </is>
      </c>
      <c r="G445" s="0" t="inlineStr">
        <is>
          <t>WOMENS</t>
        </is>
      </c>
      <c r="H445" s="0" t="inlineStr">
        <is>
          <t>3XL</t>
        </is>
      </c>
      <c r="I445" s="0">
        <v>51.99</v>
      </c>
      <c r="J445" s="0">
        <v>2</v>
      </c>
    </row>
    <row r="446" spans="1:10" customHeight="0">
      <c r="A446" s="0">
        <f>HYPERLINK("https://dl.dropboxusercontent.com/scl/fi/lwiw13d25rhvjosqiukaz/g-individual-09-drake.jpg?rlkey=p8byjxui6d6063k0qu1d6gziv&amp;dl=0","Click to download Image")</f>
      </c>
      <c r="B446" s="0">
        <f>HYPERLINK("https://dl.dropboxusercontent.com/scl/fi/yie0cy8zt4x0nm93dmw1d/womens-polo-size-chartselizabeth.jpg?rlkey=7hgbhxt17o3r6bzguwzc9bk8q&amp;dl=0","Click to download SizeChart")</f>
      </c>
      <c r="C446" s="0" t="inlineStr">
        <is>
          <t>Elizabeth Women's Polo Tank</t>
        </is>
      </c>
      <c r="D446" s="0" t="inlineStr">
        <is>
          <t>'130150</t>
        </is>
      </c>
      <c r="E446" s="0" t="inlineStr">
        <is>
          <t>DRK ELIZAB W RL 12PK:130150Z-12PK</t>
        </is>
      </c>
      <c r="F446" s="0" t="inlineStr">
        <is>
          <t>'817130150990</t>
        </is>
      </c>
      <c r="G446" s="0" t="inlineStr">
        <is>
          <t>WOMENS</t>
        </is>
      </c>
      <c r="H446" s="0" t="inlineStr">
        <is>
          <t>12 PACK</t>
        </is>
      </c>
      <c r="I446" s="0">
        <v>480</v>
      </c>
      <c r="J446" s="0">
        <v>3</v>
      </c>
    </row>
    <row r="447" spans="1:10" customHeight="0">
      <c r="A447" s="0">
        <f>HYPERLINK("https://dl.dropboxusercontent.com/scl/fi/ko8an5wgplqhluplmvfqt/elizabeth-130149-f.jpg?rlkey=ht0unul7sw1rxeo641quqk2xc&amp;dl=0","Click to download Image")</f>
      </c>
      <c r="B447" s="0">
        <f>HYPERLINK("https://dl.dropboxusercontent.com/scl/fi/yie0cy8zt4x0nm93dmw1d/womens-polo-size-chartselizabeth.jpg?rlkey=7hgbhxt17o3r6bzguwzc9bk8q&amp;dl=0","Click to download SizeChart")</f>
      </c>
      <c r="C447" s="0" t="inlineStr">
        <is>
          <t>Elizabeth Women's Polo Tank</t>
        </is>
      </c>
      <c r="D447" s="0" t="inlineStr">
        <is>
          <t>'130149</t>
        </is>
      </c>
      <c r="E447" s="0" t="inlineStr">
        <is>
          <t>UNI ELIZAB W PE:130149A-S</t>
        </is>
      </c>
      <c r="F447" s="0" t="inlineStr">
        <is>
          <t>'802130149044</t>
        </is>
      </c>
      <c r="G447" s="0" t="inlineStr">
        <is>
          <t>WOMENS</t>
        </is>
      </c>
      <c r="H447" s="0" t="inlineStr">
        <is>
          <t>S</t>
        </is>
      </c>
      <c r="I447" s="0">
        <v>49.99</v>
      </c>
      <c r="J447" s="0">
        <v>6</v>
      </c>
    </row>
    <row r="448" spans="1:10" customHeight="0">
      <c r="A448" s="0">
        <f>HYPERLINK("https://dl.dropboxusercontent.com/scl/fi/ko8an5wgplqhluplmvfqt/elizabeth-130149-f.jpg?rlkey=ht0unul7sw1rxeo641quqk2xc&amp;dl=0","Click to download Image")</f>
      </c>
      <c r="B448" s="0">
        <f>HYPERLINK("https://dl.dropboxusercontent.com/scl/fi/yie0cy8zt4x0nm93dmw1d/womens-polo-size-chartselizabeth.jpg?rlkey=7hgbhxt17o3r6bzguwzc9bk8q&amp;dl=0","Click to download SizeChart")</f>
      </c>
      <c r="C448" s="0" t="inlineStr">
        <is>
          <t>Elizabeth Women's Polo Tank</t>
        </is>
      </c>
      <c r="D448" s="0" t="inlineStr">
        <is>
          <t>'130149</t>
        </is>
      </c>
      <c r="E448" s="0" t="inlineStr">
        <is>
          <t>UNI ELIZAB W PE:130149B-M</t>
        </is>
      </c>
      <c r="F448" s="0" t="inlineStr">
        <is>
          <t>'802130149051</t>
        </is>
      </c>
      <c r="G448" s="0" t="inlineStr">
        <is>
          <t>WOMENS</t>
        </is>
      </c>
      <c r="H448" s="0" t="inlineStr">
        <is>
          <t>M</t>
        </is>
      </c>
      <c r="I448" s="0">
        <v>49.99</v>
      </c>
      <c r="J448" s="0">
        <v>10</v>
      </c>
    </row>
    <row r="449" spans="1:10" customHeight="0">
      <c r="A449" s="0">
        <f>HYPERLINK("https://dl.dropboxusercontent.com/scl/fi/ko8an5wgplqhluplmvfqt/elizabeth-130149-f.jpg?rlkey=ht0unul7sw1rxeo641quqk2xc&amp;dl=0","Click to download Image")</f>
      </c>
      <c r="B449" s="0">
        <f>HYPERLINK("https://dl.dropboxusercontent.com/scl/fi/yie0cy8zt4x0nm93dmw1d/womens-polo-size-chartselizabeth.jpg?rlkey=7hgbhxt17o3r6bzguwzc9bk8q&amp;dl=0","Click to download SizeChart")</f>
      </c>
      <c r="C449" s="0" t="inlineStr">
        <is>
          <t>Elizabeth Women's Polo Tank</t>
        </is>
      </c>
      <c r="D449" s="0" t="inlineStr">
        <is>
          <t>'130149</t>
        </is>
      </c>
      <c r="E449" s="0" t="inlineStr">
        <is>
          <t>UNI ELIZAB W PE:130149C-L</t>
        </is>
      </c>
      <c r="F449" s="0" t="inlineStr">
        <is>
          <t>'802130149068</t>
        </is>
      </c>
      <c r="G449" s="0" t="inlineStr">
        <is>
          <t>WOMENS</t>
        </is>
      </c>
      <c r="H449" s="0" t="inlineStr">
        <is>
          <t>L</t>
        </is>
      </c>
      <c r="I449" s="0">
        <v>49.99</v>
      </c>
      <c r="J449" s="0">
        <v>9</v>
      </c>
    </row>
    <row r="450" spans="1:10" customHeight="0">
      <c r="A450" s="0">
        <f>HYPERLINK("https://dl.dropboxusercontent.com/scl/fi/ko8an5wgplqhluplmvfqt/elizabeth-130149-f.jpg?rlkey=ht0unul7sw1rxeo641quqk2xc&amp;dl=0","Click to download Image")</f>
      </c>
      <c r="B450" s="0">
        <f>HYPERLINK("https://dl.dropboxusercontent.com/scl/fi/yie0cy8zt4x0nm93dmw1d/womens-polo-size-chartselizabeth.jpg?rlkey=7hgbhxt17o3r6bzguwzc9bk8q&amp;dl=0","Click to download SizeChart")</f>
      </c>
      <c r="C450" s="0" t="inlineStr">
        <is>
          <t>Elizabeth Women's Polo Tank</t>
        </is>
      </c>
      <c r="D450" s="0" t="inlineStr">
        <is>
          <t>'130149</t>
        </is>
      </c>
      <c r="E450" s="0" t="inlineStr">
        <is>
          <t>UNI ELIZAB W PE:130149D-XL</t>
        </is>
      </c>
      <c r="F450" s="0" t="inlineStr">
        <is>
          <t>'802130149075</t>
        </is>
      </c>
      <c r="G450" s="0" t="inlineStr">
        <is>
          <t>WOMENS</t>
        </is>
      </c>
      <c r="H450" s="0" t="inlineStr">
        <is>
          <t>XL</t>
        </is>
      </c>
      <c r="I450" s="0">
        <v>49.99</v>
      </c>
      <c r="J450" s="0">
        <v>3</v>
      </c>
    </row>
    <row r="451" spans="1:10" customHeight="0">
      <c r="A451" s="0">
        <f>HYPERLINK("https://dl.dropboxusercontent.com/scl/fi/ko8an5wgplqhluplmvfqt/elizabeth-130149-f.jpg?rlkey=ht0unul7sw1rxeo641quqk2xc&amp;dl=0","Click to download Image")</f>
      </c>
      <c r="B451" s="0">
        <f>HYPERLINK("https://dl.dropboxusercontent.com/scl/fi/yie0cy8zt4x0nm93dmw1d/womens-polo-size-chartselizabeth.jpg?rlkey=7hgbhxt17o3r6bzguwzc9bk8q&amp;dl=0","Click to download SizeChart")</f>
      </c>
      <c r="C451" s="0" t="inlineStr">
        <is>
          <t>Elizabeth Women's Polo Tank</t>
        </is>
      </c>
      <c r="D451" s="0" t="inlineStr">
        <is>
          <t>'130149</t>
        </is>
      </c>
      <c r="E451" s="0" t="inlineStr">
        <is>
          <t>UNI ELIZAB W PE:130149E-2XL</t>
        </is>
      </c>
      <c r="F451" s="0" t="inlineStr">
        <is>
          <t>'802130149082</t>
        </is>
      </c>
      <c r="G451" s="0" t="inlineStr">
        <is>
          <t>WOMENS</t>
        </is>
      </c>
      <c r="H451" s="0" t="inlineStr">
        <is>
          <t>2XL</t>
        </is>
      </c>
      <c r="I451" s="0">
        <v>51.99</v>
      </c>
      <c r="J451" s="0">
        <v>1</v>
      </c>
    </row>
    <row r="452" spans="1:10" customHeight="0">
      <c r="A452" s="0">
        <f>HYPERLINK("https://dl.dropboxusercontent.com/scl/fi/ko8an5wgplqhluplmvfqt/elizabeth-130149-f.jpg?rlkey=ht0unul7sw1rxeo641quqk2xc&amp;dl=0","Click to download Image")</f>
      </c>
      <c r="B452" s="0">
        <f>HYPERLINK("https://dl.dropboxusercontent.com/scl/fi/yie0cy8zt4x0nm93dmw1d/womens-polo-size-chartselizabeth.jpg?rlkey=7hgbhxt17o3r6bzguwzc9bk8q&amp;dl=0","Click to download SizeChart")</f>
      </c>
      <c r="C452" s="0" t="inlineStr">
        <is>
          <t>Elizabeth Women's Polo Tank</t>
        </is>
      </c>
      <c r="D452" s="0" t="inlineStr">
        <is>
          <t>'130149</t>
        </is>
      </c>
      <c r="E452" s="0" t="inlineStr">
        <is>
          <t>UNI ELIZAB W PE:130149F-3XL</t>
        </is>
      </c>
      <c r="F452" s="0" t="inlineStr">
        <is>
          <t>'802130149099</t>
        </is>
      </c>
      <c r="G452" s="0" t="inlineStr">
        <is>
          <t>WOMENS</t>
        </is>
      </c>
      <c r="H452" s="0" t="inlineStr">
        <is>
          <t>3XL</t>
        </is>
      </c>
      <c r="I452" s="0">
        <v>51.99</v>
      </c>
      <c r="J452" s="0">
        <v>1</v>
      </c>
    </row>
    <row r="453" spans="1:10" customHeight="0">
      <c r="A453" s="0">
        <f>HYPERLINK("https://dl.dropboxusercontent.com/scl/fi/ko8an5wgplqhluplmvfqt/elizabeth-130149-f.jpg?rlkey=ht0unul7sw1rxeo641quqk2xc&amp;dl=0","Click to download Image")</f>
      </c>
      <c r="B453" s="0">
        <f>HYPERLINK("https://dl.dropboxusercontent.com/scl/fi/yie0cy8zt4x0nm93dmw1d/womens-polo-size-chartselizabeth.jpg?rlkey=7hgbhxt17o3r6bzguwzc9bk8q&amp;dl=0","Click to download SizeChart")</f>
      </c>
      <c r="C453" s="0" t="inlineStr">
        <is>
          <t>Elizabeth Women's Polo Tank</t>
        </is>
      </c>
      <c r="D453" s="0" t="inlineStr">
        <is>
          <t>'130149</t>
        </is>
      </c>
      <c r="E453" s="0" t="inlineStr">
        <is>
          <t>UNI ELIZAB W PE 12PK:130149Z-12PK</t>
        </is>
      </c>
      <c r="F453" s="0" t="inlineStr">
        <is>
          <t>'802130149990</t>
        </is>
      </c>
      <c r="G453" s="0" t="inlineStr">
        <is>
          <t>WOMENS</t>
        </is>
      </c>
      <c r="H453" s="0" t="inlineStr">
        <is>
          <t>12 PACK</t>
        </is>
      </c>
      <c r="I453" s="0">
        <v>480</v>
      </c>
      <c r="J453" s="0">
        <v>1</v>
      </c>
    </row>
    <row r="454" spans="1:10" customHeight="0">
      <c r="A454" s="0">
        <f>HYPERLINK("https://dl.dropboxusercontent.com/scl/fi/qvany9of5qkonxto6i0am/g-individual-20-isu.jpg?rlkey=ikxue3t2923gkgzzbiqz0jomc&amp;dl=0","Click to download Image")</f>
      </c>
      <c r="B454" s="0">
        <f>HYPERLINK("https://dl.dropboxusercontent.com/scl/fi/yie0cy8zt4x0nm93dmw1d/womens-polo-size-chartselizabeth.jpg?rlkey=7hgbhxt17o3r6bzguwzc9bk8q&amp;dl=0","Click to download SizeChart")</f>
      </c>
      <c r="C454" s="0" t="inlineStr">
        <is>
          <t>Elizabeth Women's Polo Tank</t>
        </is>
      </c>
      <c r="D454" s="0" t="inlineStr">
        <is>
          <t>'130148</t>
        </is>
      </c>
      <c r="E454" s="0" t="inlineStr">
        <is>
          <t>ISU ELIZAB W CL:130148A-S</t>
        </is>
      </c>
      <c r="F454" s="0" t="inlineStr">
        <is>
          <t>'801130148040</t>
        </is>
      </c>
      <c r="G454" s="0" t="inlineStr">
        <is>
          <t>WOMENS</t>
        </is>
      </c>
      <c r="H454" s="0" t="inlineStr">
        <is>
          <t>S</t>
        </is>
      </c>
      <c r="I454" s="0">
        <v>49.99</v>
      </c>
      <c r="J454" s="0">
        <v>8</v>
      </c>
    </row>
    <row r="455" spans="1:10" customHeight="0">
      <c r="A455" s="0">
        <f>HYPERLINK("https://dl.dropboxusercontent.com/scl/fi/qvany9of5qkonxto6i0am/g-individual-20-isu.jpg?rlkey=ikxue3t2923gkgzzbiqz0jomc&amp;dl=0","Click to download Image")</f>
      </c>
      <c r="B455" s="0">
        <f>HYPERLINK("https://dl.dropboxusercontent.com/scl/fi/yie0cy8zt4x0nm93dmw1d/womens-polo-size-chartselizabeth.jpg?rlkey=7hgbhxt17o3r6bzguwzc9bk8q&amp;dl=0","Click to download SizeChart")</f>
      </c>
      <c r="C455" s="0" t="inlineStr">
        <is>
          <t>Elizabeth Women's Polo Tank</t>
        </is>
      </c>
      <c r="D455" s="0" t="inlineStr">
        <is>
          <t>'130148</t>
        </is>
      </c>
      <c r="E455" s="0" t="inlineStr">
        <is>
          <t>ISU ELIZAB W CL:130148B-M</t>
        </is>
      </c>
      <c r="F455" s="0" t="inlineStr">
        <is>
          <t>'801130148057</t>
        </is>
      </c>
      <c r="G455" s="0" t="inlineStr">
        <is>
          <t>WOMENS</t>
        </is>
      </c>
      <c r="H455" s="0" t="inlineStr">
        <is>
          <t>M</t>
        </is>
      </c>
      <c r="I455" s="0">
        <v>49.99</v>
      </c>
      <c r="J455" s="0">
        <v>16</v>
      </c>
    </row>
    <row r="456" spans="1:10" customHeight="0">
      <c r="A456" s="0">
        <f>HYPERLINK("https://dl.dropboxusercontent.com/scl/fi/qvany9of5qkonxto6i0am/g-individual-20-isu.jpg?rlkey=ikxue3t2923gkgzzbiqz0jomc&amp;dl=0","Click to download Image")</f>
      </c>
      <c r="B456" s="0">
        <f>HYPERLINK("https://dl.dropboxusercontent.com/scl/fi/yie0cy8zt4x0nm93dmw1d/womens-polo-size-chartselizabeth.jpg?rlkey=7hgbhxt17o3r6bzguwzc9bk8q&amp;dl=0","Click to download SizeChart")</f>
      </c>
      <c r="C456" s="0" t="inlineStr">
        <is>
          <t>Elizabeth Women's Polo Tank</t>
        </is>
      </c>
      <c r="D456" s="0" t="inlineStr">
        <is>
          <t>'130148</t>
        </is>
      </c>
      <c r="E456" s="0" t="inlineStr">
        <is>
          <t>ISU ELIZAB W CL:130148C-L</t>
        </is>
      </c>
      <c r="F456" s="0" t="inlineStr">
        <is>
          <t>'801130148064</t>
        </is>
      </c>
      <c r="G456" s="0" t="inlineStr">
        <is>
          <t>WOMENS</t>
        </is>
      </c>
      <c r="H456" s="0" t="inlineStr">
        <is>
          <t>L</t>
        </is>
      </c>
      <c r="I456" s="0">
        <v>49.99</v>
      </c>
      <c r="J456" s="0">
        <v>5</v>
      </c>
    </row>
    <row r="457" spans="1:10" customHeight="0">
      <c r="A457" s="0">
        <f>HYPERLINK("https://dl.dropboxusercontent.com/scl/fi/qvany9of5qkonxto6i0am/g-individual-20-isu.jpg?rlkey=ikxue3t2923gkgzzbiqz0jomc&amp;dl=0","Click to download Image")</f>
      </c>
      <c r="B457" s="0">
        <f>HYPERLINK("https://dl.dropboxusercontent.com/scl/fi/yie0cy8zt4x0nm93dmw1d/womens-polo-size-chartselizabeth.jpg?rlkey=7hgbhxt17o3r6bzguwzc9bk8q&amp;dl=0","Click to download SizeChart")</f>
      </c>
      <c r="C457" s="0" t="inlineStr">
        <is>
          <t>Elizabeth Women's Polo Tank</t>
        </is>
      </c>
      <c r="D457" s="0" t="inlineStr">
        <is>
          <t>'130148</t>
        </is>
      </c>
      <c r="E457" s="0" t="inlineStr">
        <is>
          <t>ISU ELIZAB W CL:130148D-XL</t>
        </is>
      </c>
      <c r="F457" s="0" t="inlineStr">
        <is>
          <t>'801130148071</t>
        </is>
      </c>
      <c r="G457" s="0" t="inlineStr">
        <is>
          <t>WOMENS</t>
        </is>
      </c>
      <c r="H457" s="0" t="inlineStr">
        <is>
          <t>XL</t>
        </is>
      </c>
      <c r="I457" s="0">
        <v>49.99</v>
      </c>
      <c r="J457" s="0">
        <v>4</v>
      </c>
    </row>
    <row r="458" spans="1:10" customHeight="0">
      <c r="A458" s="0">
        <f>HYPERLINK("https://dl.dropboxusercontent.com/scl/fi/qvany9of5qkonxto6i0am/g-individual-20-isu.jpg?rlkey=ikxue3t2923gkgzzbiqz0jomc&amp;dl=0","Click to download Image")</f>
      </c>
      <c r="B458" s="0">
        <f>HYPERLINK("https://dl.dropboxusercontent.com/scl/fi/yie0cy8zt4x0nm93dmw1d/womens-polo-size-chartselizabeth.jpg?rlkey=7hgbhxt17o3r6bzguwzc9bk8q&amp;dl=0","Click to download SizeChart")</f>
      </c>
      <c r="C458" s="0" t="inlineStr">
        <is>
          <t>Elizabeth Women's Polo Tank</t>
        </is>
      </c>
      <c r="D458" s="0" t="inlineStr">
        <is>
          <t>'130148</t>
        </is>
      </c>
      <c r="E458" s="0" t="inlineStr">
        <is>
          <t>ISU ELIZAB W CL:130148E-2XL</t>
        </is>
      </c>
      <c r="F458" s="0" t="inlineStr">
        <is>
          <t>'801130148088</t>
        </is>
      </c>
      <c r="G458" s="0" t="inlineStr">
        <is>
          <t>WOMENS</t>
        </is>
      </c>
      <c r="H458" s="0" t="inlineStr">
        <is>
          <t>2XL</t>
        </is>
      </c>
      <c r="I458" s="0">
        <v>51.99</v>
      </c>
      <c r="J458" s="0">
        <v>3</v>
      </c>
    </row>
    <row r="459" spans="1:10" customHeight="0">
      <c r="A459" s="0">
        <f>HYPERLINK("https://dl.dropboxusercontent.com/scl/fi/qvany9of5qkonxto6i0am/g-individual-20-isu.jpg?rlkey=ikxue3t2923gkgzzbiqz0jomc&amp;dl=0","Click to download Image")</f>
      </c>
      <c r="B459" s="0">
        <f>HYPERLINK("https://dl.dropboxusercontent.com/scl/fi/yie0cy8zt4x0nm93dmw1d/womens-polo-size-chartselizabeth.jpg?rlkey=7hgbhxt17o3r6bzguwzc9bk8q&amp;dl=0","Click to download SizeChart")</f>
      </c>
      <c r="C459" s="0" t="inlineStr">
        <is>
          <t>Elizabeth Women's Polo Tank</t>
        </is>
      </c>
      <c r="D459" s="0" t="inlineStr">
        <is>
          <t>'130148</t>
        </is>
      </c>
      <c r="E459" s="0" t="inlineStr">
        <is>
          <t>ISU ELIZAB W CL:130148F-3XL</t>
        </is>
      </c>
      <c r="F459" s="0" t="inlineStr">
        <is>
          <t>'801130148095</t>
        </is>
      </c>
      <c r="G459" s="0" t="inlineStr">
        <is>
          <t>WOMENS</t>
        </is>
      </c>
      <c r="H459" s="0" t="inlineStr">
        <is>
          <t>3XL</t>
        </is>
      </c>
      <c r="I459" s="0">
        <v>51.99</v>
      </c>
      <c r="J459" s="0">
        <v>12</v>
      </c>
    </row>
    <row r="460" spans="1:10" customHeight="0">
      <c r="A460" s="0">
        <f>HYPERLINK("https://dl.dropboxusercontent.com/scl/fi/qvany9of5qkonxto6i0am/g-individual-20-isu.jpg?rlkey=ikxue3t2923gkgzzbiqz0jomc&amp;dl=0","Click to download Image")</f>
      </c>
      <c r="B460" s="0">
        <f>HYPERLINK("https://dl.dropboxusercontent.com/scl/fi/yie0cy8zt4x0nm93dmw1d/womens-polo-size-chartselizabeth.jpg?rlkey=7hgbhxt17o3r6bzguwzc9bk8q&amp;dl=0","Click to download SizeChart")</f>
      </c>
      <c r="C460" s="0" t="inlineStr">
        <is>
          <t>Elizabeth Women's Polo Tank</t>
        </is>
      </c>
      <c r="D460" s="0" t="inlineStr">
        <is>
          <t>'130148</t>
        </is>
      </c>
      <c r="E460" s="0" t="inlineStr">
        <is>
          <t>ISU ELIZAB W CL:130148Z-12PK</t>
        </is>
      </c>
      <c r="F460" s="0" t="inlineStr">
        <is>
          <t>'801130148996</t>
        </is>
      </c>
      <c r="G460" s="0" t="inlineStr">
        <is>
          <t>WOMENS</t>
        </is>
      </c>
      <c r="H460" s="0" t="inlineStr">
        <is>
          <t>12 PACK</t>
        </is>
      </c>
      <c r="I460" s="0">
        <v>480</v>
      </c>
      <c r="J460" s="0">
        <v>2</v>
      </c>
    </row>
    <row r="461" spans="1:10" customHeight="0">
      <c r="A461" s="0">
        <f>HYPERLINK("https://dl.dropboxusercontent.com/scl/fi/7rvsl6axwoa20vmanhw2b/elizabeth-130719-f.jpg?rlkey=lko6e6ugwlvn7taoytckc41sc&amp;dl=0","Click to download Image")</f>
      </c>
      <c r="B461" s="0">
        <f>HYPERLINK("https://dl.dropboxusercontent.com/scl/fi/yie0cy8zt4x0nm93dmw1d/womens-polo-size-chartselizabeth.jpg?rlkey=7hgbhxt17o3r6bzguwzc9bk8q&amp;dl=0","Click to download SizeChart")</f>
      </c>
      <c r="C461" s="0" t="inlineStr">
        <is>
          <t>Elizabeth Women's Polo Tank</t>
        </is>
      </c>
      <c r="D461" s="0" t="inlineStr">
        <is>
          <t>'130719</t>
        </is>
      </c>
      <c r="E461" s="0" t="inlineStr">
        <is>
          <t>CU ELIZAB W NY:130719A-S</t>
        </is>
      </c>
      <c r="F461" s="0" t="inlineStr">
        <is>
          <t>'810130719044</t>
        </is>
      </c>
      <c r="G461" s="0" t="inlineStr">
        <is>
          <t>WOMENS</t>
        </is>
      </c>
      <c r="H461" s="0" t="inlineStr">
        <is>
          <t>S</t>
        </is>
      </c>
      <c r="I461" s="0">
        <v>49.99</v>
      </c>
      <c r="J461" s="0">
        <v>7</v>
      </c>
    </row>
    <row r="462" spans="1:10" customHeight="0">
      <c r="A462" s="0">
        <f>HYPERLINK("https://dl.dropboxusercontent.com/scl/fi/7rvsl6axwoa20vmanhw2b/elizabeth-130719-f.jpg?rlkey=lko6e6ugwlvn7taoytckc41sc&amp;dl=0","Click to download Image")</f>
      </c>
      <c r="B462" s="0">
        <f>HYPERLINK("https://dl.dropboxusercontent.com/scl/fi/yie0cy8zt4x0nm93dmw1d/womens-polo-size-chartselizabeth.jpg?rlkey=7hgbhxt17o3r6bzguwzc9bk8q&amp;dl=0","Click to download SizeChart")</f>
      </c>
      <c r="C462" s="0" t="inlineStr">
        <is>
          <t>Elizabeth Women's Polo Tank</t>
        </is>
      </c>
      <c r="D462" s="0" t="inlineStr">
        <is>
          <t>'130719</t>
        </is>
      </c>
      <c r="E462" s="0" t="inlineStr">
        <is>
          <t>CU ELIZAB W NY:130719B-M</t>
        </is>
      </c>
      <c r="F462" s="0" t="inlineStr">
        <is>
          <t>'810130719051</t>
        </is>
      </c>
      <c r="G462" s="0" t="inlineStr">
        <is>
          <t>WOMENS</t>
        </is>
      </c>
      <c r="H462" s="0" t="inlineStr">
        <is>
          <t>M</t>
        </is>
      </c>
      <c r="I462" s="0">
        <v>49.99</v>
      </c>
      <c r="J462" s="0">
        <v>12</v>
      </c>
    </row>
    <row r="463" spans="1:10" customHeight="0">
      <c r="A463" s="0">
        <f>HYPERLINK("https://dl.dropboxusercontent.com/scl/fi/7rvsl6axwoa20vmanhw2b/elizabeth-130719-f.jpg?rlkey=lko6e6ugwlvn7taoytckc41sc&amp;dl=0","Click to download Image")</f>
      </c>
      <c r="B463" s="0">
        <f>HYPERLINK("https://dl.dropboxusercontent.com/scl/fi/yie0cy8zt4x0nm93dmw1d/womens-polo-size-chartselizabeth.jpg?rlkey=7hgbhxt17o3r6bzguwzc9bk8q&amp;dl=0","Click to download SizeChart")</f>
      </c>
      <c r="C463" s="0" t="inlineStr">
        <is>
          <t>Elizabeth Women's Polo Tank</t>
        </is>
      </c>
      <c r="D463" s="0" t="inlineStr">
        <is>
          <t>'130719</t>
        </is>
      </c>
      <c r="E463" s="0" t="inlineStr">
        <is>
          <t>CU ELIZAB W NY:130719C-L</t>
        </is>
      </c>
      <c r="F463" s="0" t="inlineStr">
        <is>
          <t>'810130719068</t>
        </is>
      </c>
      <c r="G463" s="0" t="inlineStr">
        <is>
          <t>WOMENS</t>
        </is>
      </c>
      <c r="H463" s="0" t="inlineStr">
        <is>
          <t>L</t>
        </is>
      </c>
      <c r="I463" s="0">
        <v>49.99</v>
      </c>
      <c r="J463" s="0">
        <v>12</v>
      </c>
    </row>
    <row r="464" spans="1:10" customHeight="0">
      <c r="A464" s="0">
        <f>HYPERLINK("https://dl.dropboxusercontent.com/scl/fi/7rvsl6axwoa20vmanhw2b/elizabeth-130719-f.jpg?rlkey=lko6e6ugwlvn7taoytckc41sc&amp;dl=0","Click to download Image")</f>
      </c>
      <c r="B464" s="0">
        <f>HYPERLINK("https://dl.dropboxusercontent.com/scl/fi/yie0cy8zt4x0nm93dmw1d/womens-polo-size-chartselizabeth.jpg?rlkey=7hgbhxt17o3r6bzguwzc9bk8q&amp;dl=0","Click to download SizeChart")</f>
      </c>
      <c r="C464" s="0" t="inlineStr">
        <is>
          <t>Elizabeth Women's Polo Tank</t>
        </is>
      </c>
      <c r="D464" s="0" t="inlineStr">
        <is>
          <t>'130719</t>
        </is>
      </c>
      <c r="E464" s="0" t="inlineStr">
        <is>
          <t>CU ELIZAB W NY:130719D-XL</t>
        </is>
      </c>
      <c r="F464" s="0" t="inlineStr">
        <is>
          <t>'810130719075</t>
        </is>
      </c>
      <c r="G464" s="0" t="inlineStr">
        <is>
          <t>WOMENS</t>
        </is>
      </c>
      <c r="H464" s="0" t="inlineStr">
        <is>
          <t>XL</t>
        </is>
      </c>
      <c r="I464" s="0">
        <v>49.99</v>
      </c>
      <c r="J464" s="0">
        <v>6</v>
      </c>
    </row>
    <row r="465" spans="1:10" customHeight="0">
      <c r="A465" s="0">
        <f>HYPERLINK("https://dl.dropboxusercontent.com/scl/fi/7rvsl6axwoa20vmanhw2b/elizabeth-130719-f.jpg?rlkey=lko6e6ugwlvn7taoytckc41sc&amp;dl=0","Click to download Image")</f>
      </c>
      <c r="B465" s="0">
        <f>HYPERLINK("https://dl.dropboxusercontent.com/scl/fi/yie0cy8zt4x0nm93dmw1d/womens-polo-size-chartselizabeth.jpg?rlkey=7hgbhxt17o3r6bzguwzc9bk8q&amp;dl=0","Click to download SizeChart")</f>
      </c>
      <c r="C465" s="0" t="inlineStr">
        <is>
          <t>Elizabeth Women's Polo Tank</t>
        </is>
      </c>
      <c r="D465" s="0" t="inlineStr">
        <is>
          <t>'130719</t>
        </is>
      </c>
      <c r="E465" s="0" t="inlineStr">
        <is>
          <t>CU ELIZAB W NY:130719E-2XL</t>
        </is>
      </c>
      <c r="F465" s="0" t="inlineStr">
        <is>
          <t>'810130719082</t>
        </is>
      </c>
      <c r="G465" s="0" t="inlineStr">
        <is>
          <t>WOMENS</t>
        </is>
      </c>
      <c r="H465" s="0" t="inlineStr">
        <is>
          <t>2XL</t>
        </is>
      </c>
      <c r="I465" s="0">
        <v>51.99</v>
      </c>
      <c r="J465" s="0">
        <v>2</v>
      </c>
    </row>
    <row r="466" spans="1:10" customHeight="0">
      <c r="A466" s="0">
        <f>HYPERLINK("https://dl.dropboxusercontent.com/scl/fi/7rvsl6axwoa20vmanhw2b/elizabeth-130719-f.jpg?rlkey=lko6e6ugwlvn7taoytckc41sc&amp;dl=0","Click to download Image")</f>
      </c>
      <c r="B466" s="0">
        <f>HYPERLINK("https://dl.dropboxusercontent.com/scl/fi/yie0cy8zt4x0nm93dmw1d/womens-polo-size-chartselizabeth.jpg?rlkey=7hgbhxt17o3r6bzguwzc9bk8q&amp;dl=0","Click to download SizeChart")</f>
      </c>
      <c r="C466" s="0" t="inlineStr">
        <is>
          <t>Elizabeth Women's Polo Tank</t>
        </is>
      </c>
      <c r="D466" s="0" t="inlineStr">
        <is>
          <t>'130719</t>
        </is>
      </c>
      <c r="E466" s="0" t="inlineStr">
        <is>
          <t>CU ELIZAB W NY:130719F-3XL</t>
        </is>
      </c>
      <c r="F466" s="0" t="inlineStr">
        <is>
          <t>'810130719099</t>
        </is>
      </c>
      <c r="G466" s="0" t="inlineStr">
        <is>
          <t>WOMENS</t>
        </is>
      </c>
      <c r="H466" s="0" t="inlineStr">
        <is>
          <t>3XL</t>
        </is>
      </c>
      <c r="I466" s="0">
        <v>51.99</v>
      </c>
      <c r="J466" s="0">
        <v>2</v>
      </c>
    </row>
    <row r="467" spans="1:10" customHeight="0">
      <c r="A467" s="0">
        <f>HYPERLINK("https://dl.dropboxusercontent.com/scl/fi/7rvsl6axwoa20vmanhw2b/elizabeth-130719-f.jpg?rlkey=lko6e6ugwlvn7taoytckc41sc&amp;dl=0","Click to download Image")</f>
      </c>
      <c r="B467" s="0">
        <f>HYPERLINK("https://dl.dropboxusercontent.com/scl/fi/yie0cy8zt4x0nm93dmw1d/womens-polo-size-chartselizabeth.jpg?rlkey=7hgbhxt17o3r6bzguwzc9bk8q&amp;dl=0","Click to download SizeChart")</f>
      </c>
      <c r="C467" s="0" t="inlineStr">
        <is>
          <t>Elizabeth Women's Polo Tank</t>
        </is>
      </c>
      <c r="D467" s="0" t="inlineStr">
        <is>
          <t>'130719</t>
        </is>
      </c>
      <c r="E467" s="0" t="inlineStr">
        <is>
          <t>CU ELIZAB W NY 12PK:130719Z-12PK</t>
        </is>
      </c>
      <c r="F467" s="0" t="inlineStr">
        <is>
          <t>'810130719990</t>
        </is>
      </c>
      <c r="G467" s="0" t="inlineStr">
        <is>
          <t>WOMENS</t>
        </is>
      </c>
      <c r="H467" s="0" t="inlineStr">
        <is>
          <t>12 PACK</t>
        </is>
      </c>
      <c r="I467" s="0">
        <v>480</v>
      </c>
      <c r="J467" s="0">
        <v>3</v>
      </c>
    </row>
    <row r="468" spans="1:10" customHeight="0">
      <c r="A468" s="0">
        <f>HYPERLINK("https://dl.dropboxusercontent.com/scl/fi/puj3twdw9gcmarlpc2jex/elizabeth-130717-f.jpg?rlkey=00mukxfyxs0pae0d90jabveer&amp;dl=0","Click to download Image")</f>
      </c>
      <c r="B468" s="0">
        <f>HYPERLINK("https://dl.dropboxusercontent.com/scl/fi/yie0cy8zt4x0nm93dmw1d/womens-polo-size-chartselizabeth.jpg?rlkey=7hgbhxt17o3r6bzguwzc9bk8q&amp;dl=0","Click to download SizeChart")</f>
      </c>
      <c r="C468" s="0" t="inlineStr">
        <is>
          <t>Elizabeth Women's Polo Tank</t>
        </is>
      </c>
      <c r="D468" s="0" t="inlineStr">
        <is>
          <t>'130717</t>
        </is>
      </c>
      <c r="E468" s="0" t="inlineStr">
        <is>
          <t>KSU ELIZAB W PE:130717A-S</t>
        </is>
      </c>
      <c r="F468" s="0" t="inlineStr">
        <is>
          <t>'805130717046</t>
        </is>
      </c>
      <c r="G468" s="0" t="inlineStr">
        <is>
          <t>WOMENS</t>
        </is>
      </c>
      <c r="H468" s="0" t="inlineStr">
        <is>
          <t>S</t>
        </is>
      </c>
      <c r="I468" s="0">
        <v>49.99</v>
      </c>
      <c r="J468" s="0">
        <v>8</v>
      </c>
    </row>
    <row r="469" spans="1:10" customHeight="0">
      <c r="A469" s="0">
        <f>HYPERLINK("https://dl.dropboxusercontent.com/scl/fi/puj3twdw9gcmarlpc2jex/elizabeth-130717-f.jpg?rlkey=00mukxfyxs0pae0d90jabveer&amp;dl=0","Click to download Image")</f>
      </c>
      <c r="B469" s="0">
        <f>HYPERLINK("https://dl.dropboxusercontent.com/scl/fi/yie0cy8zt4x0nm93dmw1d/womens-polo-size-chartselizabeth.jpg?rlkey=7hgbhxt17o3r6bzguwzc9bk8q&amp;dl=0","Click to download SizeChart")</f>
      </c>
      <c r="C469" s="0" t="inlineStr">
        <is>
          <t>Elizabeth Women's Polo Tank</t>
        </is>
      </c>
      <c r="D469" s="0" t="inlineStr">
        <is>
          <t>'130717</t>
        </is>
      </c>
      <c r="E469" s="0" t="inlineStr">
        <is>
          <t>KSU ELIZAB W PE:130717B-M</t>
        </is>
      </c>
      <c r="F469" s="0" t="inlineStr">
        <is>
          <t>'805130717053</t>
        </is>
      </c>
      <c r="G469" s="0" t="inlineStr">
        <is>
          <t>WOMENS</t>
        </is>
      </c>
      <c r="H469" s="0" t="inlineStr">
        <is>
          <t>M</t>
        </is>
      </c>
      <c r="I469" s="0">
        <v>49.99</v>
      </c>
      <c r="J469" s="0">
        <v>16</v>
      </c>
    </row>
    <row r="470" spans="1:10" customHeight="0">
      <c r="A470" s="0">
        <f>HYPERLINK("https://dl.dropboxusercontent.com/scl/fi/puj3twdw9gcmarlpc2jex/elizabeth-130717-f.jpg?rlkey=00mukxfyxs0pae0d90jabveer&amp;dl=0","Click to download Image")</f>
      </c>
      <c r="B470" s="0">
        <f>HYPERLINK("https://dl.dropboxusercontent.com/scl/fi/yie0cy8zt4x0nm93dmw1d/womens-polo-size-chartselizabeth.jpg?rlkey=7hgbhxt17o3r6bzguwzc9bk8q&amp;dl=0","Click to download SizeChart")</f>
      </c>
      <c r="C470" s="0" t="inlineStr">
        <is>
          <t>Elizabeth Women's Polo Tank</t>
        </is>
      </c>
      <c r="D470" s="0" t="inlineStr">
        <is>
          <t>'130717</t>
        </is>
      </c>
      <c r="E470" s="0" t="inlineStr">
        <is>
          <t>KSU ELIZAB W PE:130717C-L</t>
        </is>
      </c>
      <c r="F470" s="0" t="inlineStr">
        <is>
          <t>'805130717060</t>
        </is>
      </c>
      <c r="G470" s="0" t="inlineStr">
        <is>
          <t>WOMENS</t>
        </is>
      </c>
      <c r="H470" s="0" t="inlineStr">
        <is>
          <t>L</t>
        </is>
      </c>
      <c r="I470" s="0">
        <v>49.99</v>
      </c>
      <c r="J470" s="0">
        <v>16</v>
      </c>
    </row>
    <row r="471" spans="1:10" customHeight="0">
      <c r="A471" s="0">
        <f>HYPERLINK("https://dl.dropboxusercontent.com/scl/fi/puj3twdw9gcmarlpc2jex/elizabeth-130717-f.jpg?rlkey=00mukxfyxs0pae0d90jabveer&amp;dl=0","Click to download Image")</f>
      </c>
      <c r="B471" s="0">
        <f>HYPERLINK("https://dl.dropboxusercontent.com/scl/fi/yie0cy8zt4x0nm93dmw1d/womens-polo-size-chartselizabeth.jpg?rlkey=7hgbhxt17o3r6bzguwzc9bk8q&amp;dl=0","Click to download SizeChart")</f>
      </c>
      <c r="C471" s="0" t="inlineStr">
        <is>
          <t>Elizabeth Women's Polo Tank</t>
        </is>
      </c>
      <c r="D471" s="0" t="inlineStr">
        <is>
          <t>'130717</t>
        </is>
      </c>
      <c r="E471" s="0" t="inlineStr">
        <is>
          <t>KSU ELIZAB W PE:130717D-XL</t>
        </is>
      </c>
      <c r="F471" s="0" t="inlineStr">
        <is>
          <t>'805130717077</t>
        </is>
      </c>
      <c r="G471" s="0" t="inlineStr">
        <is>
          <t>WOMENS</t>
        </is>
      </c>
      <c r="H471" s="0" t="inlineStr">
        <is>
          <t>XL</t>
        </is>
      </c>
      <c r="I471" s="0">
        <v>49.99</v>
      </c>
      <c r="J471" s="0">
        <v>8</v>
      </c>
    </row>
    <row r="472" spans="1:10" customHeight="0">
      <c r="A472" s="0">
        <f>HYPERLINK("https://dl.dropboxusercontent.com/scl/fi/puj3twdw9gcmarlpc2jex/elizabeth-130717-f.jpg?rlkey=00mukxfyxs0pae0d90jabveer&amp;dl=0","Click to download Image")</f>
      </c>
      <c r="B472" s="0">
        <f>HYPERLINK("https://dl.dropboxusercontent.com/scl/fi/yie0cy8zt4x0nm93dmw1d/womens-polo-size-chartselizabeth.jpg?rlkey=7hgbhxt17o3r6bzguwzc9bk8q&amp;dl=0","Click to download SizeChart")</f>
      </c>
      <c r="C472" s="0" t="inlineStr">
        <is>
          <t>Elizabeth Women's Polo Tank</t>
        </is>
      </c>
      <c r="D472" s="0" t="inlineStr">
        <is>
          <t>'130717</t>
        </is>
      </c>
      <c r="E472" s="0" t="inlineStr">
        <is>
          <t>KSU ELIZAB W PE:130717E-2XL</t>
        </is>
      </c>
      <c r="F472" s="0" t="inlineStr">
        <is>
          <t>'805130717084</t>
        </is>
      </c>
      <c r="G472" s="0" t="inlineStr">
        <is>
          <t>WOMENS</t>
        </is>
      </c>
      <c r="H472" s="0" t="inlineStr">
        <is>
          <t>2XL</t>
        </is>
      </c>
      <c r="I472" s="0">
        <v>51.99</v>
      </c>
      <c r="J472" s="0">
        <v>4</v>
      </c>
    </row>
    <row r="473" spans="1:10" customHeight="0">
      <c r="A473" s="0">
        <f>HYPERLINK("https://dl.dropboxusercontent.com/scl/fi/puj3twdw9gcmarlpc2jex/elizabeth-130717-f.jpg?rlkey=00mukxfyxs0pae0d90jabveer&amp;dl=0","Click to download Image")</f>
      </c>
      <c r="B473" s="0">
        <f>HYPERLINK("https://dl.dropboxusercontent.com/scl/fi/yie0cy8zt4x0nm93dmw1d/womens-polo-size-chartselizabeth.jpg?rlkey=7hgbhxt17o3r6bzguwzc9bk8q&amp;dl=0","Click to download SizeChart")</f>
      </c>
      <c r="C473" s="0" t="inlineStr">
        <is>
          <t>Elizabeth Women's Polo Tank</t>
        </is>
      </c>
      <c r="D473" s="0" t="inlineStr">
        <is>
          <t>'130717</t>
        </is>
      </c>
      <c r="E473" s="0" t="inlineStr">
        <is>
          <t>KSU ELIZAB W PE:130717F-3XL</t>
        </is>
      </c>
      <c r="F473" s="0" t="inlineStr">
        <is>
          <t>'805130717091</t>
        </is>
      </c>
      <c r="G473" s="0" t="inlineStr">
        <is>
          <t>WOMENS</t>
        </is>
      </c>
      <c r="H473" s="0" t="inlineStr">
        <is>
          <t>3XL</t>
        </is>
      </c>
      <c r="I473" s="0">
        <v>51.99</v>
      </c>
      <c r="J473" s="0">
        <v>2</v>
      </c>
    </row>
    <row r="474" spans="1:10" customHeight="0">
      <c r="A474" s="0">
        <f>HYPERLINK("https://dl.dropboxusercontent.com/scl/fi/puj3twdw9gcmarlpc2jex/elizabeth-130717-f.jpg?rlkey=00mukxfyxs0pae0d90jabveer&amp;dl=0","Click to download Image")</f>
      </c>
      <c r="B474" s="0">
        <f>HYPERLINK("https://dl.dropboxusercontent.com/scl/fi/yie0cy8zt4x0nm93dmw1d/womens-polo-size-chartselizabeth.jpg?rlkey=7hgbhxt17o3r6bzguwzc9bk8q&amp;dl=0","Click to download SizeChart")</f>
      </c>
      <c r="C474" s="0" t="inlineStr">
        <is>
          <t>Elizabeth Women's Polo Tank</t>
        </is>
      </c>
      <c r="D474" s="0" t="inlineStr">
        <is>
          <t>'130717</t>
        </is>
      </c>
      <c r="E474" s="0" t="inlineStr">
        <is>
          <t>KSU ELIZAB W PE 12PK:130717Z-12PK</t>
        </is>
      </c>
      <c r="F474" s="0" t="inlineStr">
        <is>
          <t>'805130717992</t>
        </is>
      </c>
      <c r="G474" s="0" t="inlineStr">
        <is>
          <t>WOMENS</t>
        </is>
      </c>
      <c r="H474" s="0" t="inlineStr">
        <is>
          <t>12 PACK</t>
        </is>
      </c>
      <c r="I474" s="0">
        <v>480</v>
      </c>
      <c r="J474" s="0">
        <v>4</v>
      </c>
    </row>
    <row r="475" spans="1:10" customHeight="0">
      <c r="A475" s="0">
        <f>HYPERLINK("https://dl.dropboxusercontent.com/scl/fi/ujriur1c52imilt40uxpy/elizabeth-133057-f.jpg?rlkey=m2sv8u6kejao5vwu1xby50bjq&amp;dl=0","Click to download Image")</f>
      </c>
      <c r="B475" s="0">
        <f>HYPERLINK("https://dl.dropboxusercontent.com/scl/fi/yie0cy8zt4x0nm93dmw1d/womens-polo-size-chartselizabeth.jpg?rlkey=7hgbhxt17o3r6bzguwzc9bk8q&amp;dl=0","Click to download SizeChart")</f>
      </c>
      <c r="C475" s="0" t="inlineStr">
        <is>
          <t>Elizabeth Women's Polo Tank</t>
        </is>
      </c>
      <c r="D475" s="0" t="inlineStr">
        <is>
          <t>'133057</t>
        </is>
      </c>
      <c r="E475" s="0" t="inlineStr">
        <is>
          <t>UNO ELIZAB W BK:133057A-S</t>
        </is>
      </c>
      <c r="F475" s="0" t="inlineStr">
        <is>
          <t>'809133057048</t>
        </is>
      </c>
      <c r="G475" s="0" t="inlineStr">
        <is>
          <t>WOMENS</t>
        </is>
      </c>
      <c r="H475" s="0" t="inlineStr">
        <is>
          <t>S</t>
        </is>
      </c>
      <c r="I475" s="0">
        <v>49.99</v>
      </c>
      <c r="J475" s="0">
        <v>7</v>
      </c>
    </row>
    <row r="476" spans="1:10" customHeight="0">
      <c r="A476" s="0">
        <f>HYPERLINK("https://dl.dropboxusercontent.com/scl/fi/ujriur1c52imilt40uxpy/elizabeth-133057-f.jpg?rlkey=m2sv8u6kejao5vwu1xby50bjq&amp;dl=0","Click to download Image")</f>
      </c>
      <c r="B476" s="0">
        <f>HYPERLINK("https://dl.dropboxusercontent.com/scl/fi/yie0cy8zt4x0nm93dmw1d/womens-polo-size-chartselizabeth.jpg?rlkey=7hgbhxt17o3r6bzguwzc9bk8q&amp;dl=0","Click to download SizeChart")</f>
      </c>
      <c r="C476" s="0" t="inlineStr">
        <is>
          <t>Elizabeth Women's Polo Tank</t>
        </is>
      </c>
      <c r="D476" s="0" t="inlineStr">
        <is>
          <t>'133057</t>
        </is>
      </c>
      <c r="E476" s="0" t="inlineStr">
        <is>
          <t>UNO ELIZAB W BK:133057B-M</t>
        </is>
      </c>
      <c r="F476" s="0" t="inlineStr">
        <is>
          <t>'809133057055</t>
        </is>
      </c>
      <c r="G476" s="0" t="inlineStr">
        <is>
          <t>WOMENS</t>
        </is>
      </c>
      <c r="H476" s="0" t="inlineStr">
        <is>
          <t>M</t>
        </is>
      </c>
      <c r="I476" s="0">
        <v>49.99</v>
      </c>
      <c r="J476" s="0">
        <v>12</v>
      </c>
    </row>
    <row r="477" spans="1:10" customHeight="0">
      <c r="A477" s="0">
        <f>HYPERLINK("https://dl.dropboxusercontent.com/scl/fi/ujriur1c52imilt40uxpy/elizabeth-133057-f.jpg?rlkey=m2sv8u6kejao5vwu1xby50bjq&amp;dl=0","Click to download Image")</f>
      </c>
      <c r="B477" s="0">
        <f>HYPERLINK("https://dl.dropboxusercontent.com/scl/fi/yie0cy8zt4x0nm93dmw1d/womens-polo-size-chartselizabeth.jpg?rlkey=7hgbhxt17o3r6bzguwzc9bk8q&amp;dl=0","Click to download SizeChart")</f>
      </c>
      <c r="C477" s="0" t="inlineStr">
        <is>
          <t>Elizabeth Women's Polo Tank</t>
        </is>
      </c>
      <c r="D477" s="0" t="inlineStr">
        <is>
          <t>'133057</t>
        </is>
      </c>
      <c r="E477" s="0" t="inlineStr">
        <is>
          <t>UNO ELIZAB W BK:133057C-L</t>
        </is>
      </c>
      <c r="F477" s="0" t="inlineStr">
        <is>
          <t>'809133057062</t>
        </is>
      </c>
      <c r="G477" s="0" t="inlineStr">
        <is>
          <t>WOMENS</t>
        </is>
      </c>
      <c r="H477" s="0" t="inlineStr">
        <is>
          <t>L</t>
        </is>
      </c>
      <c r="I477" s="0">
        <v>49.99</v>
      </c>
      <c r="J477" s="0">
        <v>12</v>
      </c>
    </row>
    <row r="478" spans="1:10" customHeight="0">
      <c r="A478" s="0">
        <f>HYPERLINK("https://dl.dropboxusercontent.com/scl/fi/ujriur1c52imilt40uxpy/elizabeth-133057-f.jpg?rlkey=m2sv8u6kejao5vwu1xby50bjq&amp;dl=0","Click to download Image")</f>
      </c>
      <c r="B478" s="0">
        <f>HYPERLINK("https://dl.dropboxusercontent.com/scl/fi/yie0cy8zt4x0nm93dmw1d/womens-polo-size-chartselizabeth.jpg?rlkey=7hgbhxt17o3r6bzguwzc9bk8q&amp;dl=0","Click to download SizeChart")</f>
      </c>
      <c r="C478" s="0" t="inlineStr">
        <is>
          <t>Elizabeth Women's Polo Tank</t>
        </is>
      </c>
      <c r="D478" s="0" t="inlineStr">
        <is>
          <t>'133057</t>
        </is>
      </c>
      <c r="E478" s="0" t="inlineStr">
        <is>
          <t>UNO ELIZAB W BK:133057D-XL</t>
        </is>
      </c>
      <c r="F478" s="0" t="inlineStr">
        <is>
          <t>'809133057079</t>
        </is>
      </c>
      <c r="G478" s="0" t="inlineStr">
        <is>
          <t>WOMENS</t>
        </is>
      </c>
      <c r="H478" s="0" t="inlineStr">
        <is>
          <t>XL</t>
        </is>
      </c>
      <c r="I478" s="0">
        <v>49.99</v>
      </c>
      <c r="J478" s="0">
        <v>6</v>
      </c>
    </row>
    <row r="479" spans="1:10" customHeight="0">
      <c r="A479" s="0">
        <f>HYPERLINK("https://dl.dropboxusercontent.com/scl/fi/ujriur1c52imilt40uxpy/elizabeth-133057-f.jpg?rlkey=m2sv8u6kejao5vwu1xby50bjq&amp;dl=0","Click to download Image")</f>
      </c>
      <c r="B479" s="0">
        <f>HYPERLINK("https://dl.dropboxusercontent.com/scl/fi/yie0cy8zt4x0nm93dmw1d/womens-polo-size-chartselizabeth.jpg?rlkey=7hgbhxt17o3r6bzguwzc9bk8q&amp;dl=0","Click to download SizeChart")</f>
      </c>
      <c r="C479" s="0" t="inlineStr">
        <is>
          <t>Elizabeth Women's Polo Tank</t>
        </is>
      </c>
      <c r="D479" s="0" t="inlineStr">
        <is>
          <t>'133057</t>
        </is>
      </c>
      <c r="E479" s="0" t="inlineStr">
        <is>
          <t>UNO ELIZAB W BK:133057E-2XL</t>
        </is>
      </c>
      <c r="F479" s="0" t="inlineStr">
        <is>
          <t>'809133057086</t>
        </is>
      </c>
      <c r="G479" s="0" t="inlineStr">
        <is>
          <t>WOMENS</t>
        </is>
      </c>
      <c r="H479" s="0" t="inlineStr">
        <is>
          <t>2XL</t>
        </is>
      </c>
      <c r="I479" s="0">
        <v>51.99</v>
      </c>
      <c r="J479" s="0">
        <v>3</v>
      </c>
    </row>
    <row r="480" spans="1:10" customHeight="0">
      <c r="A480" s="0">
        <f>HYPERLINK("https://dl.dropboxusercontent.com/scl/fi/ujriur1c52imilt40uxpy/elizabeth-133057-f.jpg?rlkey=m2sv8u6kejao5vwu1xby50bjq&amp;dl=0","Click to download Image")</f>
      </c>
      <c r="B480" s="0">
        <f>HYPERLINK("https://dl.dropboxusercontent.com/scl/fi/yie0cy8zt4x0nm93dmw1d/womens-polo-size-chartselizabeth.jpg?rlkey=7hgbhxt17o3r6bzguwzc9bk8q&amp;dl=0","Click to download SizeChart")</f>
      </c>
      <c r="C480" s="0" t="inlineStr">
        <is>
          <t>Elizabeth Women's Polo Tank</t>
        </is>
      </c>
      <c r="D480" s="0" t="inlineStr">
        <is>
          <t>'133057</t>
        </is>
      </c>
      <c r="E480" s="0" t="inlineStr">
        <is>
          <t>UNO ELIZAB W BK:133057F-3XL</t>
        </is>
      </c>
      <c r="F480" s="0" t="inlineStr">
        <is>
          <t>'809133057093</t>
        </is>
      </c>
      <c r="G480" s="0" t="inlineStr">
        <is>
          <t>WOMENS</t>
        </is>
      </c>
      <c r="H480" s="0" t="inlineStr">
        <is>
          <t>3XL</t>
        </is>
      </c>
      <c r="I480" s="0">
        <v>51.99</v>
      </c>
      <c r="J480" s="0">
        <v>1</v>
      </c>
    </row>
    <row r="481" spans="1:10" customHeight="0">
      <c r="A481" s="0">
        <f>HYPERLINK("https://dl.dropboxusercontent.com/scl/fi/ujriur1c52imilt40uxpy/elizabeth-133057-f.jpg?rlkey=m2sv8u6kejao5vwu1xby50bjq&amp;dl=0","Click to download Image")</f>
      </c>
      <c r="B481" s="0">
        <f>HYPERLINK("https://dl.dropboxusercontent.com/scl/fi/yie0cy8zt4x0nm93dmw1d/womens-polo-size-chartselizabeth.jpg?rlkey=7hgbhxt17o3r6bzguwzc9bk8q&amp;dl=0","Click to download SizeChart")</f>
      </c>
      <c r="C481" s="0" t="inlineStr">
        <is>
          <t>Elizabeth Women's Polo Tank</t>
        </is>
      </c>
      <c r="D481" s="0" t="inlineStr">
        <is>
          <t>'133057</t>
        </is>
      </c>
      <c r="E481" s="0" t="inlineStr">
        <is>
          <t>UNO ELIZAB W BK 12PK:133057Z-12PK</t>
        </is>
      </c>
      <c r="F481" s="0" t="inlineStr">
        <is>
          <t>'809133057994</t>
        </is>
      </c>
      <c r="G481" s="0" t="inlineStr">
        <is>
          <t>WOMENS</t>
        </is>
      </c>
      <c r="H481" s="0" t="inlineStr">
        <is>
          <t>12 PACK</t>
        </is>
      </c>
      <c r="I481" s="0">
        <v>480</v>
      </c>
      <c r="J481" s="0">
        <v>3</v>
      </c>
    </row>
    <row r="482" spans="1:10" customHeight="0">
      <c r="A482" s="0">
        <f>HYPERLINK("https://dl.dropboxusercontent.com/scl/fi/l5djob83y23yfo4ybzig9/iker-150665-tn.jpg?rlkey=ekbowhso7jjv5dxaij454d27i&amp;dl=0","Click to download Image")</f>
      </c>
      <c r="C482" s="0" t="inlineStr">
        <is>
          <t>Iker Infant Jumpsuit</t>
        </is>
      </c>
      <c r="D482" s="0" t="inlineStr">
        <is>
          <t>'150665</t>
        </is>
      </c>
      <c r="E482" s="0" t="inlineStr">
        <is>
          <t>DRK IKER I RL:150665A-0-3M</t>
        </is>
      </c>
      <c r="F482" s="0" t="inlineStr">
        <is>
          <t>'817150665009</t>
        </is>
      </c>
      <c r="G482" s="0" t="inlineStr">
        <is>
          <t>INFANT</t>
        </is>
      </c>
      <c r="H482" s="0" t="inlineStr">
        <is>
          <t>0-3M</t>
        </is>
      </c>
      <c r="I482" s="0">
        <v>29.99</v>
      </c>
      <c r="J482" s="0">
        <v>3</v>
      </c>
    </row>
    <row r="483" spans="1:10" customHeight="0">
      <c r="A483" s="0">
        <f>HYPERLINK("https://dl.dropboxusercontent.com/scl/fi/l5djob83y23yfo4ybzig9/iker-150665-tn.jpg?rlkey=ekbowhso7jjv5dxaij454d27i&amp;dl=0","Click to download Image")</f>
      </c>
      <c r="C483" s="0" t="inlineStr">
        <is>
          <t>Iker Infant Jumpsuit</t>
        </is>
      </c>
      <c r="D483" s="0" t="inlineStr">
        <is>
          <t>'150665</t>
        </is>
      </c>
      <c r="E483" s="0" t="inlineStr">
        <is>
          <t>DRK IKER I RL:150665B-3-6M</t>
        </is>
      </c>
      <c r="F483" s="0" t="inlineStr">
        <is>
          <t>'817150665016</t>
        </is>
      </c>
      <c r="G483" s="0" t="inlineStr">
        <is>
          <t>INFANT</t>
        </is>
      </c>
      <c r="H483" s="0" t="inlineStr">
        <is>
          <t>3-6M</t>
        </is>
      </c>
      <c r="I483" s="0">
        <v>29.99</v>
      </c>
      <c r="J483" s="0">
        <v>0</v>
      </c>
    </row>
    <row r="484" spans="1:10" customHeight="0">
      <c r="A484" s="0">
        <f>HYPERLINK("https://dl.dropboxusercontent.com/scl/fi/l5djob83y23yfo4ybzig9/iker-150665-tn.jpg?rlkey=ekbowhso7jjv5dxaij454d27i&amp;dl=0","Click to download Image")</f>
      </c>
      <c r="C484" s="0" t="inlineStr">
        <is>
          <t>Iker Infant Jumpsuit</t>
        </is>
      </c>
      <c r="D484" s="0" t="inlineStr">
        <is>
          <t>'150665</t>
        </is>
      </c>
      <c r="E484" s="0" t="inlineStr">
        <is>
          <t>DRK IKER I RL:150665C-6-9M</t>
        </is>
      </c>
      <c r="F484" s="0" t="inlineStr">
        <is>
          <t>'817150665023</t>
        </is>
      </c>
      <c r="G484" s="0" t="inlineStr">
        <is>
          <t>INFANT</t>
        </is>
      </c>
      <c r="H484" s="0" t="inlineStr">
        <is>
          <t>6-9M</t>
        </is>
      </c>
      <c r="I484" s="0">
        <v>29.99</v>
      </c>
      <c r="J484" s="0">
        <v>3</v>
      </c>
    </row>
    <row r="485" spans="1:10" customHeight="0">
      <c r="A485" s="0">
        <f>HYPERLINK("https://dl.dropboxusercontent.com/scl/fi/l5djob83y23yfo4ybzig9/iker-150665-tn.jpg?rlkey=ekbowhso7jjv5dxaij454d27i&amp;dl=0","Click to download Image")</f>
      </c>
      <c r="C485" s="0" t="inlineStr">
        <is>
          <t>Iker Infant Jumpsuit</t>
        </is>
      </c>
      <c r="D485" s="0" t="inlineStr">
        <is>
          <t>'150665</t>
        </is>
      </c>
      <c r="E485" s="0" t="inlineStr">
        <is>
          <t>DRK IKER I RL:150665F-12M</t>
        </is>
      </c>
      <c r="F485" s="0" t="inlineStr">
        <is>
          <t>'817150665030</t>
        </is>
      </c>
      <c r="G485" s="0" t="inlineStr">
        <is>
          <t>INFANT</t>
        </is>
      </c>
      <c r="H485" s="0" t="inlineStr">
        <is>
          <t>12M</t>
        </is>
      </c>
      <c r="I485" s="0">
        <v>29.99</v>
      </c>
      <c r="J485" s="0">
        <v>3</v>
      </c>
    </row>
    <row r="486" spans="1:10" customHeight="0">
      <c r="A486" s="0">
        <f>HYPERLINK("https://dl.dropboxusercontent.com/scl/fi/l5djob83y23yfo4ybzig9/iker-150665-tn.jpg?rlkey=ekbowhso7jjv5dxaij454d27i&amp;dl=0","Click to download Image")</f>
      </c>
      <c r="C486" s="0" t="inlineStr">
        <is>
          <t>Iker Infant Jumpsuit</t>
        </is>
      </c>
      <c r="D486" s="0" t="inlineStr">
        <is>
          <t>'150665</t>
        </is>
      </c>
      <c r="E486" s="0" t="inlineStr">
        <is>
          <t>DRK IKER I RL:150665Z-12PK</t>
        </is>
      </c>
      <c r="F486" s="0" t="inlineStr">
        <is>
          <t>'817150665979</t>
        </is>
      </c>
      <c r="G486" s="0" t="inlineStr">
        <is>
          <t>INFANT</t>
        </is>
      </c>
      <c r="H486" s="0" t="inlineStr">
        <is>
          <t>12 PACK</t>
        </is>
      </c>
      <c r="I486" s="0">
        <v>288</v>
      </c>
      <c r="J486" s="0">
        <v>0</v>
      </c>
    </row>
    <row r="487" spans="1:10" customHeight="0">
      <c r="A487" s="0">
        <f>HYPERLINK("https://dl.dropboxusercontent.com/scl/fi/6jsggftithnccyn2bndp6/fleet.jpg?rlkey=tbdazmgiws97mbe5criy83fg2&amp;dl=0","Click to download Image")</f>
      </c>
      <c r="B487" s="0">
        <f>HYPERLINK("https://dl.dropboxusercontent.com/scl/fi/t1ueagcgldtet97qoh9sz/womens-polo-size-chartsfleet.jpg?rlkey=i92sz4ijl6ehor8mgwrqsqvl3&amp;dl=0","Click to download SizeChart")</f>
      </c>
      <c r="C487" s="0" t="inlineStr">
        <is>
          <t>Fleet Women's Polo</t>
        </is>
      </c>
      <c r="D487" s="0" t="inlineStr">
        <is>
          <t>'151698</t>
        </is>
      </c>
      <c r="E487" s="0" t="inlineStr">
        <is>
          <t>ISU FLEET W CL:151698A-S</t>
        </is>
      </c>
      <c r="F487" s="0" t="inlineStr">
        <is>
          <t>'801151698043</t>
        </is>
      </c>
      <c r="G487" s="0" t="inlineStr">
        <is>
          <t>WOMENS</t>
        </is>
      </c>
      <c r="H487" s="0" t="inlineStr">
        <is>
          <t>S</t>
        </is>
      </c>
      <c r="I487" s="0">
        <v>54.99</v>
      </c>
      <c r="J487" s="0">
        <v>9</v>
      </c>
    </row>
    <row r="488" spans="1:10" customHeight="0">
      <c r="A488" s="0">
        <f>HYPERLINK("https://dl.dropboxusercontent.com/scl/fi/6jsggftithnccyn2bndp6/fleet.jpg?rlkey=tbdazmgiws97mbe5criy83fg2&amp;dl=0","Click to download Image")</f>
      </c>
      <c r="B488" s="0">
        <f>HYPERLINK("https://dl.dropboxusercontent.com/scl/fi/t1ueagcgldtet97qoh9sz/womens-polo-size-chartsfleet.jpg?rlkey=i92sz4ijl6ehor8mgwrqsqvl3&amp;dl=0","Click to download SizeChart")</f>
      </c>
      <c r="C488" s="0" t="inlineStr">
        <is>
          <t>Fleet Women's Polo</t>
        </is>
      </c>
      <c r="D488" s="0" t="inlineStr">
        <is>
          <t>'151698</t>
        </is>
      </c>
      <c r="E488" s="0" t="inlineStr">
        <is>
          <t>ISU FLEET W CL:151698B-M</t>
        </is>
      </c>
      <c r="F488" s="0" t="inlineStr">
        <is>
          <t>'801151698050</t>
        </is>
      </c>
      <c r="G488" s="0" t="inlineStr">
        <is>
          <t>WOMENS</t>
        </is>
      </c>
      <c r="H488" s="0" t="inlineStr">
        <is>
          <t>M</t>
        </is>
      </c>
      <c r="I488" s="0">
        <v>54.99</v>
      </c>
      <c r="J488" s="0">
        <v>18</v>
      </c>
    </row>
    <row r="489" spans="1:10" customHeight="0">
      <c r="A489" s="0">
        <f>HYPERLINK("https://dl.dropboxusercontent.com/scl/fi/6jsggftithnccyn2bndp6/fleet.jpg?rlkey=tbdazmgiws97mbe5criy83fg2&amp;dl=0","Click to download Image")</f>
      </c>
      <c r="B489" s="0">
        <f>HYPERLINK("https://dl.dropboxusercontent.com/scl/fi/t1ueagcgldtet97qoh9sz/womens-polo-size-chartsfleet.jpg?rlkey=i92sz4ijl6ehor8mgwrqsqvl3&amp;dl=0","Click to download SizeChart")</f>
      </c>
      <c r="C489" s="0" t="inlineStr">
        <is>
          <t>Fleet Women's Polo</t>
        </is>
      </c>
      <c r="D489" s="0" t="inlineStr">
        <is>
          <t>'151698</t>
        </is>
      </c>
      <c r="E489" s="0" t="inlineStr">
        <is>
          <t>ISU FLEET W CL:151698C-L</t>
        </is>
      </c>
      <c r="F489" s="0" t="inlineStr">
        <is>
          <t>'801151698067</t>
        </is>
      </c>
      <c r="G489" s="0" t="inlineStr">
        <is>
          <t>WOMENS</t>
        </is>
      </c>
      <c r="H489" s="0" t="inlineStr">
        <is>
          <t>L</t>
        </is>
      </c>
      <c r="I489" s="0">
        <v>54.99</v>
      </c>
      <c r="J489" s="0">
        <v>19</v>
      </c>
    </row>
    <row r="490" spans="1:10" customHeight="0">
      <c r="A490" s="0">
        <f>HYPERLINK("https://dl.dropboxusercontent.com/scl/fi/6jsggftithnccyn2bndp6/fleet.jpg?rlkey=tbdazmgiws97mbe5criy83fg2&amp;dl=0","Click to download Image")</f>
      </c>
      <c r="B490" s="0">
        <f>HYPERLINK("https://dl.dropboxusercontent.com/scl/fi/t1ueagcgldtet97qoh9sz/womens-polo-size-chartsfleet.jpg?rlkey=i92sz4ijl6ehor8mgwrqsqvl3&amp;dl=0","Click to download SizeChart")</f>
      </c>
      <c r="C490" s="0" t="inlineStr">
        <is>
          <t>Fleet Women's Polo</t>
        </is>
      </c>
      <c r="D490" s="0" t="inlineStr">
        <is>
          <t>'151698</t>
        </is>
      </c>
      <c r="E490" s="0" t="inlineStr">
        <is>
          <t>ISU FLEET W CL:151698D-XL</t>
        </is>
      </c>
      <c r="F490" s="0" t="inlineStr">
        <is>
          <t>'801151698074</t>
        </is>
      </c>
      <c r="G490" s="0" t="inlineStr">
        <is>
          <t>WOMENS</t>
        </is>
      </c>
      <c r="H490" s="0" t="inlineStr">
        <is>
          <t>XL</t>
        </is>
      </c>
      <c r="I490" s="0">
        <v>54.99</v>
      </c>
      <c r="J490" s="0">
        <v>8</v>
      </c>
    </row>
    <row r="491" spans="1:10" customHeight="0">
      <c r="A491" s="0">
        <f>HYPERLINK("https://dl.dropboxusercontent.com/scl/fi/6jsggftithnccyn2bndp6/fleet.jpg?rlkey=tbdazmgiws97mbe5criy83fg2&amp;dl=0","Click to download Image")</f>
      </c>
      <c r="B491" s="0">
        <f>HYPERLINK("https://dl.dropboxusercontent.com/scl/fi/t1ueagcgldtet97qoh9sz/womens-polo-size-chartsfleet.jpg?rlkey=i92sz4ijl6ehor8mgwrqsqvl3&amp;dl=0","Click to download SizeChart")</f>
      </c>
      <c r="C491" s="0" t="inlineStr">
        <is>
          <t>Fleet Women's Polo</t>
        </is>
      </c>
      <c r="D491" s="0" t="inlineStr">
        <is>
          <t>'151698</t>
        </is>
      </c>
      <c r="E491" s="0" t="inlineStr">
        <is>
          <t>ISU FLEET W CL:151698E-2XL</t>
        </is>
      </c>
      <c r="F491" s="0" t="inlineStr">
        <is>
          <t>'801151698081</t>
        </is>
      </c>
      <c r="G491" s="0" t="inlineStr">
        <is>
          <t>WOMENS</t>
        </is>
      </c>
      <c r="H491" s="0" t="inlineStr">
        <is>
          <t>2XL</t>
        </is>
      </c>
      <c r="I491" s="0">
        <v>54.99</v>
      </c>
      <c r="J491" s="0">
        <v>4</v>
      </c>
    </row>
    <row r="492" spans="1:10" customHeight="0">
      <c r="A492" s="0">
        <f>HYPERLINK("https://dl.dropboxusercontent.com/scl/fi/6jsggftithnccyn2bndp6/fleet.jpg?rlkey=tbdazmgiws97mbe5criy83fg2&amp;dl=0","Click to download Image")</f>
      </c>
      <c r="B492" s="0">
        <f>HYPERLINK("https://dl.dropboxusercontent.com/scl/fi/t1ueagcgldtet97qoh9sz/womens-polo-size-chartsfleet.jpg?rlkey=i92sz4ijl6ehor8mgwrqsqvl3&amp;dl=0","Click to download SizeChart")</f>
      </c>
      <c r="C492" s="0" t="inlineStr">
        <is>
          <t>Fleet Women's Polo</t>
        </is>
      </c>
      <c r="D492" s="0" t="inlineStr">
        <is>
          <t>'151698</t>
        </is>
      </c>
      <c r="E492" s="0" t="inlineStr">
        <is>
          <t>ISU FLEET W CL:151698F-3XL</t>
        </is>
      </c>
      <c r="F492" s="0" t="inlineStr">
        <is>
          <t>'801151698098</t>
        </is>
      </c>
      <c r="G492" s="0" t="inlineStr">
        <is>
          <t>WOMENS</t>
        </is>
      </c>
      <c r="H492" s="0" t="inlineStr">
        <is>
          <t>3XL</t>
        </is>
      </c>
      <c r="I492" s="0">
        <v>54.99</v>
      </c>
      <c r="J492" s="0">
        <v>2</v>
      </c>
    </row>
    <row r="493" spans="1:10" customHeight="0">
      <c r="A493" s="0">
        <f>HYPERLINK("https://dl.dropboxusercontent.com/scl/fi/6jsggftithnccyn2bndp6/fleet.jpg?rlkey=tbdazmgiws97mbe5criy83fg2&amp;dl=0","Click to download Image")</f>
      </c>
      <c r="B493" s="0">
        <f>HYPERLINK("https://dl.dropboxusercontent.com/scl/fi/t1ueagcgldtet97qoh9sz/womens-polo-size-chartsfleet.jpg?rlkey=i92sz4ijl6ehor8mgwrqsqvl3&amp;dl=0","Click to download SizeChart")</f>
      </c>
      <c r="C493" s="0" t="inlineStr">
        <is>
          <t>Fleet Women's Polo</t>
        </is>
      </c>
      <c r="D493" s="0" t="inlineStr">
        <is>
          <t>'151698</t>
        </is>
      </c>
      <c r="E493" s="0" t="inlineStr">
        <is>
          <t>ISU FLEET W CL:151698Z-12PK</t>
        </is>
      </c>
      <c r="F493" s="0" t="inlineStr">
        <is>
          <t>'801151698999</t>
        </is>
      </c>
      <c r="G493" s="0" t="inlineStr">
        <is>
          <t>WOMENS</t>
        </is>
      </c>
      <c r="H493" s="0" t="inlineStr">
        <is>
          <t>12 PACK</t>
        </is>
      </c>
      <c r="I493" s="0">
        <v>528</v>
      </c>
      <c r="J493" s="0">
        <v>0</v>
      </c>
    </row>
    <row r="494" spans="1:10" customHeight="0">
      <c r="A494" s="0">
        <f>HYPERLINK("https://dl.dropboxusercontent.com/scl/fi/gqbt6syqcou53d1i9k6sa/canton-150097-af.jpg?rlkey=qij8d01b9jp2ai7jv3j68amr5&amp;dl=0","Click to download Image")</f>
      </c>
      <c r="C494" s="0" t="inlineStr">
        <is>
          <t>Canton Tote</t>
        </is>
      </c>
      <c r="D494" s="0" t="inlineStr">
        <is>
          <t>'150097</t>
        </is>
      </c>
      <c r="E494" s="0" t="inlineStr">
        <is>
          <t>IOWA CANTON  BK:150097</t>
        </is>
      </c>
      <c r="F494" s="0" t="inlineStr">
        <is>
          <t>'900150097014</t>
        </is>
      </c>
      <c r="H494" s="0" t="inlineStr">
        <is>
          <t>ONE SIZE</t>
        </is>
      </c>
      <c r="I494" s="0">
        <v>14.99</v>
      </c>
      <c r="J494" s="0">
        <v>110</v>
      </c>
    </row>
    <row r="495" spans="1:10" customHeight="0">
      <c r="A495" s="0">
        <f>HYPERLINK("https://dl.dropboxusercontent.com/scl/fi/af9i4u6unqyak5ft6i1t4/124597t.jpg?rlkey=hvsclq06qz3evkcjffj1t2u8e&amp;dl=0","Click to download Image")</f>
      </c>
      <c r="B495" s="0">
        <f>HYPERLINK("https://dl.dropboxusercontent.com/scl/fi/8sfvnh5xd0eixa8baen9r/womens-hoodie-and-sweatshirt-size-chartsthea.jpg?rlkey=pwvcbprf04cufexuybaxgpf58&amp;dl=0","Click to download SizeChart")</f>
      </c>
      <c r="C495" s="0" t="inlineStr">
        <is>
          <t>Thea Women's Hoodie</t>
        </is>
      </c>
      <c r="D495" s="0" t="inlineStr">
        <is>
          <t>'124597</t>
        </is>
      </c>
      <c r="E495" s="0" t="inlineStr">
        <is>
          <t>IOWA THEA W BK:124597A-S</t>
        </is>
      </c>
      <c r="F495" s="0" t="inlineStr">
        <is>
          <t>'800124597048</t>
        </is>
      </c>
      <c r="G495" s="0" t="inlineStr">
        <is>
          <t>WOMENS</t>
        </is>
      </c>
      <c r="H495" s="0" t="inlineStr">
        <is>
          <t>S</t>
        </is>
      </c>
      <c r="I495" s="0">
        <v>49.99</v>
      </c>
      <c r="J495" s="0">
        <v>1</v>
      </c>
    </row>
    <row r="496" spans="1:10" customHeight="0">
      <c r="A496" s="0">
        <f>HYPERLINK("https://dl.dropboxusercontent.com/scl/fi/af9i4u6unqyak5ft6i1t4/124597t.jpg?rlkey=hvsclq06qz3evkcjffj1t2u8e&amp;dl=0","Click to download Image")</f>
      </c>
      <c r="B496" s="0">
        <f>HYPERLINK("https://dl.dropboxusercontent.com/scl/fi/8sfvnh5xd0eixa8baen9r/womens-hoodie-and-sweatshirt-size-chartsthea.jpg?rlkey=pwvcbprf04cufexuybaxgpf58&amp;dl=0","Click to download SizeChart")</f>
      </c>
      <c r="C496" s="0" t="inlineStr">
        <is>
          <t>Thea Women's Hoodie</t>
        </is>
      </c>
      <c r="D496" s="0" t="inlineStr">
        <is>
          <t>'124597</t>
        </is>
      </c>
      <c r="E496" s="0" t="inlineStr">
        <is>
          <t>IOWA THEA W BK:124597B-M</t>
        </is>
      </c>
      <c r="F496" s="0" t="inlineStr">
        <is>
          <t>'800124597055</t>
        </is>
      </c>
      <c r="G496" s="0" t="inlineStr">
        <is>
          <t>WOMENS</t>
        </is>
      </c>
      <c r="H496" s="0" t="inlineStr">
        <is>
          <t>M</t>
        </is>
      </c>
      <c r="I496" s="0">
        <v>49.99</v>
      </c>
      <c r="J496" s="0">
        <v>0</v>
      </c>
    </row>
    <row r="497" spans="1:10" customHeight="0">
      <c r="A497" s="0">
        <f>HYPERLINK("https://dl.dropboxusercontent.com/scl/fi/af9i4u6unqyak5ft6i1t4/124597t.jpg?rlkey=hvsclq06qz3evkcjffj1t2u8e&amp;dl=0","Click to download Image")</f>
      </c>
      <c r="B497" s="0">
        <f>HYPERLINK("https://dl.dropboxusercontent.com/scl/fi/8sfvnh5xd0eixa8baen9r/womens-hoodie-and-sweatshirt-size-chartsthea.jpg?rlkey=pwvcbprf04cufexuybaxgpf58&amp;dl=0","Click to download SizeChart")</f>
      </c>
      <c r="C497" s="0" t="inlineStr">
        <is>
          <t>Thea Women's Hoodie</t>
        </is>
      </c>
      <c r="D497" s="0" t="inlineStr">
        <is>
          <t>'124597</t>
        </is>
      </c>
      <c r="E497" s="0" t="inlineStr">
        <is>
          <t>IOWA THEA W BK:124597C-L</t>
        </is>
      </c>
      <c r="F497" s="0" t="inlineStr">
        <is>
          <t>'800124597062</t>
        </is>
      </c>
      <c r="G497" s="0" t="inlineStr">
        <is>
          <t>WOMENS</t>
        </is>
      </c>
      <c r="H497" s="0" t="inlineStr">
        <is>
          <t>L</t>
        </is>
      </c>
      <c r="I497" s="0">
        <v>49.99</v>
      </c>
      <c r="J497" s="0">
        <v>0</v>
      </c>
    </row>
    <row r="498" spans="1:10" customHeight="0">
      <c r="A498" s="0">
        <f>HYPERLINK("https://dl.dropboxusercontent.com/scl/fi/af9i4u6unqyak5ft6i1t4/124597t.jpg?rlkey=hvsclq06qz3evkcjffj1t2u8e&amp;dl=0","Click to download Image")</f>
      </c>
      <c r="B498" s="0">
        <f>HYPERLINK("https://dl.dropboxusercontent.com/scl/fi/8sfvnh5xd0eixa8baen9r/womens-hoodie-and-sweatshirt-size-chartsthea.jpg?rlkey=pwvcbprf04cufexuybaxgpf58&amp;dl=0","Click to download SizeChart")</f>
      </c>
      <c r="C498" s="0" t="inlineStr">
        <is>
          <t>Thea Women's Hoodie</t>
        </is>
      </c>
      <c r="D498" s="0" t="inlineStr">
        <is>
          <t>'124597</t>
        </is>
      </c>
      <c r="E498" s="0" t="inlineStr">
        <is>
          <t>IOWA THEA W BK:124597D-XL</t>
        </is>
      </c>
      <c r="F498" s="0" t="inlineStr">
        <is>
          <t>'800124597079</t>
        </is>
      </c>
      <c r="G498" s="0" t="inlineStr">
        <is>
          <t>WOMENS</t>
        </is>
      </c>
      <c r="H498" s="0" t="inlineStr">
        <is>
          <t>XL</t>
        </is>
      </c>
      <c r="I498" s="0">
        <v>49.99</v>
      </c>
      <c r="J498" s="0">
        <v>0</v>
      </c>
    </row>
    <row r="499" spans="1:10" customHeight="0">
      <c r="A499" s="0">
        <f>HYPERLINK("https://dl.dropboxusercontent.com/scl/fi/af9i4u6unqyak5ft6i1t4/124597t.jpg?rlkey=hvsclq06qz3evkcjffj1t2u8e&amp;dl=0","Click to download Image")</f>
      </c>
      <c r="B499" s="0">
        <f>HYPERLINK("https://dl.dropboxusercontent.com/scl/fi/8sfvnh5xd0eixa8baen9r/womens-hoodie-and-sweatshirt-size-chartsthea.jpg?rlkey=pwvcbprf04cufexuybaxgpf58&amp;dl=0","Click to download SizeChart")</f>
      </c>
      <c r="C499" s="0" t="inlineStr">
        <is>
          <t>Thea Women's Hoodie</t>
        </is>
      </c>
      <c r="D499" s="0" t="inlineStr">
        <is>
          <t>'124597</t>
        </is>
      </c>
      <c r="E499" s="0" t="inlineStr">
        <is>
          <t>IOWA THEA W BK:124597E-2XL</t>
        </is>
      </c>
      <c r="F499" s="0" t="inlineStr">
        <is>
          <t>'800124597086</t>
        </is>
      </c>
      <c r="G499" s="0" t="inlineStr">
        <is>
          <t>WOMENS</t>
        </is>
      </c>
      <c r="H499" s="0" t="inlineStr">
        <is>
          <t>2XL</t>
        </is>
      </c>
      <c r="I499" s="0">
        <v>49.99</v>
      </c>
      <c r="J499" s="0">
        <v>0</v>
      </c>
    </row>
    <row r="500" spans="1:10" customHeight="0">
      <c r="A500" s="0">
        <f>HYPERLINK("https://dl.dropboxusercontent.com/scl/fi/af9i4u6unqyak5ft6i1t4/124597t.jpg?rlkey=hvsclq06qz3evkcjffj1t2u8e&amp;dl=0","Click to download Image")</f>
      </c>
      <c r="B500" s="0">
        <f>HYPERLINK("https://dl.dropboxusercontent.com/scl/fi/8sfvnh5xd0eixa8baen9r/womens-hoodie-and-sweatshirt-size-chartsthea.jpg?rlkey=pwvcbprf04cufexuybaxgpf58&amp;dl=0","Click to download SizeChart")</f>
      </c>
      <c r="C500" s="0" t="inlineStr">
        <is>
          <t>Thea Women's Hoodie</t>
        </is>
      </c>
      <c r="D500" s="0" t="inlineStr">
        <is>
          <t>'124597</t>
        </is>
      </c>
      <c r="E500" s="0" t="inlineStr">
        <is>
          <t>IOWA THEA W BK:124597F-3XL</t>
        </is>
      </c>
      <c r="F500" s="0" t="inlineStr">
        <is>
          <t>'800124597093</t>
        </is>
      </c>
      <c r="G500" s="0" t="inlineStr">
        <is>
          <t>WOMENS</t>
        </is>
      </c>
      <c r="H500" s="0" t="inlineStr">
        <is>
          <t>3XL</t>
        </is>
      </c>
      <c r="I500" s="0">
        <v>49.99</v>
      </c>
      <c r="J500" s="0">
        <v>0</v>
      </c>
    </row>
    <row r="501" spans="1:10" customHeight="0">
      <c r="A501" s="0">
        <f>HYPERLINK("https://dl.dropboxusercontent.com/scl/fi/af9i4u6unqyak5ft6i1t4/124597t.jpg?rlkey=hvsclq06qz3evkcjffj1t2u8e&amp;dl=0","Click to download Image")</f>
      </c>
      <c r="B501" s="0">
        <f>HYPERLINK("https://dl.dropboxusercontent.com/scl/fi/8sfvnh5xd0eixa8baen9r/womens-hoodie-and-sweatshirt-size-chartsthea.jpg?rlkey=pwvcbprf04cufexuybaxgpf58&amp;dl=0","Click to download SizeChart")</f>
      </c>
      <c r="C501" s="0" t="inlineStr">
        <is>
          <t>Thea Women's Hoodie</t>
        </is>
      </c>
      <c r="D501" s="0" t="inlineStr">
        <is>
          <t>'124597</t>
        </is>
      </c>
      <c r="E501" s="0" t="inlineStr">
        <is>
          <t>IOWA THEA W BK 12PK:124597Z-12PK</t>
        </is>
      </c>
      <c r="F501" s="0" t="inlineStr">
        <is>
          <t>'800124597994</t>
        </is>
      </c>
      <c r="G501" s="0" t="inlineStr">
        <is>
          <t>WOMENS</t>
        </is>
      </c>
      <c r="H501" s="0" t="inlineStr">
        <is>
          <t>12 PACK</t>
        </is>
      </c>
      <c r="I501" s="0">
        <v>480</v>
      </c>
      <c r="J501" s="0">
        <v>0</v>
      </c>
    </row>
    <row r="502" spans="1:10" customHeight="0">
      <c r="A502" s="0">
        <f>HYPERLINK("https://dl.dropboxusercontent.com/scl/fi/7pdsa7htybd9mgxg3an0y/124605t.jpg?rlkey=c82euwcxk93qkcnoyjzmgf2bs&amp;dl=0","Click to download Image")</f>
      </c>
      <c r="B502" s="0">
        <f>HYPERLINK("https://dl.dropboxusercontent.com/scl/fi/8sfvnh5xd0eixa8baen9r/womens-hoodie-and-sweatshirt-size-chartsthea.jpg?rlkey=pwvcbprf04cufexuybaxgpf58&amp;dl=0","Click to download SizeChart")</f>
      </c>
      <c r="C502" s="0" t="inlineStr">
        <is>
          <t>Thea Women's Hoodie</t>
        </is>
      </c>
      <c r="D502" s="0" t="inlineStr">
        <is>
          <t>'124605</t>
        </is>
      </c>
      <c r="E502" s="0" t="inlineStr">
        <is>
          <t>UNI THEA W PE:124605A-S</t>
        </is>
      </c>
      <c r="F502" s="0" t="inlineStr">
        <is>
          <t>'802124605044</t>
        </is>
      </c>
      <c r="G502" s="0" t="inlineStr">
        <is>
          <t>WOMENS</t>
        </is>
      </c>
      <c r="H502" s="0" t="inlineStr">
        <is>
          <t>S</t>
        </is>
      </c>
      <c r="I502" s="0">
        <v>49.99</v>
      </c>
      <c r="J502" s="0">
        <v>10</v>
      </c>
    </row>
    <row r="503" spans="1:10" customHeight="0">
      <c r="A503" s="0">
        <f>HYPERLINK("https://dl.dropboxusercontent.com/scl/fi/7pdsa7htybd9mgxg3an0y/124605t.jpg?rlkey=c82euwcxk93qkcnoyjzmgf2bs&amp;dl=0","Click to download Image")</f>
      </c>
      <c r="B503" s="0">
        <f>HYPERLINK("https://dl.dropboxusercontent.com/scl/fi/8sfvnh5xd0eixa8baen9r/womens-hoodie-and-sweatshirt-size-chartsthea.jpg?rlkey=pwvcbprf04cufexuybaxgpf58&amp;dl=0","Click to download SizeChart")</f>
      </c>
      <c r="C503" s="0" t="inlineStr">
        <is>
          <t>Thea Women's Hoodie</t>
        </is>
      </c>
      <c r="D503" s="0" t="inlineStr">
        <is>
          <t>'124605</t>
        </is>
      </c>
      <c r="E503" s="0" t="inlineStr">
        <is>
          <t>UNI THEA W PE:124605B-M</t>
        </is>
      </c>
      <c r="F503" s="0" t="inlineStr">
        <is>
          <t>'802124605051</t>
        </is>
      </c>
      <c r="G503" s="0" t="inlineStr">
        <is>
          <t>WOMENS</t>
        </is>
      </c>
      <c r="H503" s="0" t="inlineStr">
        <is>
          <t>M</t>
        </is>
      </c>
      <c r="I503" s="0">
        <v>49.99</v>
      </c>
      <c r="J503" s="0">
        <v>15</v>
      </c>
    </row>
    <row r="504" spans="1:10" customHeight="0">
      <c r="A504" s="0">
        <f>HYPERLINK("https://dl.dropboxusercontent.com/scl/fi/7pdsa7htybd9mgxg3an0y/124605t.jpg?rlkey=c82euwcxk93qkcnoyjzmgf2bs&amp;dl=0","Click to download Image")</f>
      </c>
      <c r="B504" s="0">
        <f>HYPERLINK("https://dl.dropboxusercontent.com/scl/fi/8sfvnh5xd0eixa8baen9r/womens-hoodie-and-sweatshirt-size-chartsthea.jpg?rlkey=pwvcbprf04cufexuybaxgpf58&amp;dl=0","Click to download SizeChart")</f>
      </c>
      <c r="C504" s="0" t="inlineStr">
        <is>
          <t>Thea Women's Hoodie</t>
        </is>
      </c>
      <c r="D504" s="0" t="inlineStr">
        <is>
          <t>'124605</t>
        </is>
      </c>
      <c r="E504" s="0" t="inlineStr">
        <is>
          <t>UNI THEA W PE:124605C-L</t>
        </is>
      </c>
      <c r="F504" s="0" t="inlineStr">
        <is>
          <t>'802124605068</t>
        </is>
      </c>
      <c r="G504" s="0" t="inlineStr">
        <is>
          <t>WOMENS</t>
        </is>
      </c>
      <c r="H504" s="0" t="inlineStr">
        <is>
          <t>L</t>
        </is>
      </c>
      <c r="I504" s="0">
        <v>49.99</v>
      </c>
      <c r="J504" s="0">
        <v>12</v>
      </c>
    </row>
    <row r="505" spans="1:10" customHeight="0">
      <c r="A505" s="0">
        <f>HYPERLINK("https://dl.dropboxusercontent.com/scl/fi/7pdsa7htybd9mgxg3an0y/124605t.jpg?rlkey=c82euwcxk93qkcnoyjzmgf2bs&amp;dl=0","Click to download Image")</f>
      </c>
      <c r="B505" s="0">
        <f>HYPERLINK("https://dl.dropboxusercontent.com/scl/fi/8sfvnh5xd0eixa8baen9r/womens-hoodie-and-sweatshirt-size-chartsthea.jpg?rlkey=pwvcbprf04cufexuybaxgpf58&amp;dl=0","Click to download SizeChart")</f>
      </c>
      <c r="C505" s="0" t="inlineStr">
        <is>
          <t>Thea Women's Hoodie</t>
        </is>
      </c>
      <c r="D505" s="0" t="inlineStr">
        <is>
          <t>'124605</t>
        </is>
      </c>
      <c r="E505" s="0" t="inlineStr">
        <is>
          <t>UNI THEA W PE:124605D-XL</t>
        </is>
      </c>
      <c r="F505" s="0" t="inlineStr">
        <is>
          <t>'802124605075</t>
        </is>
      </c>
      <c r="G505" s="0" t="inlineStr">
        <is>
          <t>WOMENS</t>
        </is>
      </c>
      <c r="H505" s="0" t="inlineStr">
        <is>
          <t>XL</t>
        </is>
      </c>
      <c r="I505" s="0">
        <v>49.99</v>
      </c>
      <c r="J505" s="0">
        <v>2</v>
      </c>
    </row>
    <row r="506" spans="1:10" customHeight="0">
      <c r="A506" s="0">
        <f>HYPERLINK("https://dl.dropboxusercontent.com/scl/fi/7pdsa7htybd9mgxg3an0y/124605t.jpg?rlkey=c82euwcxk93qkcnoyjzmgf2bs&amp;dl=0","Click to download Image")</f>
      </c>
      <c r="B506" s="0">
        <f>HYPERLINK("https://dl.dropboxusercontent.com/scl/fi/8sfvnh5xd0eixa8baen9r/womens-hoodie-and-sweatshirt-size-chartsthea.jpg?rlkey=pwvcbprf04cufexuybaxgpf58&amp;dl=0","Click to download SizeChart")</f>
      </c>
      <c r="C506" s="0" t="inlineStr">
        <is>
          <t>Thea Women's Hoodie</t>
        </is>
      </c>
      <c r="D506" s="0" t="inlineStr">
        <is>
          <t>'124605</t>
        </is>
      </c>
      <c r="E506" s="0" t="inlineStr">
        <is>
          <t>UNI THEA W PE:124605E-2XL</t>
        </is>
      </c>
      <c r="F506" s="0" t="inlineStr">
        <is>
          <t>'802124605082</t>
        </is>
      </c>
      <c r="G506" s="0" t="inlineStr">
        <is>
          <t>WOMENS</t>
        </is>
      </c>
      <c r="H506" s="0" t="inlineStr">
        <is>
          <t>2XL</t>
        </is>
      </c>
      <c r="I506" s="0">
        <v>49.99</v>
      </c>
      <c r="J506" s="0">
        <v>4</v>
      </c>
    </row>
    <row r="507" spans="1:10" customHeight="0">
      <c r="A507" s="0">
        <f>HYPERLINK("https://dl.dropboxusercontent.com/scl/fi/7pdsa7htybd9mgxg3an0y/124605t.jpg?rlkey=c82euwcxk93qkcnoyjzmgf2bs&amp;dl=0","Click to download Image")</f>
      </c>
      <c r="B507" s="0">
        <f>HYPERLINK("https://dl.dropboxusercontent.com/scl/fi/8sfvnh5xd0eixa8baen9r/womens-hoodie-and-sweatshirt-size-chartsthea.jpg?rlkey=pwvcbprf04cufexuybaxgpf58&amp;dl=0","Click to download SizeChart")</f>
      </c>
      <c r="C507" s="0" t="inlineStr">
        <is>
          <t>Thea Women's Hoodie</t>
        </is>
      </c>
      <c r="D507" s="0" t="inlineStr">
        <is>
          <t>'124605</t>
        </is>
      </c>
      <c r="E507" s="0" t="inlineStr">
        <is>
          <t>UNI THEA W PE:124605F-3XL</t>
        </is>
      </c>
      <c r="F507" s="0" t="inlineStr">
        <is>
          <t>'802124605099</t>
        </is>
      </c>
      <c r="G507" s="0" t="inlineStr">
        <is>
          <t>WOMENS</t>
        </is>
      </c>
      <c r="H507" s="0" t="inlineStr">
        <is>
          <t>3XL</t>
        </is>
      </c>
      <c r="I507" s="0">
        <v>49.99</v>
      </c>
      <c r="J507" s="0">
        <v>4</v>
      </c>
    </row>
    <row r="508" spans="1:10" customHeight="0">
      <c r="A508" s="0">
        <f>HYPERLINK("https://dl.dropboxusercontent.com/scl/fi/7pdsa7htybd9mgxg3an0y/124605t.jpg?rlkey=c82euwcxk93qkcnoyjzmgf2bs&amp;dl=0","Click to download Image")</f>
      </c>
      <c r="B508" s="0">
        <f>HYPERLINK("https://dl.dropboxusercontent.com/scl/fi/8sfvnh5xd0eixa8baen9r/womens-hoodie-and-sweatshirt-size-chartsthea.jpg?rlkey=pwvcbprf04cufexuybaxgpf58&amp;dl=0","Click to download SizeChart")</f>
      </c>
      <c r="C508" s="0" t="inlineStr">
        <is>
          <t>Thea Women's Hoodie</t>
        </is>
      </c>
      <c r="D508" s="0" t="inlineStr">
        <is>
          <t>'124605</t>
        </is>
      </c>
      <c r="E508" s="0" t="inlineStr">
        <is>
          <t>UNI THEA W PE 12PK:124605Z-12PK</t>
        </is>
      </c>
      <c r="F508" s="0" t="inlineStr">
        <is>
          <t>'802124605990</t>
        </is>
      </c>
      <c r="G508" s="0" t="inlineStr">
        <is>
          <t>WOMENS</t>
        </is>
      </c>
      <c r="H508" s="0" t="inlineStr">
        <is>
          <t>12 PACK</t>
        </is>
      </c>
      <c r="I508" s="0">
        <v>480</v>
      </c>
      <c r="J508" s="0">
        <v>4</v>
      </c>
    </row>
    <row r="509" spans="1:10" customHeight="0">
      <c r="A509" s="0">
        <f>HYPERLINK("https://dl.dropboxusercontent.com/scl/fi/wz3lbdsem5pz3r1dp98xe/127052t.jpg?rlkey=t3qgr96d3k2m7xaq5rm2v25jd&amp;dl=0","Click to download Image")</f>
      </c>
      <c r="B509" s="0">
        <f>HYPERLINK("https://dl.dropboxusercontent.com/scl/fi/8sfvnh5xd0eixa8baen9r/womens-hoodie-and-sweatshirt-size-chartsthea.jpg?rlkey=pwvcbprf04cufexuybaxgpf58&amp;dl=0","Click to download SizeChart")</f>
      </c>
      <c r="C509" s="0" t="inlineStr">
        <is>
          <t>Thea Women's Hoodie</t>
        </is>
      </c>
      <c r="D509" s="0" t="inlineStr">
        <is>
          <t>'127052</t>
        </is>
      </c>
      <c r="E509" s="0" t="inlineStr">
        <is>
          <t>IND THEA W CL:127052A-S</t>
        </is>
      </c>
      <c r="F509" s="0" t="inlineStr">
        <is>
          <t>'806127052041</t>
        </is>
      </c>
      <c r="G509" s="0" t="inlineStr">
        <is>
          <t>WOMENS</t>
        </is>
      </c>
      <c r="H509" s="0" t="inlineStr">
        <is>
          <t>S</t>
        </is>
      </c>
      <c r="I509" s="0">
        <v>49.99</v>
      </c>
      <c r="J509" s="0">
        <v>5</v>
      </c>
    </row>
    <row r="510" spans="1:10" customHeight="0">
      <c r="A510" s="0">
        <f>HYPERLINK("https://dl.dropboxusercontent.com/scl/fi/wz3lbdsem5pz3r1dp98xe/127052t.jpg?rlkey=t3qgr96d3k2m7xaq5rm2v25jd&amp;dl=0","Click to download Image")</f>
      </c>
      <c r="B510" s="0">
        <f>HYPERLINK("https://dl.dropboxusercontent.com/scl/fi/8sfvnh5xd0eixa8baen9r/womens-hoodie-and-sweatshirt-size-chartsthea.jpg?rlkey=pwvcbprf04cufexuybaxgpf58&amp;dl=0","Click to download SizeChart")</f>
      </c>
      <c r="C510" s="0" t="inlineStr">
        <is>
          <t>Thea Women's Hoodie</t>
        </is>
      </c>
      <c r="D510" s="0" t="inlineStr">
        <is>
          <t>'127052</t>
        </is>
      </c>
      <c r="E510" s="0" t="inlineStr">
        <is>
          <t>IND THEA W CL:127052B-M</t>
        </is>
      </c>
      <c r="F510" s="0" t="inlineStr">
        <is>
          <t>'806127052058</t>
        </is>
      </c>
      <c r="G510" s="0" t="inlineStr">
        <is>
          <t>WOMENS</t>
        </is>
      </c>
      <c r="H510" s="0" t="inlineStr">
        <is>
          <t>M</t>
        </is>
      </c>
      <c r="I510" s="0">
        <v>49.99</v>
      </c>
      <c r="J510" s="0">
        <v>8</v>
      </c>
    </row>
    <row r="511" spans="1:10" customHeight="0">
      <c r="A511" s="0">
        <f>HYPERLINK("https://dl.dropboxusercontent.com/scl/fi/wz3lbdsem5pz3r1dp98xe/127052t.jpg?rlkey=t3qgr96d3k2m7xaq5rm2v25jd&amp;dl=0","Click to download Image")</f>
      </c>
      <c r="B511" s="0">
        <f>HYPERLINK("https://dl.dropboxusercontent.com/scl/fi/8sfvnh5xd0eixa8baen9r/womens-hoodie-and-sweatshirt-size-chartsthea.jpg?rlkey=pwvcbprf04cufexuybaxgpf58&amp;dl=0","Click to download SizeChart")</f>
      </c>
      <c r="C511" s="0" t="inlineStr">
        <is>
          <t>Thea Women's Hoodie</t>
        </is>
      </c>
      <c r="D511" s="0" t="inlineStr">
        <is>
          <t>'127052</t>
        </is>
      </c>
      <c r="E511" s="0" t="inlineStr">
        <is>
          <t>IND THEA W CL:127052C-L</t>
        </is>
      </c>
      <c r="F511" s="0" t="inlineStr">
        <is>
          <t>'806127052065</t>
        </is>
      </c>
      <c r="G511" s="0" t="inlineStr">
        <is>
          <t>WOMENS</t>
        </is>
      </c>
      <c r="H511" s="0" t="inlineStr">
        <is>
          <t>L</t>
        </is>
      </c>
      <c r="I511" s="0">
        <v>49.99</v>
      </c>
      <c r="J511" s="0">
        <v>8</v>
      </c>
    </row>
    <row r="512" spans="1:10" customHeight="0">
      <c r="A512" s="0">
        <f>HYPERLINK("https://dl.dropboxusercontent.com/scl/fi/wz3lbdsem5pz3r1dp98xe/127052t.jpg?rlkey=t3qgr96d3k2m7xaq5rm2v25jd&amp;dl=0","Click to download Image")</f>
      </c>
      <c r="B512" s="0">
        <f>HYPERLINK("https://dl.dropboxusercontent.com/scl/fi/8sfvnh5xd0eixa8baen9r/womens-hoodie-and-sweatshirt-size-chartsthea.jpg?rlkey=pwvcbprf04cufexuybaxgpf58&amp;dl=0","Click to download SizeChart")</f>
      </c>
      <c r="C512" s="0" t="inlineStr">
        <is>
          <t>Thea Women's Hoodie</t>
        </is>
      </c>
      <c r="D512" s="0" t="inlineStr">
        <is>
          <t>'127052</t>
        </is>
      </c>
      <c r="E512" s="0" t="inlineStr">
        <is>
          <t>IND THEA W CL:127052D-XL</t>
        </is>
      </c>
      <c r="F512" s="0" t="inlineStr">
        <is>
          <t>'806127052072</t>
        </is>
      </c>
      <c r="G512" s="0" t="inlineStr">
        <is>
          <t>WOMENS</t>
        </is>
      </c>
      <c r="H512" s="0" t="inlineStr">
        <is>
          <t>XL</t>
        </is>
      </c>
      <c r="I512" s="0">
        <v>49.99</v>
      </c>
      <c r="J512" s="0">
        <v>3</v>
      </c>
    </row>
    <row r="513" spans="1:10" customHeight="0">
      <c r="A513" s="0">
        <f>HYPERLINK("https://dl.dropboxusercontent.com/scl/fi/wz3lbdsem5pz3r1dp98xe/127052t.jpg?rlkey=t3qgr96d3k2m7xaq5rm2v25jd&amp;dl=0","Click to download Image")</f>
      </c>
      <c r="B513" s="0">
        <f>HYPERLINK("https://dl.dropboxusercontent.com/scl/fi/8sfvnh5xd0eixa8baen9r/womens-hoodie-and-sweatshirt-size-chartsthea.jpg?rlkey=pwvcbprf04cufexuybaxgpf58&amp;dl=0","Click to download SizeChart")</f>
      </c>
      <c r="C513" s="0" t="inlineStr">
        <is>
          <t>Thea Women's Hoodie</t>
        </is>
      </c>
      <c r="D513" s="0" t="inlineStr">
        <is>
          <t>'127052</t>
        </is>
      </c>
      <c r="E513" s="0" t="inlineStr">
        <is>
          <t>IND THEA W CL:127052E-2XL</t>
        </is>
      </c>
      <c r="F513" s="0" t="inlineStr">
        <is>
          <t>'806127052089</t>
        </is>
      </c>
      <c r="G513" s="0" t="inlineStr">
        <is>
          <t>WOMENS</t>
        </is>
      </c>
      <c r="H513" s="0" t="inlineStr">
        <is>
          <t>2XL</t>
        </is>
      </c>
      <c r="I513" s="0">
        <v>49.99</v>
      </c>
      <c r="J513" s="0">
        <v>4</v>
      </c>
    </row>
    <row r="514" spans="1:10" customHeight="0">
      <c r="A514" s="0">
        <f>HYPERLINK("https://dl.dropboxusercontent.com/scl/fi/wz3lbdsem5pz3r1dp98xe/127052t.jpg?rlkey=t3qgr96d3k2m7xaq5rm2v25jd&amp;dl=0","Click to download Image")</f>
      </c>
      <c r="B514" s="0">
        <f>HYPERLINK("https://dl.dropboxusercontent.com/scl/fi/8sfvnh5xd0eixa8baen9r/womens-hoodie-and-sweatshirt-size-chartsthea.jpg?rlkey=pwvcbprf04cufexuybaxgpf58&amp;dl=0","Click to download SizeChart")</f>
      </c>
      <c r="C514" s="0" t="inlineStr">
        <is>
          <t>Thea Women's Hoodie</t>
        </is>
      </c>
      <c r="D514" s="0" t="inlineStr">
        <is>
          <t>'127052</t>
        </is>
      </c>
      <c r="E514" s="0" t="inlineStr">
        <is>
          <t>IND THEA W CL:127052F-3XL</t>
        </is>
      </c>
      <c r="F514" s="0" t="inlineStr">
        <is>
          <t>'806127052096</t>
        </is>
      </c>
      <c r="G514" s="0" t="inlineStr">
        <is>
          <t>WOMENS</t>
        </is>
      </c>
      <c r="H514" s="0" t="inlineStr">
        <is>
          <t>3XL</t>
        </is>
      </c>
      <c r="I514" s="0">
        <v>49.99</v>
      </c>
      <c r="J514" s="0">
        <v>2</v>
      </c>
    </row>
    <row r="515" spans="1:10" customHeight="0">
      <c r="A515" s="0">
        <f>HYPERLINK("https://dl.dropboxusercontent.com/scl/fi/wz3lbdsem5pz3r1dp98xe/127052t.jpg?rlkey=t3qgr96d3k2m7xaq5rm2v25jd&amp;dl=0","Click to download Image")</f>
      </c>
      <c r="B515" s="0">
        <f>HYPERLINK("https://dl.dropboxusercontent.com/scl/fi/8sfvnh5xd0eixa8baen9r/womens-hoodie-and-sweatshirt-size-chartsthea.jpg?rlkey=pwvcbprf04cufexuybaxgpf58&amp;dl=0","Click to download SizeChart")</f>
      </c>
      <c r="C515" s="0" t="inlineStr">
        <is>
          <t>Thea Women's Hoodie</t>
        </is>
      </c>
      <c r="D515" s="0" t="inlineStr">
        <is>
          <t>'127052</t>
        </is>
      </c>
      <c r="E515" s="0" t="inlineStr">
        <is>
          <t>IND THEA W CL 12PK:127052Z-12PK</t>
        </is>
      </c>
      <c r="F515" s="0" t="inlineStr">
        <is>
          <t>'806127052997</t>
        </is>
      </c>
      <c r="G515" s="0" t="inlineStr">
        <is>
          <t>WOMENS</t>
        </is>
      </c>
      <c r="H515" s="0" t="inlineStr">
        <is>
          <t>12 PACK</t>
        </is>
      </c>
      <c r="I515" s="0">
        <v>480</v>
      </c>
      <c r="J515" s="0">
        <v>2</v>
      </c>
    </row>
    <row r="516" spans="1:10" customHeight="0">
      <c r="A516" s="0">
        <f>HYPERLINK("https://dl.dropboxusercontent.com/scl/fi/828njn8n9s573jabunoqw/theat.jpg?rlkey=ke0tfyy23sc6w8g08xiin5cjx&amp;dl=0","Click to download Image")</f>
      </c>
      <c r="B516" s="0">
        <f>HYPERLINK("https://dl.dropboxusercontent.com/scl/fi/8sfvnh5xd0eixa8baen9r/womens-hoodie-and-sweatshirt-size-chartsthea.jpg?rlkey=pwvcbprf04cufexuybaxgpf58&amp;dl=0","Click to download SizeChart")</f>
      </c>
      <c r="C516" s="0" t="inlineStr">
        <is>
          <t>Thea Women's Hoodie</t>
        </is>
      </c>
      <c r="D516" s="0" t="inlineStr">
        <is>
          <t>'127281</t>
        </is>
      </c>
      <c r="E516" s="0" t="inlineStr">
        <is>
          <t>KSU THEA W PE:127281A-S</t>
        </is>
      </c>
      <c r="F516" s="0" t="inlineStr">
        <is>
          <t>'805127281048</t>
        </is>
      </c>
      <c r="G516" s="0" t="inlineStr">
        <is>
          <t>WOMENS</t>
        </is>
      </c>
      <c r="H516" s="0" t="inlineStr">
        <is>
          <t>S</t>
        </is>
      </c>
      <c r="I516" s="0">
        <v>49.99</v>
      </c>
      <c r="J516" s="0">
        <v>4</v>
      </c>
    </row>
    <row r="517" spans="1:10" customHeight="0">
      <c r="A517" s="0">
        <f>HYPERLINK("https://dl.dropboxusercontent.com/scl/fi/828njn8n9s573jabunoqw/theat.jpg?rlkey=ke0tfyy23sc6w8g08xiin5cjx&amp;dl=0","Click to download Image")</f>
      </c>
      <c r="B517" s="0">
        <f>HYPERLINK("https://dl.dropboxusercontent.com/scl/fi/8sfvnh5xd0eixa8baen9r/womens-hoodie-and-sweatshirt-size-chartsthea.jpg?rlkey=pwvcbprf04cufexuybaxgpf58&amp;dl=0","Click to download SizeChart")</f>
      </c>
      <c r="C517" s="0" t="inlineStr">
        <is>
          <t>Thea Women's Hoodie</t>
        </is>
      </c>
      <c r="D517" s="0" t="inlineStr">
        <is>
          <t>'127281</t>
        </is>
      </c>
      <c r="E517" s="0" t="inlineStr">
        <is>
          <t>KSU THEA W PE:127281B-M</t>
        </is>
      </c>
      <c r="F517" s="0" t="inlineStr">
        <is>
          <t>'805127281055</t>
        </is>
      </c>
      <c r="G517" s="0" t="inlineStr">
        <is>
          <t>WOMENS</t>
        </is>
      </c>
      <c r="H517" s="0" t="inlineStr">
        <is>
          <t>M</t>
        </is>
      </c>
      <c r="I517" s="0">
        <v>49.99</v>
      </c>
      <c r="J517" s="0">
        <v>8</v>
      </c>
    </row>
    <row r="518" spans="1:10" customHeight="0">
      <c r="A518" s="0">
        <f>HYPERLINK("https://dl.dropboxusercontent.com/scl/fi/828njn8n9s573jabunoqw/theat.jpg?rlkey=ke0tfyy23sc6w8g08xiin5cjx&amp;dl=0","Click to download Image")</f>
      </c>
      <c r="B518" s="0">
        <f>HYPERLINK("https://dl.dropboxusercontent.com/scl/fi/8sfvnh5xd0eixa8baen9r/womens-hoodie-and-sweatshirt-size-chartsthea.jpg?rlkey=pwvcbprf04cufexuybaxgpf58&amp;dl=0","Click to download SizeChart")</f>
      </c>
      <c r="C518" s="0" t="inlineStr">
        <is>
          <t>Thea Women's Hoodie</t>
        </is>
      </c>
      <c r="D518" s="0" t="inlineStr">
        <is>
          <t>'127281</t>
        </is>
      </c>
      <c r="E518" s="0" t="inlineStr">
        <is>
          <t>KSU THEA W PE:127281C-L</t>
        </is>
      </c>
      <c r="F518" s="0" t="inlineStr">
        <is>
          <t>'805127281062</t>
        </is>
      </c>
      <c r="G518" s="0" t="inlineStr">
        <is>
          <t>WOMENS</t>
        </is>
      </c>
      <c r="H518" s="0" t="inlineStr">
        <is>
          <t>L</t>
        </is>
      </c>
      <c r="I518" s="0">
        <v>49.99</v>
      </c>
      <c r="J518" s="0">
        <v>7</v>
      </c>
    </row>
    <row r="519" spans="1:10" customHeight="0">
      <c r="A519" s="0">
        <f>HYPERLINK("https://dl.dropboxusercontent.com/scl/fi/828njn8n9s573jabunoqw/theat.jpg?rlkey=ke0tfyy23sc6w8g08xiin5cjx&amp;dl=0","Click to download Image")</f>
      </c>
      <c r="B519" s="0">
        <f>HYPERLINK("https://dl.dropboxusercontent.com/scl/fi/8sfvnh5xd0eixa8baen9r/womens-hoodie-and-sweatshirt-size-chartsthea.jpg?rlkey=pwvcbprf04cufexuybaxgpf58&amp;dl=0","Click to download SizeChart")</f>
      </c>
      <c r="C519" s="0" t="inlineStr">
        <is>
          <t>Thea Women's Hoodie</t>
        </is>
      </c>
      <c r="D519" s="0" t="inlineStr">
        <is>
          <t>'127281</t>
        </is>
      </c>
      <c r="E519" s="0" t="inlineStr">
        <is>
          <t>KSU THEA W PE:127281D-XL</t>
        </is>
      </c>
      <c r="F519" s="0" t="inlineStr">
        <is>
          <t>'805127281079</t>
        </is>
      </c>
      <c r="G519" s="0" t="inlineStr">
        <is>
          <t>WOMENS</t>
        </is>
      </c>
      <c r="H519" s="0" t="inlineStr">
        <is>
          <t>XL</t>
        </is>
      </c>
      <c r="I519" s="0">
        <v>49.99</v>
      </c>
      <c r="J519" s="0">
        <v>4</v>
      </c>
    </row>
    <row r="520" spans="1:10" customHeight="0">
      <c r="A520" s="0">
        <f>HYPERLINK("https://dl.dropboxusercontent.com/scl/fi/828njn8n9s573jabunoqw/theat.jpg?rlkey=ke0tfyy23sc6w8g08xiin5cjx&amp;dl=0","Click to download Image")</f>
      </c>
      <c r="B520" s="0">
        <f>HYPERLINK("https://dl.dropboxusercontent.com/scl/fi/8sfvnh5xd0eixa8baen9r/womens-hoodie-and-sweatshirt-size-chartsthea.jpg?rlkey=pwvcbprf04cufexuybaxgpf58&amp;dl=0","Click to download SizeChart")</f>
      </c>
      <c r="C520" s="0" t="inlineStr">
        <is>
          <t>Thea Women's Hoodie</t>
        </is>
      </c>
      <c r="D520" s="0" t="inlineStr">
        <is>
          <t>'127281</t>
        </is>
      </c>
      <c r="E520" s="0" t="inlineStr">
        <is>
          <t>KSU THEA W PE:127281E-2XL</t>
        </is>
      </c>
      <c r="F520" s="0" t="inlineStr">
        <is>
          <t>'805127281086</t>
        </is>
      </c>
      <c r="G520" s="0" t="inlineStr">
        <is>
          <t>WOMENS</t>
        </is>
      </c>
      <c r="H520" s="0" t="inlineStr">
        <is>
          <t>2XL</t>
        </is>
      </c>
      <c r="I520" s="0">
        <v>49.99</v>
      </c>
      <c r="J520" s="0">
        <v>6</v>
      </c>
    </row>
    <row r="521" spans="1:10" customHeight="0">
      <c r="A521" s="0">
        <f>HYPERLINK("https://dl.dropboxusercontent.com/scl/fi/828njn8n9s573jabunoqw/theat.jpg?rlkey=ke0tfyy23sc6w8g08xiin5cjx&amp;dl=0","Click to download Image")</f>
      </c>
      <c r="B521" s="0">
        <f>HYPERLINK("https://dl.dropboxusercontent.com/scl/fi/8sfvnh5xd0eixa8baen9r/womens-hoodie-and-sweatshirt-size-chartsthea.jpg?rlkey=pwvcbprf04cufexuybaxgpf58&amp;dl=0","Click to download SizeChart")</f>
      </c>
      <c r="C521" s="0" t="inlineStr">
        <is>
          <t>Thea Women's Hoodie</t>
        </is>
      </c>
      <c r="D521" s="0" t="inlineStr">
        <is>
          <t>'127281</t>
        </is>
      </c>
      <c r="E521" s="0" t="inlineStr">
        <is>
          <t>KSU THEA W PE:127281F-3XL</t>
        </is>
      </c>
      <c r="F521" s="0" t="inlineStr">
        <is>
          <t>'805127281093</t>
        </is>
      </c>
      <c r="G521" s="0" t="inlineStr">
        <is>
          <t>WOMENS</t>
        </is>
      </c>
      <c r="H521" s="0" t="inlineStr">
        <is>
          <t>3XL</t>
        </is>
      </c>
      <c r="I521" s="0">
        <v>49.99</v>
      </c>
      <c r="J521" s="0">
        <v>3</v>
      </c>
    </row>
    <row r="522" spans="1:10" customHeight="0">
      <c r="A522" s="0">
        <f>HYPERLINK("https://dl.dropboxusercontent.com/scl/fi/828njn8n9s573jabunoqw/theat.jpg?rlkey=ke0tfyy23sc6w8g08xiin5cjx&amp;dl=0","Click to download Image")</f>
      </c>
      <c r="B522" s="0">
        <f>HYPERLINK("https://dl.dropboxusercontent.com/scl/fi/8sfvnh5xd0eixa8baen9r/womens-hoodie-and-sweatshirt-size-chartsthea.jpg?rlkey=pwvcbprf04cufexuybaxgpf58&amp;dl=0","Click to download SizeChart")</f>
      </c>
      <c r="C522" s="0" t="inlineStr">
        <is>
          <t>Thea Women's Hoodie</t>
        </is>
      </c>
      <c r="D522" s="0" t="inlineStr">
        <is>
          <t>'127281</t>
        </is>
      </c>
      <c r="E522" s="0" t="inlineStr">
        <is>
          <t>KSU THEA W PE 12PK:127281Z-12PK</t>
        </is>
      </c>
      <c r="F522" s="0" t="inlineStr">
        <is>
          <t>'805127281994</t>
        </is>
      </c>
      <c r="G522" s="0" t="inlineStr">
        <is>
          <t>WOMENS</t>
        </is>
      </c>
      <c r="H522" s="0" t="inlineStr">
        <is>
          <t>12 PACK</t>
        </is>
      </c>
      <c r="I522" s="0">
        <v>480</v>
      </c>
      <c r="J522" s="0">
        <v>1</v>
      </c>
    </row>
    <row r="523" spans="1:10" customHeight="0">
      <c r="A523" s="0">
        <f>HYPERLINK("https://dl.dropboxusercontent.com/scl/fi/iuf6qllpscu9uwri9dlsr/127748t.jpg?rlkey=0f5yiaqvjfw843lxoz7pahsde&amp;dl=0","Click to download Image")</f>
      </c>
      <c r="B523" s="0">
        <f>HYPERLINK("https://dl.dropboxusercontent.com/scl/fi/8sfvnh5xd0eixa8baen9r/womens-hoodie-and-sweatshirt-size-chartsthea.jpg?rlkey=pwvcbprf04cufexuybaxgpf58&amp;dl=0","Click to download SizeChart")</f>
      </c>
      <c r="C523" s="0" t="inlineStr">
        <is>
          <t>Thea Women's Hoodie</t>
        </is>
      </c>
      <c r="D523" s="0" t="inlineStr">
        <is>
          <t>'127748</t>
        </is>
      </c>
      <c r="E523" s="0" t="inlineStr">
        <is>
          <t>SDSU THEA W RL:127748A-S</t>
        </is>
      </c>
      <c r="F523" s="0" t="inlineStr">
        <is>
          <t>'816127748042</t>
        </is>
      </c>
      <c r="G523" s="0" t="inlineStr">
        <is>
          <t>WOMENS</t>
        </is>
      </c>
      <c r="H523" s="0" t="inlineStr">
        <is>
          <t>S</t>
        </is>
      </c>
      <c r="I523" s="0">
        <v>49.99</v>
      </c>
      <c r="J523" s="0">
        <v>45</v>
      </c>
    </row>
    <row r="524" spans="1:10" customHeight="0">
      <c r="A524" s="0">
        <f>HYPERLINK("https://dl.dropboxusercontent.com/scl/fi/iuf6qllpscu9uwri9dlsr/127748t.jpg?rlkey=0f5yiaqvjfw843lxoz7pahsde&amp;dl=0","Click to download Image")</f>
      </c>
      <c r="B524" s="0">
        <f>HYPERLINK("https://dl.dropboxusercontent.com/scl/fi/8sfvnh5xd0eixa8baen9r/womens-hoodie-and-sweatshirt-size-chartsthea.jpg?rlkey=pwvcbprf04cufexuybaxgpf58&amp;dl=0","Click to download SizeChart")</f>
      </c>
      <c r="C524" s="0" t="inlineStr">
        <is>
          <t>Thea Women's Hoodie</t>
        </is>
      </c>
      <c r="D524" s="0" t="inlineStr">
        <is>
          <t>'127748</t>
        </is>
      </c>
      <c r="E524" s="0" t="inlineStr">
        <is>
          <t>SDSU THEA W RL:127748B-M</t>
        </is>
      </c>
      <c r="F524" s="0" t="inlineStr">
        <is>
          <t>'816127748059</t>
        </is>
      </c>
      <c r="G524" s="0" t="inlineStr">
        <is>
          <t>WOMENS</t>
        </is>
      </c>
      <c r="H524" s="0" t="inlineStr">
        <is>
          <t>M</t>
        </is>
      </c>
      <c r="I524" s="0">
        <v>49.99</v>
      </c>
      <c r="J524" s="0">
        <v>59</v>
      </c>
    </row>
    <row r="525" spans="1:10" customHeight="0">
      <c r="A525" s="0">
        <f>HYPERLINK("https://dl.dropboxusercontent.com/scl/fi/iuf6qllpscu9uwri9dlsr/127748t.jpg?rlkey=0f5yiaqvjfw843lxoz7pahsde&amp;dl=0","Click to download Image")</f>
      </c>
      <c r="B525" s="0">
        <f>HYPERLINK("https://dl.dropboxusercontent.com/scl/fi/8sfvnh5xd0eixa8baen9r/womens-hoodie-and-sweatshirt-size-chartsthea.jpg?rlkey=pwvcbprf04cufexuybaxgpf58&amp;dl=0","Click to download SizeChart")</f>
      </c>
      <c r="C525" s="0" t="inlineStr">
        <is>
          <t>Thea Women's Hoodie</t>
        </is>
      </c>
      <c r="D525" s="0" t="inlineStr">
        <is>
          <t>'127748</t>
        </is>
      </c>
      <c r="E525" s="0" t="inlineStr">
        <is>
          <t>SDSU THEA W RL:127748C-L</t>
        </is>
      </c>
      <c r="F525" s="0" t="inlineStr">
        <is>
          <t>'816127748066</t>
        </is>
      </c>
      <c r="G525" s="0" t="inlineStr">
        <is>
          <t>WOMENS</t>
        </is>
      </c>
      <c r="H525" s="0" t="inlineStr">
        <is>
          <t>L</t>
        </is>
      </c>
      <c r="I525" s="0">
        <v>49.99</v>
      </c>
      <c r="J525" s="0">
        <v>63</v>
      </c>
    </row>
    <row r="526" spans="1:10" customHeight="0">
      <c r="A526" s="0">
        <f>HYPERLINK("https://dl.dropboxusercontent.com/scl/fi/iuf6qllpscu9uwri9dlsr/127748t.jpg?rlkey=0f5yiaqvjfw843lxoz7pahsde&amp;dl=0","Click to download Image")</f>
      </c>
      <c r="B526" s="0">
        <f>HYPERLINK("https://dl.dropboxusercontent.com/scl/fi/8sfvnh5xd0eixa8baen9r/womens-hoodie-and-sweatshirt-size-chartsthea.jpg?rlkey=pwvcbprf04cufexuybaxgpf58&amp;dl=0","Click to download SizeChart")</f>
      </c>
      <c r="C526" s="0" t="inlineStr">
        <is>
          <t>Thea Women's Hoodie</t>
        </is>
      </c>
      <c r="D526" s="0" t="inlineStr">
        <is>
          <t>'127748</t>
        </is>
      </c>
      <c r="E526" s="0" t="inlineStr">
        <is>
          <t>SDSU THEA W RL:127748D-XL</t>
        </is>
      </c>
      <c r="F526" s="0" t="inlineStr">
        <is>
          <t>'816127748073</t>
        </is>
      </c>
      <c r="G526" s="0" t="inlineStr">
        <is>
          <t>WOMENS</t>
        </is>
      </c>
      <c r="H526" s="0" t="inlineStr">
        <is>
          <t>XL</t>
        </is>
      </c>
      <c r="I526" s="0">
        <v>49.99</v>
      </c>
      <c r="J526" s="0">
        <v>39</v>
      </c>
    </row>
    <row r="527" spans="1:10" customHeight="0">
      <c r="A527" s="0">
        <f>HYPERLINK("https://dl.dropboxusercontent.com/scl/fi/iuf6qllpscu9uwri9dlsr/127748t.jpg?rlkey=0f5yiaqvjfw843lxoz7pahsde&amp;dl=0","Click to download Image")</f>
      </c>
      <c r="B527" s="0">
        <f>HYPERLINK("https://dl.dropboxusercontent.com/scl/fi/8sfvnh5xd0eixa8baen9r/womens-hoodie-and-sweatshirt-size-chartsthea.jpg?rlkey=pwvcbprf04cufexuybaxgpf58&amp;dl=0","Click to download SizeChart")</f>
      </c>
      <c r="C527" s="0" t="inlineStr">
        <is>
          <t>Thea Women's Hoodie</t>
        </is>
      </c>
      <c r="D527" s="0" t="inlineStr">
        <is>
          <t>'127748</t>
        </is>
      </c>
      <c r="E527" s="0" t="inlineStr">
        <is>
          <t>SDSU THEA W RL:127748E-2XL</t>
        </is>
      </c>
      <c r="F527" s="0" t="inlineStr">
        <is>
          <t>'816127748080</t>
        </is>
      </c>
      <c r="G527" s="0" t="inlineStr">
        <is>
          <t>WOMENS</t>
        </is>
      </c>
      <c r="H527" s="0" t="inlineStr">
        <is>
          <t>2XL</t>
        </is>
      </c>
      <c r="I527" s="0">
        <v>49.99</v>
      </c>
      <c r="J527" s="0">
        <v>26</v>
      </c>
    </row>
    <row r="528" spans="1:10" customHeight="0">
      <c r="A528" s="0">
        <f>HYPERLINK("https://dl.dropboxusercontent.com/scl/fi/iuf6qllpscu9uwri9dlsr/127748t.jpg?rlkey=0f5yiaqvjfw843lxoz7pahsde&amp;dl=0","Click to download Image")</f>
      </c>
      <c r="B528" s="0">
        <f>HYPERLINK("https://dl.dropboxusercontent.com/scl/fi/8sfvnh5xd0eixa8baen9r/womens-hoodie-and-sweatshirt-size-chartsthea.jpg?rlkey=pwvcbprf04cufexuybaxgpf58&amp;dl=0","Click to download SizeChart")</f>
      </c>
      <c r="C528" s="0" t="inlineStr">
        <is>
          <t>Thea Women's Hoodie</t>
        </is>
      </c>
      <c r="D528" s="0" t="inlineStr">
        <is>
          <t>'127748</t>
        </is>
      </c>
      <c r="E528" s="0" t="inlineStr">
        <is>
          <t>SDSU THEA W RL:127748F-3XL</t>
        </is>
      </c>
      <c r="F528" s="0" t="inlineStr">
        <is>
          <t>'816127748097</t>
        </is>
      </c>
      <c r="G528" s="0" t="inlineStr">
        <is>
          <t>WOMENS</t>
        </is>
      </c>
      <c r="H528" s="0" t="inlineStr">
        <is>
          <t>3XL</t>
        </is>
      </c>
      <c r="I528" s="0">
        <v>49.99</v>
      </c>
      <c r="J528" s="0">
        <v>11</v>
      </c>
    </row>
    <row r="529" spans="1:10" customHeight="0">
      <c r="A529" s="0">
        <f>HYPERLINK("https://dl.dropboxusercontent.com/scl/fi/iuf6qllpscu9uwri9dlsr/127748t.jpg?rlkey=0f5yiaqvjfw843lxoz7pahsde&amp;dl=0","Click to download Image")</f>
      </c>
      <c r="B529" s="0">
        <f>HYPERLINK("https://dl.dropboxusercontent.com/scl/fi/8sfvnh5xd0eixa8baen9r/womens-hoodie-and-sweatshirt-size-chartsthea.jpg?rlkey=pwvcbprf04cufexuybaxgpf58&amp;dl=0","Click to download SizeChart")</f>
      </c>
      <c r="C529" s="0" t="inlineStr">
        <is>
          <t>Thea Women's Hoodie</t>
        </is>
      </c>
      <c r="D529" s="0" t="inlineStr">
        <is>
          <t>'127748</t>
        </is>
      </c>
      <c r="E529" s="0" t="inlineStr">
        <is>
          <t>SDSU THEA W RL 12PK:127748Z-12PK</t>
        </is>
      </c>
      <c r="F529" s="0" t="inlineStr">
        <is>
          <t>'816127748998</t>
        </is>
      </c>
      <c r="G529" s="0" t="inlineStr">
        <is>
          <t>WOMENS</t>
        </is>
      </c>
      <c r="H529" s="0" t="inlineStr">
        <is>
          <t>12 PACK</t>
        </is>
      </c>
      <c r="I529" s="0">
        <v>480</v>
      </c>
      <c r="J529" s="0">
        <v>14</v>
      </c>
    </row>
    <row r="530" spans="1:10" customHeight="0">
      <c r="A530" s="0">
        <f>HYPERLINK("https://dl.dropboxusercontent.com/scl/fi/3pd779y7yhcxwslexxwrw/128152t.jpg?rlkey=uzanajdjgk2wmwqktrc7ot8ew&amp;dl=0","Click to download Image")</f>
      </c>
      <c r="B530" s="0">
        <f>HYPERLINK("https://dl.dropboxusercontent.com/scl/fi/8sfvnh5xd0eixa8baen9r/womens-hoodie-and-sweatshirt-size-chartsthea.jpg?rlkey=pwvcbprf04cufexuybaxgpf58&amp;dl=0","Click to download SizeChart")</f>
      </c>
      <c r="C530" s="0" t="inlineStr">
        <is>
          <t>Thea Women's Hoodie</t>
        </is>
      </c>
      <c r="D530" s="0" t="inlineStr">
        <is>
          <t>'128152</t>
        </is>
      </c>
      <c r="E530" s="0" t="inlineStr">
        <is>
          <t>CU THEA W NY:128152A-S</t>
        </is>
      </c>
      <c r="F530" s="0" t="inlineStr">
        <is>
          <t>'810128152044</t>
        </is>
      </c>
      <c r="G530" s="0" t="inlineStr">
        <is>
          <t>WOMENS</t>
        </is>
      </c>
      <c r="H530" s="0" t="inlineStr">
        <is>
          <t>S</t>
        </is>
      </c>
      <c r="I530" s="0">
        <v>49.99</v>
      </c>
      <c r="J530" s="0">
        <v>4</v>
      </c>
    </row>
    <row r="531" spans="1:10" customHeight="0">
      <c r="A531" s="0">
        <f>HYPERLINK("https://dl.dropboxusercontent.com/scl/fi/3pd779y7yhcxwslexxwrw/128152t.jpg?rlkey=uzanajdjgk2wmwqktrc7ot8ew&amp;dl=0","Click to download Image")</f>
      </c>
      <c r="B531" s="0">
        <f>HYPERLINK("https://dl.dropboxusercontent.com/scl/fi/8sfvnh5xd0eixa8baen9r/womens-hoodie-and-sweatshirt-size-chartsthea.jpg?rlkey=pwvcbprf04cufexuybaxgpf58&amp;dl=0","Click to download SizeChart")</f>
      </c>
      <c r="C531" s="0" t="inlineStr">
        <is>
          <t>Thea Women's Hoodie</t>
        </is>
      </c>
      <c r="D531" s="0" t="inlineStr">
        <is>
          <t>'128152</t>
        </is>
      </c>
      <c r="E531" s="0" t="inlineStr">
        <is>
          <t>CU THEA W NY:128152B-M</t>
        </is>
      </c>
      <c r="F531" s="0" t="inlineStr">
        <is>
          <t>'810128152051</t>
        </is>
      </c>
      <c r="G531" s="0" t="inlineStr">
        <is>
          <t>WOMENS</t>
        </is>
      </c>
      <c r="H531" s="0" t="inlineStr">
        <is>
          <t>M</t>
        </is>
      </c>
      <c r="I531" s="0">
        <v>49.99</v>
      </c>
      <c r="J531" s="0">
        <v>9</v>
      </c>
    </row>
    <row r="532" spans="1:10" customHeight="0">
      <c r="A532" s="0">
        <f>HYPERLINK("https://dl.dropboxusercontent.com/scl/fi/3pd779y7yhcxwslexxwrw/128152t.jpg?rlkey=uzanajdjgk2wmwqktrc7ot8ew&amp;dl=0","Click to download Image")</f>
      </c>
      <c r="B532" s="0">
        <f>HYPERLINK("https://dl.dropboxusercontent.com/scl/fi/8sfvnh5xd0eixa8baen9r/womens-hoodie-and-sweatshirt-size-chartsthea.jpg?rlkey=pwvcbprf04cufexuybaxgpf58&amp;dl=0","Click to download SizeChart")</f>
      </c>
      <c r="C532" s="0" t="inlineStr">
        <is>
          <t>Thea Women's Hoodie</t>
        </is>
      </c>
      <c r="D532" s="0" t="inlineStr">
        <is>
          <t>'128152</t>
        </is>
      </c>
      <c r="E532" s="0" t="inlineStr">
        <is>
          <t>CU THEA W NY:128152C-L</t>
        </is>
      </c>
      <c r="F532" s="0" t="inlineStr">
        <is>
          <t>'810128152068</t>
        </is>
      </c>
      <c r="G532" s="0" t="inlineStr">
        <is>
          <t>WOMENS</t>
        </is>
      </c>
      <c r="H532" s="0" t="inlineStr">
        <is>
          <t>L</t>
        </is>
      </c>
      <c r="I532" s="0">
        <v>49.99</v>
      </c>
      <c r="J532" s="0">
        <v>8</v>
      </c>
    </row>
    <row r="533" spans="1:10" customHeight="0">
      <c r="A533" s="0">
        <f>HYPERLINK("https://dl.dropboxusercontent.com/scl/fi/3pd779y7yhcxwslexxwrw/128152t.jpg?rlkey=uzanajdjgk2wmwqktrc7ot8ew&amp;dl=0","Click to download Image")</f>
      </c>
      <c r="B533" s="0">
        <f>HYPERLINK("https://dl.dropboxusercontent.com/scl/fi/8sfvnh5xd0eixa8baen9r/womens-hoodie-and-sweatshirt-size-chartsthea.jpg?rlkey=pwvcbprf04cufexuybaxgpf58&amp;dl=0","Click to download SizeChart")</f>
      </c>
      <c r="C533" s="0" t="inlineStr">
        <is>
          <t>Thea Women's Hoodie</t>
        </is>
      </c>
      <c r="D533" s="0" t="inlineStr">
        <is>
          <t>'128152</t>
        </is>
      </c>
      <c r="E533" s="0" t="inlineStr">
        <is>
          <t>CU THEA W NY:128152D-XL</t>
        </is>
      </c>
      <c r="F533" s="0" t="inlineStr">
        <is>
          <t>'810128152075</t>
        </is>
      </c>
      <c r="G533" s="0" t="inlineStr">
        <is>
          <t>WOMENS</t>
        </is>
      </c>
      <c r="H533" s="0" t="inlineStr">
        <is>
          <t>XL</t>
        </is>
      </c>
      <c r="I533" s="0">
        <v>49.99</v>
      </c>
      <c r="J533" s="0">
        <v>5</v>
      </c>
    </row>
    <row r="534" spans="1:10" customHeight="0">
      <c r="A534" s="0">
        <f>HYPERLINK("https://dl.dropboxusercontent.com/scl/fi/3pd779y7yhcxwslexxwrw/128152t.jpg?rlkey=uzanajdjgk2wmwqktrc7ot8ew&amp;dl=0","Click to download Image")</f>
      </c>
      <c r="B534" s="0">
        <f>HYPERLINK("https://dl.dropboxusercontent.com/scl/fi/8sfvnh5xd0eixa8baen9r/womens-hoodie-and-sweatshirt-size-chartsthea.jpg?rlkey=pwvcbprf04cufexuybaxgpf58&amp;dl=0","Click to download SizeChart")</f>
      </c>
      <c r="C534" s="0" t="inlineStr">
        <is>
          <t>Thea Women's Hoodie</t>
        </is>
      </c>
      <c r="D534" s="0" t="inlineStr">
        <is>
          <t>'128152</t>
        </is>
      </c>
      <c r="E534" s="0" t="inlineStr">
        <is>
          <t>CU THEA W NY:128152E-2XL</t>
        </is>
      </c>
      <c r="F534" s="0" t="inlineStr">
        <is>
          <t>'810128152082</t>
        </is>
      </c>
      <c r="G534" s="0" t="inlineStr">
        <is>
          <t>WOMENS</t>
        </is>
      </c>
      <c r="H534" s="0" t="inlineStr">
        <is>
          <t>2XL</t>
        </is>
      </c>
      <c r="I534" s="0">
        <v>49.99</v>
      </c>
      <c r="J534" s="0">
        <v>5</v>
      </c>
    </row>
    <row r="535" spans="1:10" customHeight="0">
      <c r="A535" s="0">
        <f>HYPERLINK("https://dl.dropboxusercontent.com/scl/fi/3pd779y7yhcxwslexxwrw/128152t.jpg?rlkey=uzanajdjgk2wmwqktrc7ot8ew&amp;dl=0","Click to download Image")</f>
      </c>
      <c r="B535" s="0">
        <f>HYPERLINK("https://dl.dropboxusercontent.com/scl/fi/8sfvnh5xd0eixa8baen9r/womens-hoodie-and-sweatshirt-size-chartsthea.jpg?rlkey=pwvcbprf04cufexuybaxgpf58&amp;dl=0","Click to download SizeChart")</f>
      </c>
      <c r="C535" s="0" t="inlineStr">
        <is>
          <t>Thea Women's Hoodie</t>
        </is>
      </c>
      <c r="D535" s="0" t="inlineStr">
        <is>
          <t>'128152</t>
        </is>
      </c>
      <c r="E535" s="0" t="inlineStr">
        <is>
          <t>CU THEA W NY:128152F-3XL</t>
        </is>
      </c>
      <c r="F535" s="0" t="inlineStr">
        <is>
          <t>'810128152099</t>
        </is>
      </c>
      <c r="G535" s="0" t="inlineStr">
        <is>
          <t>WOMENS</t>
        </is>
      </c>
      <c r="H535" s="0" t="inlineStr">
        <is>
          <t>3XL</t>
        </is>
      </c>
      <c r="I535" s="0">
        <v>49.99</v>
      </c>
      <c r="J535" s="0">
        <v>3</v>
      </c>
    </row>
    <row r="536" spans="1:10" customHeight="0">
      <c r="A536" s="0">
        <f>HYPERLINK("https://dl.dropboxusercontent.com/scl/fi/3pd779y7yhcxwslexxwrw/128152t.jpg?rlkey=uzanajdjgk2wmwqktrc7ot8ew&amp;dl=0","Click to download Image")</f>
      </c>
      <c r="B536" s="0">
        <f>HYPERLINK("https://dl.dropboxusercontent.com/scl/fi/8sfvnh5xd0eixa8baen9r/womens-hoodie-and-sweatshirt-size-chartsthea.jpg?rlkey=pwvcbprf04cufexuybaxgpf58&amp;dl=0","Click to download SizeChart")</f>
      </c>
      <c r="C536" s="0" t="inlineStr">
        <is>
          <t>Thea Women's Hoodie</t>
        </is>
      </c>
      <c r="D536" s="0" t="inlineStr">
        <is>
          <t>'128152</t>
        </is>
      </c>
      <c r="E536" s="0" t="inlineStr">
        <is>
          <t>CU THEA W NY 12PK:128152Z-12PK</t>
        </is>
      </c>
      <c r="F536" s="0" t="inlineStr">
        <is>
          <t>'810128152990</t>
        </is>
      </c>
      <c r="G536" s="0" t="inlineStr">
        <is>
          <t>WOMENS</t>
        </is>
      </c>
      <c r="H536" s="0" t="inlineStr">
        <is>
          <t>12 PACK</t>
        </is>
      </c>
      <c r="I536" s="0">
        <v>480</v>
      </c>
      <c r="J536" s="0">
        <v>2</v>
      </c>
    </row>
    <row r="537" spans="1:10" customHeight="0">
      <c r="A537" s="0">
        <f>HYPERLINK("https://dl.dropboxusercontent.com/scl/fi/mku75dwizanpukt99d9i1/128155t.jpg?rlkey=dgyy349a9d3f7h1z21vqo4bau&amp;dl=0","Click to download Image")</f>
      </c>
      <c r="B537" s="0">
        <f>HYPERLINK("https://dl.dropboxusercontent.com/scl/fi/8sfvnh5xd0eixa8baen9r/womens-hoodie-and-sweatshirt-size-chartsthea.jpg?rlkey=pwvcbprf04cufexuybaxgpf58&amp;dl=0","Click to download SizeChart")</f>
      </c>
      <c r="C537" s="0" t="inlineStr">
        <is>
          <t>Thea Women's Hoodie</t>
        </is>
      </c>
      <c r="D537" s="0" t="inlineStr">
        <is>
          <t>'128155</t>
        </is>
      </c>
      <c r="E537" s="0" t="inlineStr">
        <is>
          <t>UNO THEA W BK:128155A-S</t>
        </is>
      </c>
      <c r="F537" s="0" t="inlineStr">
        <is>
          <t>'809128155049</t>
        </is>
      </c>
      <c r="G537" s="0" t="inlineStr">
        <is>
          <t>WOMENS</t>
        </is>
      </c>
      <c r="H537" s="0" t="inlineStr">
        <is>
          <t>S</t>
        </is>
      </c>
      <c r="I537" s="0">
        <v>49.99</v>
      </c>
      <c r="J537" s="0">
        <v>5</v>
      </c>
    </row>
    <row r="538" spans="1:10" customHeight="0">
      <c r="A538" s="0">
        <f>HYPERLINK("https://dl.dropboxusercontent.com/scl/fi/mku75dwizanpukt99d9i1/128155t.jpg?rlkey=dgyy349a9d3f7h1z21vqo4bau&amp;dl=0","Click to download Image")</f>
      </c>
      <c r="B538" s="0">
        <f>HYPERLINK("https://dl.dropboxusercontent.com/scl/fi/8sfvnh5xd0eixa8baen9r/womens-hoodie-and-sweatshirt-size-chartsthea.jpg?rlkey=pwvcbprf04cufexuybaxgpf58&amp;dl=0","Click to download SizeChart")</f>
      </c>
      <c r="C538" s="0" t="inlineStr">
        <is>
          <t>Thea Women's Hoodie</t>
        </is>
      </c>
      <c r="D538" s="0" t="inlineStr">
        <is>
          <t>'128155</t>
        </is>
      </c>
      <c r="E538" s="0" t="inlineStr">
        <is>
          <t>UNO THEA W BK:128155B-M</t>
        </is>
      </c>
      <c r="F538" s="0" t="inlineStr">
        <is>
          <t>'809128155056</t>
        </is>
      </c>
      <c r="G538" s="0" t="inlineStr">
        <is>
          <t>WOMENS</t>
        </is>
      </c>
      <c r="H538" s="0" t="inlineStr">
        <is>
          <t>M</t>
        </is>
      </c>
      <c r="I538" s="0">
        <v>49.99</v>
      </c>
      <c r="J538" s="0">
        <v>8</v>
      </c>
    </row>
    <row r="539" spans="1:10" customHeight="0">
      <c r="A539" s="0">
        <f>HYPERLINK("https://dl.dropboxusercontent.com/scl/fi/mku75dwizanpukt99d9i1/128155t.jpg?rlkey=dgyy349a9d3f7h1z21vqo4bau&amp;dl=0","Click to download Image")</f>
      </c>
      <c r="B539" s="0">
        <f>HYPERLINK("https://dl.dropboxusercontent.com/scl/fi/8sfvnh5xd0eixa8baen9r/womens-hoodie-and-sweatshirt-size-chartsthea.jpg?rlkey=pwvcbprf04cufexuybaxgpf58&amp;dl=0","Click to download SizeChart")</f>
      </c>
      <c r="C539" s="0" t="inlineStr">
        <is>
          <t>Thea Women's Hoodie</t>
        </is>
      </c>
      <c r="D539" s="0" t="inlineStr">
        <is>
          <t>'128155</t>
        </is>
      </c>
      <c r="E539" s="0" t="inlineStr">
        <is>
          <t>UNO THEA W BK:128155C-L</t>
        </is>
      </c>
      <c r="F539" s="0" t="inlineStr">
        <is>
          <t>'809128155063</t>
        </is>
      </c>
      <c r="G539" s="0" t="inlineStr">
        <is>
          <t>WOMENS</t>
        </is>
      </c>
      <c r="H539" s="0" t="inlineStr">
        <is>
          <t>L</t>
        </is>
      </c>
      <c r="I539" s="0">
        <v>49.99</v>
      </c>
      <c r="J539" s="0">
        <v>8</v>
      </c>
    </row>
    <row r="540" spans="1:10" customHeight="0">
      <c r="A540" s="0">
        <f>HYPERLINK("https://dl.dropboxusercontent.com/scl/fi/mku75dwizanpukt99d9i1/128155t.jpg?rlkey=dgyy349a9d3f7h1z21vqo4bau&amp;dl=0","Click to download Image")</f>
      </c>
      <c r="B540" s="0">
        <f>HYPERLINK("https://dl.dropboxusercontent.com/scl/fi/8sfvnh5xd0eixa8baen9r/womens-hoodie-and-sweatshirt-size-chartsthea.jpg?rlkey=pwvcbprf04cufexuybaxgpf58&amp;dl=0","Click to download SizeChart")</f>
      </c>
      <c r="C540" s="0" t="inlineStr">
        <is>
          <t>Thea Women's Hoodie</t>
        </is>
      </c>
      <c r="D540" s="0" t="inlineStr">
        <is>
          <t>'128155</t>
        </is>
      </c>
      <c r="E540" s="0" t="inlineStr">
        <is>
          <t>UNO THEA W BK:128155D-XL</t>
        </is>
      </c>
      <c r="F540" s="0" t="inlineStr">
        <is>
          <t>'809128155070</t>
        </is>
      </c>
      <c r="G540" s="0" t="inlineStr">
        <is>
          <t>WOMENS</t>
        </is>
      </c>
      <c r="H540" s="0" t="inlineStr">
        <is>
          <t>XL</t>
        </is>
      </c>
      <c r="I540" s="0">
        <v>49.99</v>
      </c>
      <c r="J540" s="0">
        <v>3</v>
      </c>
    </row>
    <row r="541" spans="1:10" customHeight="0">
      <c r="A541" s="0">
        <f>HYPERLINK("https://dl.dropboxusercontent.com/scl/fi/mku75dwizanpukt99d9i1/128155t.jpg?rlkey=dgyy349a9d3f7h1z21vqo4bau&amp;dl=0","Click to download Image")</f>
      </c>
      <c r="B541" s="0">
        <f>HYPERLINK("https://dl.dropboxusercontent.com/scl/fi/8sfvnh5xd0eixa8baen9r/womens-hoodie-and-sweatshirt-size-chartsthea.jpg?rlkey=pwvcbprf04cufexuybaxgpf58&amp;dl=0","Click to download SizeChart")</f>
      </c>
      <c r="C541" s="0" t="inlineStr">
        <is>
          <t>Thea Women's Hoodie</t>
        </is>
      </c>
      <c r="D541" s="0" t="inlineStr">
        <is>
          <t>'128155</t>
        </is>
      </c>
      <c r="E541" s="0" t="inlineStr">
        <is>
          <t>UNO THEA W BK:128155E-2XL</t>
        </is>
      </c>
      <c r="F541" s="0" t="inlineStr">
        <is>
          <t>'809128155087</t>
        </is>
      </c>
      <c r="G541" s="0" t="inlineStr">
        <is>
          <t>WOMENS</t>
        </is>
      </c>
      <c r="H541" s="0" t="inlineStr">
        <is>
          <t>2XL</t>
        </is>
      </c>
      <c r="I541" s="0">
        <v>49.99</v>
      </c>
      <c r="J541" s="0">
        <v>4</v>
      </c>
    </row>
    <row r="542" spans="1:10" customHeight="0">
      <c r="A542" s="0">
        <f>HYPERLINK("https://dl.dropboxusercontent.com/scl/fi/mku75dwizanpukt99d9i1/128155t.jpg?rlkey=dgyy349a9d3f7h1z21vqo4bau&amp;dl=0","Click to download Image")</f>
      </c>
      <c r="B542" s="0">
        <f>HYPERLINK("https://dl.dropboxusercontent.com/scl/fi/8sfvnh5xd0eixa8baen9r/womens-hoodie-and-sweatshirt-size-chartsthea.jpg?rlkey=pwvcbprf04cufexuybaxgpf58&amp;dl=0","Click to download SizeChart")</f>
      </c>
      <c r="C542" s="0" t="inlineStr">
        <is>
          <t>Thea Women's Hoodie</t>
        </is>
      </c>
      <c r="D542" s="0" t="inlineStr">
        <is>
          <t>'128155</t>
        </is>
      </c>
      <c r="E542" s="0" t="inlineStr">
        <is>
          <t>UNO THEA W BK:128155F-3XL</t>
        </is>
      </c>
      <c r="F542" s="0" t="inlineStr">
        <is>
          <t>'809128155094</t>
        </is>
      </c>
      <c r="G542" s="0" t="inlineStr">
        <is>
          <t>WOMENS</t>
        </is>
      </c>
      <c r="H542" s="0" t="inlineStr">
        <is>
          <t>3XL</t>
        </is>
      </c>
      <c r="I542" s="0">
        <v>49.99</v>
      </c>
      <c r="J542" s="0">
        <v>2</v>
      </c>
    </row>
    <row r="543" spans="1:10" customHeight="0">
      <c r="A543" s="0">
        <f>HYPERLINK("https://dl.dropboxusercontent.com/scl/fi/mku75dwizanpukt99d9i1/128155t.jpg?rlkey=dgyy349a9d3f7h1z21vqo4bau&amp;dl=0","Click to download Image")</f>
      </c>
      <c r="B543" s="0">
        <f>HYPERLINK("https://dl.dropboxusercontent.com/scl/fi/8sfvnh5xd0eixa8baen9r/womens-hoodie-and-sweatshirt-size-chartsthea.jpg?rlkey=pwvcbprf04cufexuybaxgpf58&amp;dl=0","Click to download SizeChart")</f>
      </c>
      <c r="C543" s="0" t="inlineStr">
        <is>
          <t>Thea Women's Hoodie</t>
        </is>
      </c>
      <c r="D543" s="0" t="inlineStr">
        <is>
          <t>'128155</t>
        </is>
      </c>
      <c r="E543" s="0" t="inlineStr">
        <is>
          <t>UNO THEA W BK 12PK:128155Z-12PK</t>
        </is>
      </c>
      <c r="F543" s="0" t="inlineStr">
        <is>
          <t>'809128155995</t>
        </is>
      </c>
      <c r="G543" s="0" t="inlineStr">
        <is>
          <t>WOMENS</t>
        </is>
      </c>
      <c r="H543" s="0" t="inlineStr">
        <is>
          <t>12 PACK</t>
        </is>
      </c>
      <c r="I543" s="0">
        <v>480</v>
      </c>
      <c r="J543" s="0">
        <v>1</v>
      </c>
    </row>
    <row r="544" spans="1:10" customHeight="0">
      <c r="A544" s="0">
        <f>HYPERLINK("https://dl.dropboxusercontent.com/scl/fi/mgbrk7lfzdhrxfe5nrm14/124896t.jpg?rlkey=yuao3php0rxy7ge9pkt7s88rt&amp;dl=0","Click to download Image")</f>
      </c>
      <c r="B544" s="0">
        <f>HYPERLINK("https://dl.dropboxusercontent.com/scl/fi/vz0l3rs97yougsnaowfyn/mens-t-shirt-size-chartscal.jpg?rlkey=uhy1it6toebvp6a6iqbiecn96&amp;dl=0","Click to download SizeChart")</f>
      </c>
      <c r="C544" s="0" t="inlineStr">
        <is>
          <t>Cal Men's T-shirt</t>
        </is>
      </c>
      <c r="D544" s="0" t="inlineStr">
        <is>
          <t>'124896</t>
        </is>
      </c>
      <c r="E544" s="0" t="inlineStr">
        <is>
          <t>UNI CAL M PE:124896A-S</t>
        </is>
      </c>
      <c r="F544" s="0" t="inlineStr">
        <is>
          <t>'802124896046</t>
        </is>
      </c>
      <c r="G544" s="0" t="inlineStr">
        <is>
          <t>MENS</t>
        </is>
      </c>
      <c r="H544" s="0" t="inlineStr">
        <is>
          <t>S</t>
        </is>
      </c>
      <c r="I544" s="0">
        <v>29.99</v>
      </c>
      <c r="J544" s="0">
        <v>0</v>
      </c>
    </row>
    <row r="545" spans="1:10" customHeight="0">
      <c r="A545" s="0">
        <f>HYPERLINK("https://dl.dropboxusercontent.com/scl/fi/mgbrk7lfzdhrxfe5nrm14/124896t.jpg?rlkey=yuao3php0rxy7ge9pkt7s88rt&amp;dl=0","Click to download Image")</f>
      </c>
      <c r="B545" s="0">
        <f>HYPERLINK("https://dl.dropboxusercontent.com/scl/fi/vz0l3rs97yougsnaowfyn/mens-t-shirt-size-chartscal.jpg?rlkey=uhy1it6toebvp6a6iqbiecn96&amp;dl=0","Click to download SizeChart")</f>
      </c>
      <c r="C545" s="0" t="inlineStr">
        <is>
          <t>Cal Men's T-shirt</t>
        </is>
      </c>
      <c r="D545" s="0" t="inlineStr">
        <is>
          <t>'124896</t>
        </is>
      </c>
      <c r="E545" s="0" t="inlineStr">
        <is>
          <t>UNI CAL M PE:124896B-M</t>
        </is>
      </c>
      <c r="F545" s="0" t="inlineStr">
        <is>
          <t>'802124896053</t>
        </is>
      </c>
      <c r="G545" s="0" t="inlineStr">
        <is>
          <t>MENS</t>
        </is>
      </c>
      <c r="H545" s="0" t="inlineStr">
        <is>
          <t>M</t>
        </is>
      </c>
      <c r="I545" s="0">
        <v>29.99</v>
      </c>
      <c r="J545" s="0">
        <v>0</v>
      </c>
    </row>
    <row r="546" spans="1:10" customHeight="0">
      <c r="A546" s="0">
        <f>HYPERLINK("https://dl.dropboxusercontent.com/scl/fi/mgbrk7lfzdhrxfe5nrm14/124896t.jpg?rlkey=yuao3php0rxy7ge9pkt7s88rt&amp;dl=0","Click to download Image")</f>
      </c>
      <c r="B546" s="0">
        <f>HYPERLINK("https://dl.dropboxusercontent.com/scl/fi/vz0l3rs97yougsnaowfyn/mens-t-shirt-size-chartscal.jpg?rlkey=uhy1it6toebvp6a6iqbiecn96&amp;dl=0","Click to download SizeChart")</f>
      </c>
      <c r="C546" s="0" t="inlineStr">
        <is>
          <t>Cal Men's T-shirt</t>
        </is>
      </c>
      <c r="D546" s="0" t="inlineStr">
        <is>
          <t>'124896</t>
        </is>
      </c>
      <c r="E546" s="0" t="inlineStr">
        <is>
          <t>UNI CAL M PE:124896C-L</t>
        </is>
      </c>
      <c r="F546" s="0" t="inlineStr">
        <is>
          <t>'802124896060</t>
        </is>
      </c>
      <c r="G546" s="0" t="inlineStr">
        <is>
          <t>MENS</t>
        </is>
      </c>
      <c r="H546" s="0" t="inlineStr">
        <is>
          <t>L</t>
        </is>
      </c>
      <c r="I546" s="0">
        <v>29.99</v>
      </c>
      <c r="J546" s="0">
        <v>0</v>
      </c>
    </row>
    <row r="547" spans="1:10" customHeight="0">
      <c r="A547" s="0">
        <f>HYPERLINK("https://dl.dropboxusercontent.com/scl/fi/mgbrk7lfzdhrxfe5nrm14/124896t.jpg?rlkey=yuao3php0rxy7ge9pkt7s88rt&amp;dl=0","Click to download Image")</f>
      </c>
      <c r="B547" s="0">
        <f>HYPERLINK("https://dl.dropboxusercontent.com/scl/fi/vz0l3rs97yougsnaowfyn/mens-t-shirt-size-chartscal.jpg?rlkey=uhy1it6toebvp6a6iqbiecn96&amp;dl=0","Click to download SizeChart")</f>
      </c>
      <c r="C547" s="0" t="inlineStr">
        <is>
          <t>Cal Men's T-shirt</t>
        </is>
      </c>
      <c r="D547" s="0" t="inlineStr">
        <is>
          <t>'124896</t>
        </is>
      </c>
      <c r="E547" s="0" t="inlineStr">
        <is>
          <t>UNI CAL M PE:124896D-XL</t>
        </is>
      </c>
      <c r="F547" s="0" t="inlineStr">
        <is>
          <t>'802124896077</t>
        </is>
      </c>
      <c r="G547" s="0" t="inlineStr">
        <is>
          <t>MENS</t>
        </is>
      </c>
      <c r="H547" s="0" t="inlineStr">
        <is>
          <t>XL</t>
        </is>
      </c>
      <c r="I547" s="0">
        <v>29.99</v>
      </c>
      <c r="J547" s="0">
        <v>0</v>
      </c>
    </row>
    <row r="548" spans="1:10" customHeight="0">
      <c r="A548" s="0">
        <f>HYPERLINK("https://dl.dropboxusercontent.com/scl/fi/mgbrk7lfzdhrxfe5nrm14/124896t.jpg?rlkey=yuao3php0rxy7ge9pkt7s88rt&amp;dl=0","Click to download Image")</f>
      </c>
      <c r="B548" s="0">
        <f>HYPERLINK("https://dl.dropboxusercontent.com/scl/fi/vz0l3rs97yougsnaowfyn/mens-t-shirt-size-chartscal.jpg?rlkey=uhy1it6toebvp6a6iqbiecn96&amp;dl=0","Click to download SizeChart")</f>
      </c>
      <c r="C548" s="0" t="inlineStr">
        <is>
          <t>Cal Men's T-shirt</t>
        </is>
      </c>
      <c r="D548" s="0" t="inlineStr">
        <is>
          <t>'124896</t>
        </is>
      </c>
      <c r="E548" s="0" t="inlineStr">
        <is>
          <t>UNI CAL M PE:124896E-2XL</t>
        </is>
      </c>
      <c r="F548" s="0" t="inlineStr">
        <is>
          <t>'802124896084</t>
        </is>
      </c>
      <c r="G548" s="0" t="inlineStr">
        <is>
          <t>MENS</t>
        </is>
      </c>
      <c r="H548" s="0" t="inlineStr">
        <is>
          <t>2XL</t>
        </is>
      </c>
      <c r="I548" s="0">
        <v>29.99</v>
      </c>
      <c r="J548" s="0">
        <v>4</v>
      </c>
    </row>
    <row r="549" spans="1:10" customHeight="0">
      <c r="A549" s="0">
        <f>HYPERLINK("https://dl.dropboxusercontent.com/scl/fi/mgbrk7lfzdhrxfe5nrm14/124896t.jpg?rlkey=yuao3php0rxy7ge9pkt7s88rt&amp;dl=0","Click to download Image")</f>
      </c>
      <c r="B549" s="0">
        <f>HYPERLINK("https://dl.dropboxusercontent.com/scl/fi/vz0l3rs97yougsnaowfyn/mens-t-shirt-size-chartscal.jpg?rlkey=uhy1it6toebvp6a6iqbiecn96&amp;dl=0","Click to download SizeChart")</f>
      </c>
      <c r="C549" s="0" t="inlineStr">
        <is>
          <t>Cal Men's T-shirt</t>
        </is>
      </c>
      <c r="D549" s="0" t="inlineStr">
        <is>
          <t>'124896</t>
        </is>
      </c>
      <c r="E549" s="0" t="inlineStr">
        <is>
          <t>UNI CAL M PE:124896F-3XL</t>
        </is>
      </c>
      <c r="F549" s="0" t="inlineStr">
        <is>
          <t>'802124896091</t>
        </is>
      </c>
      <c r="G549" s="0" t="inlineStr">
        <is>
          <t>MENS</t>
        </is>
      </c>
      <c r="H549" s="0" t="inlineStr">
        <is>
          <t>3XL</t>
        </is>
      </c>
      <c r="I549" s="0">
        <v>29.99</v>
      </c>
      <c r="J549" s="0">
        <v>5</v>
      </c>
    </row>
    <row r="550" spans="1:10" customHeight="0">
      <c r="A550" s="0">
        <f>HYPERLINK("https://dl.dropboxusercontent.com/scl/fi/mgbrk7lfzdhrxfe5nrm14/124896t.jpg?rlkey=yuao3php0rxy7ge9pkt7s88rt&amp;dl=0","Click to download Image")</f>
      </c>
      <c r="B550" s="0">
        <f>HYPERLINK("https://dl.dropboxusercontent.com/scl/fi/vz0l3rs97yougsnaowfyn/mens-t-shirt-size-chartscal.jpg?rlkey=uhy1it6toebvp6a6iqbiecn96&amp;dl=0","Click to download SizeChart")</f>
      </c>
      <c r="C550" s="0" t="inlineStr">
        <is>
          <t>Cal Men's T-shirt</t>
        </is>
      </c>
      <c r="D550" s="0" t="inlineStr">
        <is>
          <t>'124896</t>
        </is>
      </c>
      <c r="E550" s="0" t="inlineStr">
        <is>
          <t>UNI CAL M PE 12PK:124896Z-12PK</t>
        </is>
      </c>
      <c r="F550" s="0" t="inlineStr">
        <is>
          <t>'802124896992</t>
        </is>
      </c>
      <c r="G550" s="0" t="inlineStr">
        <is>
          <t>MENS</t>
        </is>
      </c>
      <c r="H550" s="0" t="inlineStr">
        <is>
          <t>12 PACK</t>
        </is>
      </c>
      <c r="I550" s="0">
        <v>294</v>
      </c>
      <c r="J550" s="0">
        <v>0</v>
      </c>
    </row>
    <row r="551" spans="1:10" customHeight="0">
      <c r="A551" s="0">
        <f>HYPERLINK("https://dl.dropboxusercontent.com/scl/fi/ponn6dep9bmjgg8qlt7pq/124895t.jpg?rlkey=6srngie1bh3vnmyw1o0uiybq9&amp;dl=0","Click to download Image")</f>
      </c>
      <c r="B551" s="0">
        <f>HYPERLINK("https://dl.dropboxusercontent.com/scl/fi/vz0l3rs97yougsnaowfyn/mens-t-shirt-size-chartscal.jpg?rlkey=uhy1it6toebvp6a6iqbiecn96&amp;dl=0","Click to download SizeChart")</f>
      </c>
      <c r="C551" s="0" t="inlineStr">
        <is>
          <t>Cal Men's T-shirt</t>
        </is>
      </c>
      <c r="D551" s="0" t="inlineStr">
        <is>
          <t>'124895</t>
        </is>
      </c>
      <c r="E551" s="0" t="inlineStr">
        <is>
          <t>ISU CAL M CL:124895A-S</t>
        </is>
      </c>
      <c r="F551" s="0" t="inlineStr">
        <is>
          <t>'801124895042</t>
        </is>
      </c>
      <c r="G551" s="0" t="inlineStr">
        <is>
          <t>MENS</t>
        </is>
      </c>
      <c r="H551" s="0" t="inlineStr">
        <is>
          <t>S</t>
        </is>
      </c>
      <c r="I551" s="0">
        <v>29.99</v>
      </c>
      <c r="J551" s="0">
        <v>0</v>
      </c>
    </row>
    <row r="552" spans="1:10" customHeight="0">
      <c r="A552" s="0">
        <f>HYPERLINK("https://dl.dropboxusercontent.com/scl/fi/ponn6dep9bmjgg8qlt7pq/124895t.jpg?rlkey=6srngie1bh3vnmyw1o0uiybq9&amp;dl=0","Click to download Image")</f>
      </c>
      <c r="B552" s="0">
        <f>HYPERLINK("https://dl.dropboxusercontent.com/scl/fi/vz0l3rs97yougsnaowfyn/mens-t-shirt-size-chartscal.jpg?rlkey=uhy1it6toebvp6a6iqbiecn96&amp;dl=0","Click to download SizeChart")</f>
      </c>
      <c r="C552" s="0" t="inlineStr">
        <is>
          <t>Cal Men's T-shirt</t>
        </is>
      </c>
      <c r="D552" s="0" t="inlineStr">
        <is>
          <t>'124895</t>
        </is>
      </c>
      <c r="E552" s="0" t="inlineStr">
        <is>
          <t>ISU CAL M CL:124895B-M</t>
        </is>
      </c>
      <c r="F552" s="0" t="inlineStr">
        <is>
          <t>'801124895059</t>
        </is>
      </c>
      <c r="G552" s="0" t="inlineStr">
        <is>
          <t>MENS</t>
        </is>
      </c>
      <c r="H552" s="0" t="inlineStr">
        <is>
          <t>M</t>
        </is>
      </c>
      <c r="I552" s="0">
        <v>29.99</v>
      </c>
      <c r="J552" s="0">
        <v>0</v>
      </c>
    </row>
    <row r="553" spans="1:10" customHeight="0">
      <c r="A553" s="0">
        <f>HYPERLINK("https://dl.dropboxusercontent.com/scl/fi/ponn6dep9bmjgg8qlt7pq/124895t.jpg?rlkey=6srngie1bh3vnmyw1o0uiybq9&amp;dl=0","Click to download Image")</f>
      </c>
      <c r="B553" s="0">
        <f>HYPERLINK("https://dl.dropboxusercontent.com/scl/fi/vz0l3rs97yougsnaowfyn/mens-t-shirt-size-chartscal.jpg?rlkey=uhy1it6toebvp6a6iqbiecn96&amp;dl=0","Click to download SizeChart")</f>
      </c>
      <c r="C553" s="0" t="inlineStr">
        <is>
          <t>Cal Men's T-shirt</t>
        </is>
      </c>
      <c r="D553" s="0" t="inlineStr">
        <is>
          <t>'124895</t>
        </is>
      </c>
      <c r="E553" s="0" t="inlineStr">
        <is>
          <t>ISU CAL M CL:124895C-L</t>
        </is>
      </c>
      <c r="F553" s="0" t="inlineStr">
        <is>
          <t>'801124895066</t>
        </is>
      </c>
      <c r="G553" s="0" t="inlineStr">
        <is>
          <t>MENS</t>
        </is>
      </c>
      <c r="H553" s="0" t="inlineStr">
        <is>
          <t>L</t>
        </is>
      </c>
      <c r="I553" s="0">
        <v>29.99</v>
      </c>
      <c r="J553" s="0">
        <v>2</v>
      </c>
    </row>
    <row r="554" spans="1:10" customHeight="0">
      <c r="A554" s="0">
        <f>HYPERLINK("https://dl.dropboxusercontent.com/scl/fi/ponn6dep9bmjgg8qlt7pq/124895t.jpg?rlkey=6srngie1bh3vnmyw1o0uiybq9&amp;dl=0","Click to download Image")</f>
      </c>
      <c r="B554" s="0">
        <f>HYPERLINK("https://dl.dropboxusercontent.com/scl/fi/vz0l3rs97yougsnaowfyn/mens-t-shirt-size-chartscal.jpg?rlkey=uhy1it6toebvp6a6iqbiecn96&amp;dl=0","Click to download SizeChart")</f>
      </c>
      <c r="C554" s="0" t="inlineStr">
        <is>
          <t>Cal Men's T-shirt</t>
        </is>
      </c>
      <c r="D554" s="0" t="inlineStr">
        <is>
          <t>'124895</t>
        </is>
      </c>
      <c r="E554" s="0" t="inlineStr">
        <is>
          <t>ISU CAL M CL:124895D-XL</t>
        </is>
      </c>
      <c r="F554" s="0" t="inlineStr">
        <is>
          <t>'801124895073</t>
        </is>
      </c>
      <c r="G554" s="0" t="inlineStr">
        <is>
          <t>MENS</t>
        </is>
      </c>
      <c r="H554" s="0" t="inlineStr">
        <is>
          <t>XL</t>
        </is>
      </c>
      <c r="I554" s="0">
        <v>29.99</v>
      </c>
      <c r="J554" s="0">
        <v>5</v>
      </c>
    </row>
    <row r="555" spans="1:10" customHeight="0">
      <c r="A555" s="0">
        <f>HYPERLINK("https://dl.dropboxusercontent.com/scl/fi/ponn6dep9bmjgg8qlt7pq/124895t.jpg?rlkey=6srngie1bh3vnmyw1o0uiybq9&amp;dl=0","Click to download Image")</f>
      </c>
      <c r="B555" s="0">
        <f>HYPERLINK("https://dl.dropboxusercontent.com/scl/fi/vz0l3rs97yougsnaowfyn/mens-t-shirt-size-chartscal.jpg?rlkey=uhy1it6toebvp6a6iqbiecn96&amp;dl=0","Click to download SizeChart")</f>
      </c>
      <c r="C555" s="0" t="inlineStr">
        <is>
          <t>Cal Men's T-shirt</t>
        </is>
      </c>
      <c r="D555" s="0" t="inlineStr">
        <is>
          <t>'124895</t>
        </is>
      </c>
      <c r="E555" s="0" t="inlineStr">
        <is>
          <t>ISU CAL M CL:124895E-2XL</t>
        </is>
      </c>
      <c r="F555" s="0" t="inlineStr">
        <is>
          <t>'801124895080</t>
        </is>
      </c>
      <c r="G555" s="0" t="inlineStr">
        <is>
          <t>MENS</t>
        </is>
      </c>
      <c r="H555" s="0" t="inlineStr">
        <is>
          <t>2XL</t>
        </is>
      </c>
      <c r="I555" s="0">
        <v>29.99</v>
      </c>
      <c r="J555" s="0">
        <v>4</v>
      </c>
    </row>
    <row r="556" spans="1:10" customHeight="0">
      <c r="A556" s="0">
        <f>HYPERLINK("https://dl.dropboxusercontent.com/scl/fi/ponn6dep9bmjgg8qlt7pq/124895t.jpg?rlkey=6srngie1bh3vnmyw1o0uiybq9&amp;dl=0","Click to download Image")</f>
      </c>
      <c r="B556" s="0">
        <f>HYPERLINK("https://dl.dropboxusercontent.com/scl/fi/vz0l3rs97yougsnaowfyn/mens-t-shirt-size-chartscal.jpg?rlkey=uhy1it6toebvp6a6iqbiecn96&amp;dl=0","Click to download SizeChart")</f>
      </c>
      <c r="C556" s="0" t="inlineStr">
        <is>
          <t>Cal Men's T-shirt</t>
        </is>
      </c>
      <c r="D556" s="0" t="inlineStr">
        <is>
          <t>'124895</t>
        </is>
      </c>
      <c r="E556" s="0" t="inlineStr">
        <is>
          <t>ISU CAL M CL:124895F-3XL</t>
        </is>
      </c>
      <c r="F556" s="0" t="inlineStr">
        <is>
          <t>'801124895097</t>
        </is>
      </c>
      <c r="G556" s="0" t="inlineStr">
        <is>
          <t>MENS</t>
        </is>
      </c>
      <c r="H556" s="0" t="inlineStr">
        <is>
          <t>3XL</t>
        </is>
      </c>
      <c r="I556" s="0">
        <v>29.99</v>
      </c>
      <c r="J556" s="0">
        <v>2</v>
      </c>
    </row>
    <row r="557" spans="1:10" customHeight="0">
      <c r="A557" s="0">
        <f>HYPERLINK("https://dl.dropboxusercontent.com/scl/fi/ponn6dep9bmjgg8qlt7pq/124895t.jpg?rlkey=6srngie1bh3vnmyw1o0uiybq9&amp;dl=0","Click to download Image")</f>
      </c>
      <c r="B557" s="0">
        <f>HYPERLINK("https://dl.dropboxusercontent.com/scl/fi/vz0l3rs97yougsnaowfyn/mens-t-shirt-size-chartscal.jpg?rlkey=uhy1it6toebvp6a6iqbiecn96&amp;dl=0","Click to download SizeChart")</f>
      </c>
      <c r="C557" s="0" t="inlineStr">
        <is>
          <t>Cal Men's T-shirt</t>
        </is>
      </c>
      <c r="D557" s="0" t="inlineStr">
        <is>
          <t>'124895</t>
        </is>
      </c>
      <c r="E557" s="0" t="inlineStr">
        <is>
          <t>ISU CAL M CL 12PK:124895Z-12PK</t>
        </is>
      </c>
      <c r="F557" s="0" t="inlineStr">
        <is>
          <t>'801124895998</t>
        </is>
      </c>
      <c r="G557" s="0" t="inlineStr">
        <is>
          <t>MENS</t>
        </is>
      </c>
      <c r="H557" s="0" t="inlineStr">
        <is>
          <t>12 PACK</t>
        </is>
      </c>
      <c r="I557" s="0">
        <v>294</v>
      </c>
      <c r="J557" s="0">
        <v>0</v>
      </c>
    </row>
    <row r="558" spans="1:10" customHeight="0">
      <c r="A558" s="0">
        <f>HYPERLINK("https://dl.dropboxusercontent.com/scl/fi/23g09tla9fzex3twhao0l/127934t.jpg?rlkey=iibii2nfsf95n4nbq6k5v8mll&amp;dl=0","Click to download Image")</f>
      </c>
      <c r="B558" s="0">
        <f>HYPERLINK("https://dl.dropboxusercontent.com/scl/fi/vz0l3rs97yougsnaowfyn/mens-t-shirt-size-chartscal.jpg?rlkey=uhy1it6toebvp6a6iqbiecn96&amp;dl=0","Click to download SizeChart")</f>
      </c>
      <c r="C558" s="0" t="inlineStr">
        <is>
          <t>Cal Men's T-shirt</t>
        </is>
      </c>
      <c r="D558" s="0" t="inlineStr">
        <is>
          <t>'127934</t>
        </is>
      </c>
      <c r="E558" s="0" t="inlineStr">
        <is>
          <t>NDSU CAL M GN:127934A-S</t>
        </is>
      </c>
      <c r="F558" s="0" t="inlineStr">
        <is>
          <t>'813127934048</t>
        </is>
      </c>
      <c r="G558" s="0" t="inlineStr">
        <is>
          <t>MENS</t>
        </is>
      </c>
      <c r="H558" s="0" t="inlineStr">
        <is>
          <t>S</t>
        </is>
      </c>
      <c r="I558" s="0">
        <v>29.99</v>
      </c>
      <c r="J558" s="0">
        <v>1</v>
      </c>
    </row>
    <row r="559" spans="1:10" customHeight="0">
      <c r="A559" s="0">
        <f>HYPERLINK("https://dl.dropboxusercontent.com/scl/fi/23g09tla9fzex3twhao0l/127934t.jpg?rlkey=iibii2nfsf95n4nbq6k5v8mll&amp;dl=0","Click to download Image")</f>
      </c>
      <c r="B559" s="0">
        <f>HYPERLINK("https://dl.dropboxusercontent.com/scl/fi/vz0l3rs97yougsnaowfyn/mens-t-shirt-size-chartscal.jpg?rlkey=uhy1it6toebvp6a6iqbiecn96&amp;dl=0","Click to download SizeChart")</f>
      </c>
      <c r="C559" s="0" t="inlineStr">
        <is>
          <t>Cal Men's T-shirt</t>
        </is>
      </c>
      <c r="D559" s="0" t="inlineStr">
        <is>
          <t>'127934</t>
        </is>
      </c>
      <c r="E559" s="0" t="inlineStr">
        <is>
          <t>NDSU CAL M GN:127934B-M</t>
        </is>
      </c>
      <c r="F559" s="0" t="inlineStr">
        <is>
          <t>'813127934055</t>
        </is>
      </c>
      <c r="G559" s="0" t="inlineStr">
        <is>
          <t>MENS</t>
        </is>
      </c>
      <c r="H559" s="0" t="inlineStr">
        <is>
          <t>M</t>
        </is>
      </c>
      <c r="I559" s="0">
        <v>29.99</v>
      </c>
      <c r="J559" s="0">
        <v>2</v>
      </c>
    </row>
    <row r="560" spans="1:10" customHeight="0">
      <c r="A560" s="0">
        <f>HYPERLINK("https://dl.dropboxusercontent.com/scl/fi/23g09tla9fzex3twhao0l/127934t.jpg?rlkey=iibii2nfsf95n4nbq6k5v8mll&amp;dl=0","Click to download Image")</f>
      </c>
      <c r="B560" s="0">
        <f>HYPERLINK("https://dl.dropboxusercontent.com/scl/fi/vz0l3rs97yougsnaowfyn/mens-t-shirt-size-chartscal.jpg?rlkey=uhy1it6toebvp6a6iqbiecn96&amp;dl=0","Click to download SizeChart")</f>
      </c>
      <c r="C560" s="0" t="inlineStr">
        <is>
          <t>Cal Men's T-shirt</t>
        </is>
      </c>
      <c r="D560" s="0" t="inlineStr">
        <is>
          <t>'127934</t>
        </is>
      </c>
      <c r="E560" s="0" t="inlineStr">
        <is>
          <t>NDSU CAL M GN:127934C-L</t>
        </is>
      </c>
      <c r="F560" s="0" t="inlineStr">
        <is>
          <t>'813127934062</t>
        </is>
      </c>
      <c r="G560" s="0" t="inlineStr">
        <is>
          <t>MENS</t>
        </is>
      </c>
      <c r="H560" s="0" t="inlineStr">
        <is>
          <t>L</t>
        </is>
      </c>
      <c r="I560" s="0">
        <v>29.99</v>
      </c>
      <c r="J560" s="0">
        <v>1</v>
      </c>
    </row>
    <row r="561" spans="1:10" customHeight="0">
      <c r="A561" s="0">
        <f>HYPERLINK("https://dl.dropboxusercontent.com/scl/fi/23g09tla9fzex3twhao0l/127934t.jpg?rlkey=iibii2nfsf95n4nbq6k5v8mll&amp;dl=0","Click to download Image")</f>
      </c>
      <c r="B561" s="0">
        <f>HYPERLINK("https://dl.dropboxusercontent.com/scl/fi/vz0l3rs97yougsnaowfyn/mens-t-shirt-size-chartscal.jpg?rlkey=uhy1it6toebvp6a6iqbiecn96&amp;dl=0","Click to download SizeChart")</f>
      </c>
      <c r="C561" s="0" t="inlineStr">
        <is>
          <t>Cal Men's T-shirt</t>
        </is>
      </c>
      <c r="D561" s="0" t="inlineStr">
        <is>
          <t>'127934</t>
        </is>
      </c>
      <c r="E561" s="0" t="inlineStr">
        <is>
          <t>NDSU CAL M GN:127934D-XL</t>
        </is>
      </c>
      <c r="F561" s="0" t="inlineStr">
        <is>
          <t>'813127934079</t>
        </is>
      </c>
      <c r="G561" s="0" t="inlineStr">
        <is>
          <t>MENS</t>
        </is>
      </c>
      <c r="H561" s="0" t="inlineStr">
        <is>
          <t>XL</t>
        </is>
      </c>
      <c r="I561" s="0">
        <v>29.99</v>
      </c>
      <c r="J561" s="0">
        <v>2</v>
      </c>
    </row>
    <row r="562" spans="1:10" customHeight="0">
      <c r="A562" s="0">
        <f>HYPERLINK("https://dl.dropboxusercontent.com/scl/fi/23g09tla9fzex3twhao0l/127934t.jpg?rlkey=iibii2nfsf95n4nbq6k5v8mll&amp;dl=0","Click to download Image")</f>
      </c>
      <c r="B562" s="0">
        <f>HYPERLINK("https://dl.dropboxusercontent.com/scl/fi/vz0l3rs97yougsnaowfyn/mens-t-shirt-size-chartscal.jpg?rlkey=uhy1it6toebvp6a6iqbiecn96&amp;dl=0","Click to download SizeChart")</f>
      </c>
      <c r="C562" s="0" t="inlineStr">
        <is>
          <t>Cal Men's T-shirt</t>
        </is>
      </c>
      <c r="D562" s="0" t="inlineStr">
        <is>
          <t>'127934</t>
        </is>
      </c>
      <c r="E562" s="0" t="inlineStr">
        <is>
          <t>NDSU CAL M GN:127934E-2XL</t>
        </is>
      </c>
      <c r="F562" s="0" t="inlineStr">
        <is>
          <t>'813127934086</t>
        </is>
      </c>
      <c r="G562" s="0" t="inlineStr">
        <is>
          <t>MENS</t>
        </is>
      </c>
      <c r="H562" s="0" t="inlineStr">
        <is>
          <t>2XL</t>
        </is>
      </c>
      <c r="I562" s="0">
        <v>29.99</v>
      </c>
      <c r="J562" s="0">
        <v>1</v>
      </c>
    </row>
    <row r="563" spans="1:10" customHeight="0">
      <c r="A563" s="0">
        <f>HYPERLINK("https://dl.dropboxusercontent.com/scl/fi/23g09tla9fzex3twhao0l/127934t.jpg?rlkey=iibii2nfsf95n4nbq6k5v8mll&amp;dl=0","Click to download Image")</f>
      </c>
      <c r="B563" s="0">
        <f>HYPERLINK("https://dl.dropboxusercontent.com/scl/fi/vz0l3rs97yougsnaowfyn/mens-t-shirt-size-chartscal.jpg?rlkey=uhy1it6toebvp6a6iqbiecn96&amp;dl=0","Click to download SizeChart")</f>
      </c>
      <c r="C563" s="0" t="inlineStr">
        <is>
          <t>Cal Men's T-shirt</t>
        </is>
      </c>
      <c r="D563" s="0" t="inlineStr">
        <is>
          <t>'127934</t>
        </is>
      </c>
      <c r="E563" s="0" t="inlineStr">
        <is>
          <t>NDSU CAL M GN:127934F-3XL</t>
        </is>
      </c>
      <c r="F563" s="0" t="inlineStr">
        <is>
          <t>'813127934093</t>
        </is>
      </c>
      <c r="G563" s="0" t="inlineStr">
        <is>
          <t>MENS</t>
        </is>
      </c>
      <c r="H563" s="0" t="inlineStr">
        <is>
          <t>3XL</t>
        </is>
      </c>
      <c r="I563" s="0">
        <v>29.99</v>
      </c>
      <c r="J563" s="0">
        <v>1</v>
      </c>
    </row>
    <row r="564" spans="1:10" customHeight="0">
      <c r="A564" s="0">
        <f>HYPERLINK("https://dl.dropboxusercontent.com/scl/fi/23g09tla9fzex3twhao0l/127934t.jpg?rlkey=iibii2nfsf95n4nbq6k5v8mll&amp;dl=0","Click to download Image")</f>
      </c>
      <c r="B564" s="0">
        <f>HYPERLINK("https://dl.dropboxusercontent.com/scl/fi/vz0l3rs97yougsnaowfyn/mens-t-shirt-size-chartscal.jpg?rlkey=uhy1it6toebvp6a6iqbiecn96&amp;dl=0","Click to download SizeChart")</f>
      </c>
      <c r="C564" s="0" t="inlineStr">
        <is>
          <t>Cal Men's T-shirt</t>
        </is>
      </c>
      <c r="D564" s="0" t="inlineStr">
        <is>
          <t>'127934</t>
        </is>
      </c>
      <c r="E564" s="0" t="inlineStr">
        <is>
          <t>NDSU CAL M GN 12PK:127934Z-12PK</t>
        </is>
      </c>
      <c r="F564" s="0" t="inlineStr">
        <is>
          <t>'813127934994</t>
        </is>
      </c>
      <c r="G564" s="0" t="inlineStr">
        <is>
          <t>MENS</t>
        </is>
      </c>
      <c r="H564" s="0" t="inlineStr">
        <is>
          <t>12 PACK</t>
        </is>
      </c>
      <c r="I564" s="0">
        <v>294</v>
      </c>
      <c r="J564" s="0">
        <v>0</v>
      </c>
    </row>
    <row r="565" spans="1:10" customHeight="0">
      <c r="A565" s="0">
        <f>HYPERLINK("https://dl.dropboxusercontent.com/scl/fi/gy3jnk2jzzryswoodyjdo/128164t.jpg?rlkey=ofree2l148f7522goe8y0lmma&amp;dl=0","Click to download Image")</f>
      </c>
      <c r="B565" s="0">
        <f>HYPERLINK("https://dl.dropboxusercontent.com/scl/fi/vz0l3rs97yougsnaowfyn/mens-t-shirt-size-chartscal.jpg?rlkey=uhy1it6toebvp6a6iqbiecn96&amp;dl=0","Click to download SizeChart")</f>
      </c>
      <c r="C565" s="0" t="inlineStr">
        <is>
          <t>Cal Men's T-shirt</t>
        </is>
      </c>
      <c r="D565" s="0" t="inlineStr">
        <is>
          <t>'128164</t>
        </is>
      </c>
      <c r="E565" s="0" t="inlineStr">
        <is>
          <t>CU CAL M NY:128164A-S</t>
        </is>
      </c>
      <c r="F565" s="0" t="inlineStr">
        <is>
          <t>'810128164047</t>
        </is>
      </c>
      <c r="G565" s="0" t="inlineStr">
        <is>
          <t>MENS</t>
        </is>
      </c>
      <c r="H565" s="0" t="inlineStr">
        <is>
          <t>S</t>
        </is>
      </c>
      <c r="I565" s="0">
        <v>29.99</v>
      </c>
      <c r="J565" s="0">
        <v>0</v>
      </c>
    </row>
    <row r="566" spans="1:10" customHeight="0">
      <c r="A566" s="0">
        <f>HYPERLINK("https://dl.dropboxusercontent.com/scl/fi/gy3jnk2jzzryswoodyjdo/128164t.jpg?rlkey=ofree2l148f7522goe8y0lmma&amp;dl=0","Click to download Image")</f>
      </c>
      <c r="B566" s="0">
        <f>HYPERLINK("https://dl.dropboxusercontent.com/scl/fi/vz0l3rs97yougsnaowfyn/mens-t-shirt-size-chartscal.jpg?rlkey=uhy1it6toebvp6a6iqbiecn96&amp;dl=0","Click to download SizeChart")</f>
      </c>
      <c r="C566" s="0" t="inlineStr">
        <is>
          <t>Cal Men's T-shirt</t>
        </is>
      </c>
      <c r="D566" s="0" t="inlineStr">
        <is>
          <t>'128164</t>
        </is>
      </c>
      <c r="E566" s="0" t="inlineStr">
        <is>
          <t>CU CAL M NY:128164B-M</t>
        </is>
      </c>
      <c r="F566" s="0" t="inlineStr">
        <is>
          <t>'810128164054</t>
        </is>
      </c>
      <c r="G566" s="0" t="inlineStr">
        <is>
          <t>MENS</t>
        </is>
      </c>
      <c r="H566" s="0" t="inlineStr">
        <is>
          <t>M</t>
        </is>
      </c>
      <c r="I566" s="0">
        <v>29.99</v>
      </c>
      <c r="J566" s="0">
        <v>0</v>
      </c>
    </row>
    <row r="567" spans="1:10" customHeight="0">
      <c r="A567" s="0">
        <f>HYPERLINK("https://dl.dropboxusercontent.com/scl/fi/gy3jnk2jzzryswoodyjdo/128164t.jpg?rlkey=ofree2l148f7522goe8y0lmma&amp;dl=0","Click to download Image")</f>
      </c>
      <c r="B567" s="0">
        <f>HYPERLINK("https://dl.dropboxusercontent.com/scl/fi/vz0l3rs97yougsnaowfyn/mens-t-shirt-size-chartscal.jpg?rlkey=uhy1it6toebvp6a6iqbiecn96&amp;dl=0","Click to download SizeChart")</f>
      </c>
      <c r="C567" s="0" t="inlineStr">
        <is>
          <t>Cal Men's T-shirt</t>
        </is>
      </c>
      <c r="D567" s="0" t="inlineStr">
        <is>
          <t>'128164</t>
        </is>
      </c>
      <c r="E567" s="0" t="inlineStr">
        <is>
          <t>CU CAL M NY:128164C-L</t>
        </is>
      </c>
      <c r="F567" s="0" t="inlineStr">
        <is>
          <t>'810128164061</t>
        </is>
      </c>
      <c r="G567" s="0" t="inlineStr">
        <is>
          <t>MENS</t>
        </is>
      </c>
      <c r="H567" s="0" t="inlineStr">
        <is>
          <t>L</t>
        </is>
      </c>
      <c r="I567" s="0">
        <v>29.99</v>
      </c>
      <c r="J567" s="0">
        <v>11</v>
      </c>
    </row>
    <row r="568" spans="1:10" customHeight="0">
      <c r="A568" s="0">
        <f>HYPERLINK("https://dl.dropboxusercontent.com/scl/fi/gy3jnk2jzzryswoodyjdo/128164t.jpg?rlkey=ofree2l148f7522goe8y0lmma&amp;dl=0","Click to download Image")</f>
      </c>
      <c r="B568" s="0">
        <f>HYPERLINK("https://dl.dropboxusercontent.com/scl/fi/vz0l3rs97yougsnaowfyn/mens-t-shirt-size-chartscal.jpg?rlkey=uhy1it6toebvp6a6iqbiecn96&amp;dl=0","Click to download SizeChart")</f>
      </c>
      <c r="C568" s="0" t="inlineStr">
        <is>
          <t>Cal Men's T-shirt</t>
        </is>
      </c>
      <c r="D568" s="0" t="inlineStr">
        <is>
          <t>'128164</t>
        </is>
      </c>
      <c r="E568" s="0" t="inlineStr">
        <is>
          <t>CU CAL M NY:128164D-XL</t>
        </is>
      </c>
      <c r="F568" s="0" t="inlineStr">
        <is>
          <t>'810128164078</t>
        </is>
      </c>
      <c r="G568" s="0" t="inlineStr">
        <is>
          <t>MENS</t>
        </is>
      </c>
      <c r="H568" s="0" t="inlineStr">
        <is>
          <t>XL</t>
        </is>
      </c>
      <c r="I568" s="0">
        <v>29.99</v>
      </c>
      <c r="J568" s="0">
        <v>12</v>
      </c>
    </row>
    <row r="569" spans="1:10" customHeight="0">
      <c r="A569" s="0">
        <f>HYPERLINK("https://dl.dropboxusercontent.com/scl/fi/gy3jnk2jzzryswoodyjdo/128164t.jpg?rlkey=ofree2l148f7522goe8y0lmma&amp;dl=0","Click to download Image")</f>
      </c>
      <c r="B569" s="0">
        <f>HYPERLINK("https://dl.dropboxusercontent.com/scl/fi/vz0l3rs97yougsnaowfyn/mens-t-shirt-size-chartscal.jpg?rlkey=uhy1it6toebvp6a6iqbiecn96&amp;dl=0","Click to download SizeChart")</f>
      </c>
      <c r="C569" s="0" t="inlineStr">
        <is>
          <t>Cal Men's T-shirt</t>
        </is>
      </c>
      <c r="D569" s="0" t="inlineStr">
        <is>
          <t>'128164</t>
        </is>
      </c>
      <c r="E569" s="0" t="inlineStr">
        <is>
          <t>CU CAL M NY:128164E-2XL</t>
        </is>
      </c>
      <c r="F569" s="0" t="inlineStr">
        <is>
          <t>'810128164085</t>
        </is>
      </c>
      <c r="G569" s="0" t="inlineStr">
        <is>
          <t>MENS</t>
        </is>
      </c>
      <c r="H569" s="0" t="inlineStr">
        <is>
          <t>2XL</t>
        </is>
      </c>
      <c r="I569" s="0">
        <v>29.99</v>
      </c>
      <c r="J569" s="0">
        <v>11</v>
      </c>
    </row>
    <row r="570" spans="1:10" customHeight="0">
      <c r="A570" s="0">
        <f>HYPERLINK("https://dl.dropboxusercontent.com/scl/fi/gy3jnk2jzzryswoodyjdo/128164t.jpg?rlkey=ofree2l148f7522goe8y0lmma&amp;dl=0","Click to download Image")</f>
      </c>
      <c r="B570" s="0">
        <f>HYPERLINK("https://dl.dropboxusercontent.com/scl/fi/vz0l3rs97yougsnaowfyn/mens-t-shirt-size-chartscal.jpg?rlkey=uhy1it6toebvp6a6iqbiecn96&amp;dl=0","Click to download SizeChart")</f>
      </c>
      <c r="C570" s="0" t="inlineStr">
        <is>
          <t>Cal Men's T-shirt</t>
        </is>
      </c>
      <c r="D570" s="0" t="inlineStr">
        <is>
          <t>'128164</t>
        </is>
      </c>
      <c r="E570" s="0" t="inlineStr">
        <is>
          <t>CU CAL M NY:128164F-3XL</t>
        </is>
      </c>
      <c r="F570" s="0" t="inlineStr">
        <is>
          <t>'810128164092</t>
        </is>
      </c>
      <c r="G570" s="0" t="inlineStr">
        <is>
          <t>MENS</t>
        </is>
      </c>
      <c r="H570" s="0" t="inlineStr">
        <is>
          <t>3XL</t>
        </is>
      </c>
      <c r="I570" s="0">
        <v>29.99</v>
      </c>
      <c r="J570" s="0">
        <v>6</v>
      </c>
    </row>
    <row r="571" spans="1:10" customHeight="0">
      <c r="A571" s="0">
        <f>HYPERLINK("https://dl.dropboxusercontent.com/scl/fi/gy3jnk2jzzryswoodyjdo/128164t.jpg?rlkey=ofree2l148f7522goe8y0lmma&amp;dl=0","Click to download Image")</f>
      </c>
      <c r="B571" s="0">
        <f>HYPERLINK("https://dl.dropboxusercontent.com/scl/fi/vz0l3rs97yougsnaowfyn/mens-t-shirt-size-chartscal.jpg?rlkey=uhy1it6toebvp6a6iqbiecn96&amp;dl=0","Click to download SizeChart")</f>
      </c>
      <c r="C571" s="0" t="inlineStr">
        <is>
          <t>Cal Men's T-shirt</t>
        </is>
      </c>
      <c r="D571" s="0" t="inlineStr">
        <is>
          <t>'128164</t>
        </is>
      </c>
      <c r="E571" s="0" t="inlineStr">
        <is>
          <t>CU CAL M NY 12PK:128164Z-12PK</t>
        </is>
      </c>
      <c r="F571" s="0" t="inlineStr">
        <is>
          <t>'810128164993</t>
        </is>
      </c>
      <c r="G571" s="0" t="inlineStr">
        <is>
          <t>MENS</t>
        </is>
      </c>
      <c r="H571" s="0" t="inlineStr">
        <is>
          <t>12 PACK</t>
        </is>
      </c>
      <c r="I571" s="0">
        <v>294</v>
      </c>
      <c r="J571" s="0">
        <v>0</v>
      </c>
    </row>
    <row r="572" spans="1:10" customHeight="0">
      <c r="A572" s="0">
        <f>HYPERLINK("https://dl.dropboxusercontent.com/scl/fi/jqb9350p8stu1rovutswv/128223t.jpg?rlkey=uktu32av8k10rfxlpotkstc9j&amp;dl=0","Click to download Image")</f>
      </c>
      <c r="B572" s="0">
        <f>HYPERLINK("https://dl.dropboxusercontent.com/scl/fi/vz0l3rs97yougsnaowfyn/mens-t-shirt-size-chartscal.jpg?rlkey=uhy1it6toebvp6a6iqbiecn96&amp;dl=0","Click to download SizeChart")</f>
      </c>
      <c r="C572" s="0" t="inlineStr">
        <is>
          <t>Cal Men's T-shirt</t>
        </is>
      </c>
      <c r="D572" s="0" t="inlineStr">
        <is>
          <t>'128223</t>
        </is>
      </c>
      <c r="E572" s="0" t="inlineStr">
        <is>
          <t>UNO CAL M BK:128223A-S</t>
        </is>
      </c>
      <c r="F572" s="0" t="inlineStr">
        <is>
          <t>'809128223045</t>
        </is>
      </c>
      <c r="G572" s="0" t="inlineStr">
        <is>
          <t>MENS</t>
        </is>
      </c>
      <c r="H572" s="0" t="inlineStr">
        <is>
          <t>S</t>
        </is>
      </c>
      <c r="I572" s="0">
        <v>29.99</v>
      </c>
      <c r="J572" s="0">
        <v>4</v>
      </c>
    </row>
    <row r="573" spans="1:10" customHeight="0">
      <c r="A573" s="0">
        <f>HYPERLINK("https://dl.dropboxusercontent.com/scl/fi/jqb9350p8stu1rovutswv/128223t.jpg?rlkey=uktu32av8k10rfxlpotkstc9j&amp;dl=0","Click to download Image")</f>
      </c>
      <c r="B573" s="0">
        <f>HYPERLINK("https://dl.dropboxusercontent.com/scl/fi/vz0l3rs97yougsnaowfyn/mens-t-shirt-size-chartscal.jpg?rlkey=uhy1it6toebvp6a6iqbiecn96&amp;dl=0","Click to download SizeChart")</f>
      </c>
      <c r="C573" s="0" t="inlineStr">
        <is>
          <t>Cal Men's T-shirt</t>
        </is>
      </c>
      <c r="D573" s="0" t="inlineStr">
        <is>
          <t>'128223</t>
        </is>
      </c>
      <c r="E573" s="0" t="inlineStr">
        <is>
          <t>UNO CAL M BK:128223B-M</t>
        </is>
      </c>
      <c r="F573" s="0" t="inlineStr">
        <is>
          <t>'809128223052</t>
        </is>
      </c>
      <c r="G573" s="0" t="inlineStr">
        <is>
          <t>MENS</t>
        </is>
      </c>
      <c r="H573" s="0" t="inlineStr">
        <is>
          <t>M</t>
        </is>
      </c>
      <c r="I573" s="0">
        <v>29.99</v>
      </c>
      <c r="J573" s="0">
        <v>5</v>
      </c>
    </row>
    <row r="574" spans="1:10" customHeight="0">
      <c r="A574" s="0">
        <f>HYPERLINK("https://dl.dropboxusercontent.com/scl/fi/jqb9350p8stu1rovutswv/128223t.jpg?rlkey=uktu32av8k10rfxlpotkstc9j&amp;dl=0","Click to download Image")</f>
      </c>
      <c r="B574" s="0">
        <f>HYPERLINK("https://dl.dropboxusercontent.com/scl/fi/vz0l3rs97yougsnaowfyn/mens-t-shirt-size-chartscal.jpg?rlkey=uhy1it6toebvp6a6iqbiecn96&amp;dl=0","Click to download SizeChart")</f>
      </c>
      <c r="C574" s="0" t="inlineStr">
        <is>
          <t>Cal Men's T-shirt</t>
        </is>
      </c>
      <c r="D574" s="0" t="inlineStr">
        <is>
          <t>'128223</t>
        </is>
      </c>
      <c r="E574" s="0" t="inlineStr">
        <is>
          <t>UNO CAL M BK:128223C-L</t>
        </is>
      </c>
      <c r="F574" s="0" t="inlineStr">
        <is>
          <t>'809128223069</t>
        </is>
      </c>
      <c r="G574" s="0" t="inlineStr">
        <is>
          <t>MENS</t>
        </is>
      </c>
      <c r="H574" s="0" t="inlineStr">
        <is>
          <t>L</t>
        </is>
      </c>
      <c r="I574" s="0">
        <v>29.99</v>
      </c>
      <c r="J574" s="0">
        <v>7</v>
      </c>
    </row>
    <row r="575" spans="1:10" customHeight="0">
      <c r="A575" s="0">
        <f>HYPERLINK("https://dl.dropboxusercontent.com/scl/fi/jqb9350p8stu1rovutswv/128223t.jpg?rlkey=uktu32av8k10rfxlpotkstc9j&amp;dl=0","Click to download Image")</f>
      </c>
      <c r="B575" s="0">
        <f>HYPERLINK("https://dl.dropboxusercontent.com/scl/fi/vz0l3rs97yougsnaowfyn/mens-t-shirt-size-chartscal.jpg?rlkey=uhy1it6toebvp6a6iqbiecn96&amp;dl=0","Click to download SizeChart")</f>
      </c>
      <c r="C575" s="0" t="inlineStr">
        <is>
          <t>Cal Men's T-shirt</t>
        </is>
      </c>
      <c r="D575" s="0" t="inlineStr">
        <is>
          <t>'128223</t>
        </is>
      </c>
      <c r="E575" s="0" t="inlineStr">
        <is>
          <t>UNO CAL M BK:128223D-XL</t>
        </is>
      </c>
      <c r="F575" s="0" t="inlineStr">
        <is>
          <t>'809128223076</t>
        </is>
      </c>
      <c r="G575" s="0" t="inlineStr">
        <is>
          <t>MENS</t>
        </is>
      </c>
      <c r="H575" s="0" t="inlineStr">
        <is>
          <t>XL</t>
        </is>
      </c>
      <c r="I575" s="0">
        <v>29.99</v>
      </c>
      <c r="J575" s="0">
        <v>8</v>
      </c>
    </row>
    <row r="576" spans="1:10" customHeight="0">
      <c r="A576" s="0">
        <f>HYPERLINK("https://dl.dropboxusercontent.com/scl/fi/jqb9350p8stu1rovutswv/128223t.jpg?rlkey=uktu32av8k10rfxlpotkstc9j&amp;dl=0","Click to download Image")</f>
      </c>
      <c r="B576" s="0">
        <f>HYPERLINK("https://dl.dropboxusercontent.com/scl/fi/vz0l3rs97yougsnaowfyn/mens-t-shirt-size-chartscal.jpg?rlkey=uhy1it6toebvp6a6iqbiecn96&amp;dl=0","Click to download SizeChart")</f>
      </c>
      <c r="C576" s="0" t="inlineStr">
        <is>
          <t>Cal Men's T-shirt</t>
        </is>
      </c>
      <c r="D576" s="0" t="inlineStr">
        <is>
          <t>'128223</t>
        </is>
      </c>
      <c r="E576" s="0" t="inlineStr">
        <is>
          <t>UNO CAL M BK:128223E-2XL</t>
        </is>
      </c>
      <c r="F576" s="0" t="inlineStr">
        <is>
          <t>'809128223083</t>
        </is>
      </c>
      <c r="G576" s="0" t="inlineStr">
        <is>
          <t>MENS</t>
        </is>
      </c>
      <c r="H576" s="0" t="inlineStr">
        <is>
          <t>2XL</t>
        </is>
      </c>
      <c r="I576" s="0">
        <v>29.99</v>
      </c>
      <c r="J576" s="0">
        <v>8</v>
      </c>
    </row>
    <row r="577" spans="1:10" customHeight="0">
      <c r="A577" s="0">
        <f>HYPERLINK("https://dl.dropboxusercontent.com/scl/fi/jqb9350p8stu1rovutswv/128223t.jpg?rlkey=uktu32av8k10rfxlpotkstc9j&amp;dl=0","Click to download Image")</f>
      </c>
      <c r="B577" s="0">
        <f>HYPERLINK("https://dl.dropboxusercontent.com/scl/fi/vz0l3rs97yougsnaowfyn/mens-t-shirt-size-chartscal.jpg?rlkey=uhy1it6toebvp6a6iqbiecn96&amp;dl=0","Click to download SizeChart")</f>
      </c>
      <c r="C577" s="0" t="inlineStr">
        <is>
          <t>Cal Men's T-shirt</t>
        </is>
      </c>
      <c r="D577" s="0" t="inlineStr">
        <is>
          <t>'128223</t>
        </is>
      </c>
      <c r="E577" s="0" t="inlineStr">
        <is>
          <t>UNO CAL M BK:128223F-3XL</t>
        </is>
      </c>
      <c r="F577" s="0" t="inlineStr">
        <is>
          <t>'809128223090</t>
        </is>
      </c>
      <c r="G577" s="0" t="inlineStr">
        <is>
          <t>MENS</t>
        </is>
      </c>
      <c r="H577" s="0" t="inlineStr">
        <is>
          <t>3XL</t>
        </is>
      </c>
      <c r="I577" s="0">
        <v>29.99</v>
      </c>
      <c r="J577" s="0">
        <v>6</v>
      </c>
    </row>
    <row r="578" spans="1:10" customHeight="0">
      <c r="A578" s="0">
        <f>HYPERLINK("https://dl.dropboxusercontent.com/scl/fi/jqb9350p8stu1rovutswv/128223t.jpg?rlkey=uktu32av8k10rfxlpotkstc9j&amp;dl=0","Click to download Image")</f>
      </c>
      <c r="B578" s="0">
        <f>HYPERLINK("https://dl.dropboxusercontent.com/scl/fi/vz0l3rs97yougsnaowfyn/mens-t-shirt-size-chartscal.jpg?rlkey=uhy1it6toebvp6a6iqbiecn96&amp;dl=0","Click to download SizeChart")</f>
      </c>
      <c r="C578" s="0" t="inlineStr">
        <is>
          <t>Cal Men's T-shirt</t>
        </is>
      </c>
      <c r="D578" s="0" t="inlineStr">
        <is>
          <t>'128223</t>
        </is>
      </c>
      <c r="E578" s="0" t="inlineStr">
        <is>
          <t>UNO CAL M BK 12PK:128223Z-12PK</t>
        </is>
      </c>
      <c r="F578" s="0" t="inlineStr">
        <is>
          <t>'809128223991</t>
        </is>
      </c>
      <c r="G578" s="0" t="inlineStr">
        <is>
          <t>MENS</t>
        </is>
      </c>
      <c r="H578" s="0" t="inlineStr">
        <is>
          <t>12 PACK</t>
        </is>
      </c>
      <c r="I578" s="0">
        <v>294</v>
      </c>
      <c r="J578" s="0">
        <v>2</v>
      </c>
    </row>
    <row r="579" spans="1:10" customHeight="0">
      <c r="A579" s="0">
        <f>HYPERLINK("https://dl.dropboxusercontent.com/scl/fi/drh9do08kzfv7jf4zamn8/128336t.jpg?rlkey=3ly396krn9omcv3m7z7bbwf94&amp;dl=0","Click to download Image")</f>
      </c>
      <c r="B579" s="0">
        <f>HYPERLINK("https://dl.dropboxusercontent.com/scl/fi/vz0l3rs97yougsnaowfyn/mens-t-shirt-size-chartscal.jpg?rlkey=uhy1it6toebvp6a6iqbiecn96&amp;dl=0","Click to download SizeChart")</f>
      </c>
      <c r="C579" s="0" t="inlineStr">
        <is>
          <t>Cal Men's T-shirt</t>
        </is>
      </c>
      <c r="D579" s="0" t="inlineStr">
        <is>
          <t>'128336</t>
        </is>
      </c>
      <c r="E579" s="0" t="inlineStr">
        <is>
          <t>DRK CAL M RL:128336A-S</t>
        </is>
      </c>
      <c r="F579" s="0" t="inlineStr">
        <is>
          <t>'817128336047</t>
        </is>
      </c>
      <c r="G579" s="0" t="inlineStr">
        <is>
          <t>MENS</t>
        </is>
      </c>
      <c r="H579" s="0" t="inlineStr">
        <is>
          <t>S</t>
        </is>
      </c>
      <c r="I579" s="0">
        <v>29.99</v>
      </c>
      <c r="J579" s="0">
        <v>2</v>
      </c>
    </row>
    <row r="580" spans="1:10" customHeight="0">
      <c r="A580" s="0">
        <f>HYPERLINK("https://dl.dropboxusercontent.com/scl/fi/drh9do08kzfv7jf4zamn8/128336t.jpg?rlkey=3ly396krn9omcv3m7z7bbwf94&amp;dl=0","Click to download Image")</f>
      </c>
      <c r="B580" s="0">
        <f>HYPERLINK("https://dl.dropboxusercontent.com/scl/fi/vz0l3rs97yougsnaowfyn/mens-t-shirt-size-chartscal.jpg?rlkey=uhy1it6toebvp6a6iqbiecn96&amp;dl=0","Click to download SizeChart")</f>
      </c>
      <c r="C580" s="0" t="inlineStr">
        <is>
          <t>Cal Men's T-shirt</t>
        </is>
      </c>
      <c r="D580" s="0" t="inlineStr">
        <is>
          <t>'128336</t>
        </is>
      </c>
      <c r="E580" s="0" t="inlineStr">
        <is>
          <t>DRK CAL M RL:128336B-M</t>
        </is>
      </c>
      <c r="F580" s="0" t="inlineStr">
        <is>
          <t>'817128336054</t>
        </is>
      </c>
      <c r="G580" s="0" t="inlineStr">
        <is>
          <t>MENS</t>
        </is>
      </c>
      <c r="H580" s="0" t="inlineStr">
        <is>
          <t>M</t>
        </is>
      </c>
      <c r="I580" s="0">
        <v>29.99</v>
      </c>
      <c r="J580" s="0">
        <v>4</v>
      </c>
    </row>
    <row r="581" spans="1:10" customHeight="0">
      <c r="A581" s="0">
        <f>HYPERLINK("https://dl.dropboxusercontent.com/scl/fi/drh9do08kzfv7jf4zamn8/128336t.jpg?rlkey=3ly396krn9omcv3m7z7bbwf94&amp;dl=0","Click to download Image")</f>
      </c>
      <c r="B581" s="0">
        <f>HYPERLINK("https://dl.dropboxusercontent.com/scl/fi/vz0l3rs97yougsnaowfyn/mens-t-shirt-size-chartscal.jpg?rlkey=uhy1it6toebvp6a6iqbiecn96&amp;dl=0","Click to download SizeChart")</f>
      </c>
      <c r="C581" s="0" t="inlineStr">
        <is>
          <t>Cal Men's T-shirt</t>
        </is>
      </c>
      <c r="D581" s="0" t="inlineStr">
        <is>
          <t>'128336</t>
        </is>
      </c>
      <c r="E581" s="0" t="inlineStr">
        <is>
          <t>DRK CAL M RL:128336C-L</t>
        </is>
      </c>
      <c r="F581" s="0" t="inlineStr">
        <is>
          <t>'817128336061</t>
        </is>
      </c>
      <c r="G581" s="0" t="inlineStr">
        <is>
          <t>MENS</t>
        </is>
      </c>
      <c r="H581" s="0" t="inlineStr">
        <is>
          <t>L</t>
        </is>
      </c>
      <c r="I581" s="0">
        <v>29.99</v>
      </c>
      <c r="J581" s="0">
        <v>5</v>
      </c>
    </row>
    <row r="582" spans="1:10" customHeight="0">
      <c r="A582" s="0">
        <f>HYPERLINK("https://dl.dropboxusercontent.com/scl/fi/drh9do08kzfv7jf4zamn8/128336t.jpg?rlkey=3ly396krn9omcv3m7z7bbwf94&amp;dl=0","Click to download Image")</f>
      </c>
      <c r="B582" s="0">
        <f>HYPERLINK("https://dl.dropboxusercontent.com/scl/fi/vz0l3rs97yougsnaowfyn/mens-t-shirt-size-chartscal.jpg?rlkey=uhy1it6toebvp6a6iqbiecn96&amp;dl=0","Click to download SizeChart")</f>
      </c>
      <c r="C582" s="0" t="inlineStr">
        <is>
          <t>Cal Men's T-shirt</t>
        </is>
      </c>
      <c r="D582" s="0" t="inlineStr">
        <is>
          <t>'128336</t>
        </is>
      </c>
      <c r="E582" s="0" t="inlineStr">
        <is>
          <t>DRK CAL M RL:128336D-XL</t>
        </is>
      </c>
      <c r="F582" s="0" t="inlineStr">
        <is>
          <t>'817128336078</t>
        </is>
      </c>
      <c r="G582" s="0" t="inlineStr">
        <is>
          <t>MENS</t>
        </is>
      </c>
      <c r="H582" s="0" t="inlineStr">
        <is>
          <t>XL</t>
        </is>
      </c>
      <c r="I582" s="0">
        <v>29.99</v>
      </c>
      <c r="J582" s="0">
        <v>5</v>
      </c>
    </row>
    <row r="583" spans="1:10" customHeight="0">
      <c r="A583" s="0">
        <f>HYPERLINK("https://dl.dropboxusercontent.com/scl/fi/drh9do08kzfv7jf4zamn8/128336t.jpg?rlkey=3ly396krn9omcv3m7z7bbwf94&amp;dl=0","Click to download Image")</f>
      </c>
      <c r="B583" s="0">
        <f>HYPERLINK("https://dl.dropboxusercontent.com/scl/fi/vz0l3rs97yougsnaowfyn/mens-t-shirt-size-chartscal.jpg?rlkey=uhy1it6toebvp6a6iqbiecn96&amp;dl=0","Click to download SizeChart")</f>
      </c>
      <c r="C583" s="0" t="inlineStr">
        <is>
          <t>Cal Men's T-shirt</t>
        </is>
      </c>
      <c r="D583" s="0" t="inlineStr">
        <is>
          <t>'128336</t>
        </is>
      </c>
      <c r="E583" s="0" t="inlineStr">
        <is>
          <t>DRK CAL M RL:128336E-2XL</t>
        </is>
      </c>
      <c r="F583" s="0" t="inlineStr">
        <is>
          <t>'817128336085</t>
        </is>
      </c>
      <c r="G583" s="0" t="inlineStr">
        <is>
          <t>MENS</t>
        </is>
      </c>
      <c r="H583" s="0" t="inlineStr">
        <is>
          <t>2XL</t>
        </is>
      </c>
      <c r="I583" s="0">
        <v>29.99</v>
      </c>
      <c r="J583" s="0">
        <v>4</v>
      </c>
    </row>
    <row r="584" spans="1:10" customHeight="0">
      <c r="A584" s="0">
        <f>HYPERLINK("https://dl.dropboxusercontent.com/scl/fi/drh9do08kzfv7jf4zamn8/128336t.jpg?rlkey=3ly396krn9omcv3m7z7bbwf94&amp;dl=0","Click to download Image")</f>
      </c>
      <c r="B584" s="0">
        <f>HYPERLINK("https://dl.dropboxusercontent.com/scl/fi/vz0l3rs97yougsnaowfyn/mens-t-shirt-size-chartscal.jpg?rlkey=uhy1it6toebvp6a6iqbiecn96&amp;dl=0","Click to download SizeChart")</f>
      </c>
      <c r="C584" s="0" t="inlineStr">
        <is>
          <t>Cal Men's T-shirt</t>
        </is>
      </c>
      <c r="D584" s="0" t="inlineStr">
        <is>
          <t>'128336</t>
        </is>
      </c>
      <c r="E584" s="0" t="inlineStr">
        <is>
          <t>DRK CAL M RL:128336F-3XL</t>
        </is>
      </c>
      <c r="F584" s="0" t="inlineStr">
        <is>
          <t>'817128336092</t>
        </is>
      </c>
      <c r="G584" s="0" t="inlineStr">
        <is>
          <t>MENS</t>
        </is>
      </c>
      <c r="H584" s="0" t="inlineStr">
        <is>
          <t>3XL</t>
        </is>
      </c>
      <c r="I584" s="0">
        <v>29.99</v>
      </c>
      <c r="J584" s="0">
        <v>3</v>
      </c>
    </row>
    <row r="585" spans="1:10" customHeight="0">
      <c r="A585" s="0">
        <f>HYPERLINK("https://dl.dropboxusercontent.com/scl/fi/drh9do08kzfv7jf4zamn8/128336t.jpg?rlkey=3ly396krn9omcv3m7z7bbwf94&amp;dl=0","Click to download Image")</f>
      </c>
      <c r="B585" s="0">
        <f>HYPERLINK("https://dl.dropboxusercontent.com/scl/fi/vz0l3rs97yougsnaowfyn/mens-t-shirt-size-chartscal.jpg?rlkey=uhy1it6toebvp6a6iqbiecn96&amp;dl=0","Click to download SizeChart")</f>
      </c>
      <c r="C585" s="0" t="inlineStr">
        <is>
          <t>Cal Men's T-shirt</t>
        </is>
      </c>
      <c r="D585" s="0" t="inlineStr">
        <is>
          <t>'128336</t>
        </is>
      </c>
      <c r="E585" s="0" t="inlineStr">
        <is>
          <t>DRK CAL M RL 12PK:128336Z-12PK</t>
        </is>
      </c>
      <c r="F585" s="0" t="inlineStr">
        <is>
          <t>'817128336993</t>
        </is>
      </c>
      <c r="G585" s="0" t="inlineStr">
        <is>
          <t>MENS</t>
        </is>
      </c>
      <c r="H585" s="0" t="inlineStr">
        <is>
          <t>12 PACK</t>
        </is>
      </c>
      <c r="I585" s="0">
        <v>294</v>
      </c>
      <c r="J585" s="0">
        <v>1</v>
      </c>
    </row>
    <row r="586" spans="1:10" customHeight="0">
      <c r="A586" s="0">
        <f>HYPERLINK("https://dl.dropboxusercontent.com/scl/fi/27he1ymb58yqnc4djiz0x/129418t.jpg?rlkey=lki0ax6l1vzdak3e0sxacieuu&amp;dl=0","Click to download Image")</f>
      </c>
      <c r="B586" s="0">
        <f>HYPERLINK("https://dl.dropboxusercontent.com/scl/fi/vz0l3rs97yougsnaowfyn/mens-t-shirt-size-chartscal.jpg?rlkey=uhy1it6toebvp6a6iqbiecn96&amp;dl=0","Click to download SizeChart")</f>
      </c>
      <c r="C586" s="0" t="inlineStr">
        <is>
          <t>Cal Men's T-shirt</t>
        </is>
      </c>
      <c r="D586" s="0" t="inlineStr">
        <is>
          <t>'129418</t>
        </is>
      </c>
      <c r="E586" s="0" t="inlineStr">
        <is>
          <t>USD CAL M BK:129418A-S</t>
        </is>
      </c>
      <c r="F586" s="0" t="inlineStr">
        <is>
          <t>'811129418047</t>
        </is>
      </c>
      <c r="G586" s="0" t="inlineStr">
        <is>
          <t>MENS</t>
        </is>
      </c>
      <c r="H586" s="0" t="inlineStr">
        <is>
          <t>S</t>
        </is>
      </c>
      <c r="I586" s="0">
        <v>29.99</v>
      </c>
      <c r="J586" s="0">
        <v>1</v>
      </c>
    </row>
    <row r="587" spans="1:10" customHeight="0">
      <c r="A587" s="0">
        <f>HYPERLINK("https://dl.dropboxusercontent.com/scl/fi/27he1ymb58yqnc4djiz0x/129418t.jpg?rlkey=lki0ax6l1vzdak3e0sxacieuu&amp;dl=0","Click to download Image")</f>
      </c>
      <c r="B587" s="0">
        <f>HYPERLINK("https://dl.dropboxusercontent.com/scl/fi/vz0l3rs97yougsnaowfyn/mens-t-shirt-size-chartscal.jpg?rlkey=uhy1it6toebvp6a6iqbiecn96&amp;dl=0","Click to download SizeChart")</f>
      </c>
      <c r="C587" s="0" t="inlineStr">
        <is>
          <t>Cal Men's T-shirt</t>
        </is>
      </c>
      <c r="D587" s="0" t="inlineStr">
        <is>
          <t>'129418</t>
        </is>
      </c>
      <c r="E587" s="0" t="inlineStr">
        <is>
          <t>USD CAL M BK:129418B-M</t>
        </is>
      </c>
      <c r="F587" s="0" t="inlineStr">
        <is>
          <t>'811129418054</t>
        </is>
      </c>
      <c r="G587" s="0" t="inlineStr">
        <is>
          <t>MENS</t>
        </is>
      </c>
      <c r="H587" s="0" t="inlineStr">
        <is>
          <t>M</t>
        </is>
      </c>
      <c r="I587" s="0">
        <v>29.99</v>
      </c>
      <c r="J587" s="0">
        <v>8</v>
      </c>
    </row>
    <row r="588" spans="1:10" customHeight="0">
      <c r="A588" s="0">
        <f>HYPERLINK("https://dl.dropboxusercontent.com/scl/fi/27he1ymb58yqnc4djiz0x/129418t.jpg?rlkey=lki0ax6l1vzdak3e0sxacieuu&amp;dl=0","Click to download Image")</f>
      </c>
      <c r="B588" s="0">
        <f>HYPERLINK("https://dl.dropboxusercontent.com/scl/fi/vz0l3rs97yougsnaowfyn/mens-t-shirt-size-chartscal.jpg?rlkey=uhy1it6toebvp6a6iqbiecn96&amp;dl=0","Click to download SizeChart")</f>
      </c>
      <c r="C588" s="0" t="inlineStr">
        <is>
          <t>Cal Men's T-shirt</t>
        </is>
      </c>
      <c r="D588" s="0" t="inlineStr">
        <is>
          <t>'129418</t>
        </is>
      </c>
      <c r="E588" s="0" t="inlineStr">
        <is>
          <t>USD CAL M BK:129418C-L</t>
        </is>
      </c>
      <c r="F588" s="0" t="inlineStr">
        <is>
          <t>'811129418061</t>
        </is>
      </c>
      <c r="G588" s="0" t="inlineStr">
        <is>
          <t>MENS</t>
        </is>
      </c>
      <c r="H588" s="0" t="inlineStr">
        <is>
          <t>L</t>
        </is>
      </c>
      <c r="I588" s="0">
        <v>29.99</v>
      </c>
      <c r="J588" s="0">
        <v>13</v>
      </c>
    </row>
    <row r="589" spans="1:10" customHeight="0">
      <c r="A589" s="0">
        <f>HYPERLINK("https://dl.dropboxusercontent.com/scl/fi/27he1ymb58yqnc4djiz0x/129418t.jpg?rlkey=lki0ax6l1vzdak3e0sxacieuu&amp;dl=0","Click to download Image")</f>
      </c>
      <c r="B589" s="0">
        <f>HYPERLINK("https://dl.dropboxusercontent.com/scl/fi/vz0l3rs97yougsnaowfyn/mens-t-shirt-size-chartscal.jpg?rlkey=uhy1it6toebvp6a6iqbiecn96&amp;dl=0","Click to download SizeChart")</f>
      </c>
      <c r="C589" s="0" t="inlineStr">
        <is>
          <t>Cal Men's T-shirt</t>
        </is>
      </c>
      <c r="D589" s="0" t="inlineStr">
        <is>
          <t>'129418</t>
        </is>
      </c>
      <c r="E589" s="0" t="inlineStr">
        <is>
          <t>USD CAL M BK:129418D-XL</t>
        </is>
      </c>
      <c r="F589" s="0" t="inlineStr">
        <is>
          <t>'811129418078</t>
        </is>
      </c>
      <c r="G589" s="0" t="inlineStr">
        <is>
          <t>MENS</t>
        </is>
      </c>
      <c r="H589" s="0" t="inlineStr">
        <is>
          <t>XL</t>
        </is>
      </c>
      <c r="I589" s="0">
        <v>29.99</v>
      </c>
      <c r="J589" s="0">
        <v>11</v>
      </c>
    </row>
    <row r="590" spans="1:10" customHeight="0">
      <c r="A590" s="0">
        <f>HYPERLINK("https://dl.dropboxusercontent.com/scl/fi/27he1ymb58yqnc4djiz0x/129418t.jpg?rlkey=lki0ax6l1vzdak3e0sxacieuu&amp;dl=0","Click to download Image")</f>
      </c>
      <c r="B590" s="0">
        <f>HYPERLINK("https://dl.dropboxusercontent.com/scl/fi/vz0l3rs97yougsnaowfyn/mens-t-shirt-size-chartscal.jpg?rlkey=uhy1it6toebvp6a6iqbiecn96&amp;dl=0","Click to download SizeChart")</f>
      </c>
      <c r="C590" s="0" t="inlineStr">
        <is>
          <t>Cal Men's T-shirt</t>
        </is>
      </c>
      <c r="D590" s="0" t="inlineStr">
        <is>
          <t>'129418</t>
        </is>
      </c>
      <c r="E590" s="0" t="inlineStr">
        <is>
          <t>USD CAL M BK:129418E-2XL</t>
        </is>
      </c>
      <c r="F590" s="0" t="inlineStr">
        <is>
          <t>'811129418085</t>
        </is>
      </c>
      <c r="G590" s="0" t="inlineStr">
        <is>
          <t>MENS</t>
        </is>
      </c>
      <c r="H590" s="0" t="inlineStr">
        <is>
          <t>2XL</t>
        </is>
      </c>
      <c r="I590" s="0">
        <v>29.99</v>
      </c>
      <c r="J590" s="0">
        <v>7</v>
      </c>
    </row>
    <row r="591" spans="1:10" customHeight="0">
      <c r="A591" s="0">
        <f>HYPERLINK("https://dl.dropboxusercontent.com/scl/fi/27he1ymb58yqnc4djiz0x/129418t.jpg?rlkey=lki0ax6l1vzdak3e0sxacieuu&amp;dl=0","Click to download Image")</f>
      </c>
      <c r="B591" s="0">
        <f>HYPERLINK("https://dl.dropboxusercontent.com/scl/fi/vz0l3rs97yougsnaowfyn/mens-t-shirt-size-chartscal.jpg?rlkey=uhy1it6toebvp6a6iqbiecn96&amp;dl=0","Click to download SizeChart")</f>
      </c>
      <c r="C591" s="0" t="inlineStr">
        <is>
          <t>Cal Men's T-shirt</t>
        </is>
      </c>
      <c r="D591" s="0" t="inlineStr">
        <is>
          <t>'129418</t>
        </is>
      </c>
      <c r="E591" s="0" t="inlineStr">
        <is>
          <t>USD CAL M BK:129418F-3XL</t>
        </is>
      </c>
      <c r="F591" s="0" t="inlineStr">
        <is>
          <t>'811129418092</t>
        </is>
      </c>
      <c r="G591" s="0" t="inlineStr">
        <is>
          <t>MENS</t>
        </is>
      </c>
      <c r="H591" s="0" t="inlineStr">
        <is>
          <t>3XL</t>
        </is>
      </c>
      <c r="I591" s="0">
        <v>29.99</v>
      </c>
      <c r="J591" s="0">
        <v>3</v>
      </c>
    </row>
    <row r="592" spans="1:10" customHeight="0">
      <c r="A592" s="0">
        <f>HYPERLINK("https://dl.dropboxusercontent.com/scl/fi/27he1ymb58yqnc4djiz0x/129418t.jpg?rlkey=lki0ax6l1vzdak3e0sxacieuu&amp;dl=0","Click to download Image")</f>
      </c>
      <c r="B592" s="0">
        <f>HYPERLINK("https://dl.dropboxusercontent.com/scl/fi/vz0l3rs97yougsnaowfyn/mens-t-shirt-size-chartscal.jpg?rlkey=uhy1it6toebvp6a6iqbiecn96&amp;dl=0","Click to download SizeChart")</f>
      </c>
      <c r="C592" s="0" t="inlineStr">
        <is>
          <t>Cal Men's T-shirt</t>
        </is>
      </c>
      <c r="D592" s="0" t="inlineStr">
        <is>
          <t>'129418</t>
        </is>
      </c>
      <c r="E592" s="0" t="inlineStr">
        <is>
          <t>USD CAL M BK 12PK:129418Z-12PK</t>
        </is>
      </c>
      <c r="F592" s="0" t="inlineStr">
        <is>
          <t>'811129418993</t>
        </is>
      </c>
      <c r="G592" s="0" t="inlineStr">
        <is>
          <t>MENS</t>
        </is>
      </c>
      <c r="H592" s="0" t="inlineStr">
        <is>
          <t>12 PACK</t>
        </is>
      </c>
      <c r="I592" s="0">
        <v>294</v>
      </c>
      <c r="J592" s="0">
        <v>1</v>
      </c>
    </row>
    <row r="593" spans="1:10" customHeight="0">
      <c r="A593" s="0">
        <f>HYPERLINK("https://dl.dropboxusercontent.com/scl/fi/ysavnlxm8pi2xmj1u9rm2/jobe.jpg?rlkey=dyturks6fnyb25l6vtlzkc51y&amp;dl=0","Click to download Image")</f>
      </c>
      <c r="B593" s="0">
        <f>HYPERLINK("https://dl.dropboxusercontent.com/scl/fi/rlvjpixolu2fqrdd66fqo/mens-t-shirt-size-chartsjobe.jpg?rlkey=jjxrmp8pmbdj481c0e82833oz&amp;dl=0","Click to download SizeChart")</f>
      </c>
      <c r="C593" s="0" t="inlineStr">
        <is>
          <t>Jobe Men's Long Sleeve</t>
        </is>
      </c>
      <c r="D593" s="0" t="inlineStr">
        <is>
          <t>'123349</t>
        </is>
      </c>
      <c r="E593" s="0" t="inlineStr">
        <is>
          <t>SDSU JOBE M NY:123349A-S</t>
        </is>
      </c>
      <c r="F593" s="0" t="inlineStr">
        <is>
          <t>'816123349045</t>
        </is>
      </c>
      <c r="G593" s="0" t="inlineStr">
        <is>
          <t>MENS</t>
        </is>
      </c>
      <c r="H593" s="0" t="inlineStr">
        <is>
          <t>S</t>
        </is>
      </c>
      <c r="I593" s="0">
        <v>29.99</v>
      </c>
      <c r="J593" s="0">
        <v>12</v>
      </c>
    </row>
    <row r="594" spans="1:10" customHeight="0">
      <c r="A594" s="0">
        <f>HYPERLINK("https://dl.dropboxusercontent.com/scl/fi/ysavnlxm8pi2xmj1u9rm2/jobe.jpg?rlkey=dyturks6fnyb25l6vtlzkc51y&amp;dl=0","Click to download Image")</f>
      </c>
      <c r="B594" s="0">
        <f>HYPERLINK("https://dl.dropboxusercontent.com/scl/fi/rlvjpixolu2fqrdd66fqo/mens-t-shirt-size-chartsjobe.jpg?rlkey=jjxrmp8pmbdj481c0e82833oz&amp;dl=0","Click to download SizeChart")</f>
      </c>
      <c r="C594" s="0" t="inlineStr">
        <is>
          <t>Jobe Men's Long Sleeve</t>
        </is>
      </c>
      <c r="D594" s="0" t="inlineStr">
        <is>
          <t>'123349</t>
        </is>
      </c>
      <c r="E594" s="0" t="inlineStr">
        <is>
          <t>SDSU JOBE M NY:123349B-M</t>
        </is>
      </c>
      <c r="F594" s="0" t="inlineStr">
        <is>
          <t>'816123349052</t>
        </is>
      </c>
      <c r="G594" s="0" t="inlineStr">
        <is>
          <t>MENS</t>
        </is>
      </c>
      <c r="H594" s="0" t="inlineStr">
        <is>
          <t>M</t>
        </is>
      </c>
      <c r="I594" s="0">
        <v>29.99</v>
      </c>
      <c r="J594" s="0">
        <v>24</v>
      </c>
    </row>
    <row r="595" spans="1:10" customHeight="0">
      <c r="A595" s="0">
        <f>HYPERLINK("https://dl.dropboxusercontent.com/scl/fi/ysavnlxm8pi2xmj1u9rm2/jobe.jpg?rlkey=dyturks6fnyb25l6vtlzkc51y&amp;dl=0","Click to download Image")</f>
      </c>
      <c r="B595" s="0">
        <f>HYPERLINK("https://dl.dropboxusercontent.com/scl/fi/rlvjpixolu2fqrdd66fqo/mens-t-shirt-size-chartsjobe.jpg?rlkey=jjxrmp8pmbdj481c0e82833oz&amp;dl=0","Click to download SizeChart")</f>
      </c>
      <c r="C595" s="0" t="inlineStr">
        <is>
          <t>Jobe Men's Long Sleeve</t>
        </is>
      </c>
      <c r="D595" s="0" t="inlineStr">
        <is>
          <t>'123349</t>
        </is>
      </c>
      <c r="E595" s="0" t="inlineStr">
        <is>
          <t>SDSU JOBE M NY:123349C-L</t>
        </is>
      </c>
      <c r="F595" s="0" t="inlineStr">
        <is>
          <t>'816123349069</t>
        </is>
      </c>
      <c r="G595" s="0" t="inlineStr">
        <is>
          <t>MENS</t>
        </is>
      </c>
      <c r="H595" s="0" t="inlineStr">
        <is>
          <t>L</t>
        </is>
      </c>
      <c r="I595" s="0">
        <v>29.99</v>
      </c>
      <c r="J595" s="0">
        <v>32</v>
      </c>
    </row>
    <row r="596" spans="1:10" customHeight="0">
      <c r="A596" s="0">
        <f>HYPERLINK("https://dl.dropboxusercontent.com/scl/fi/ysavnlxm8pi2xmj1u9rm2/jobe.jpg?rlkey=dyturks6fnyb25l6vtlzkc51y&amp;dl=0","Click to download Image")</f>
      </c>
      <c r="B596" s="0">
        <f>HYPERLINK("https://dl.dropboxusercontent.com/scl/fi/rlvjpixolu2fqrdd66fqo/mens-t-shirt-size-chartsjobe.jpg?rlkey=jjxrmp8pmbdj481c0e82833oz&amp;dl=0","Click to download SizeChart")</f>
      </c>
      <c r="C596" s="0" t="inlineStr">
        <is>
          <t>Jobe Men's Long Sleeve</t>
        </is>
      </c>
      <c r="D596" s="0" t="inlineStr">
        <is>
          <t>'123349</t>
        </is>
      </c>
      <c r="E596" s="0" t="inlineStr">
        <is>
          <t>SDSU JOBE M NY:123349D-XL</t>
        </is>
      </c>
      <c r="F596" s="0" t="inlineStr">
        <is>
          <t>'816123349076</t>
        </is>
      </c>
      <c r="G596" s="0" t="inlineStr">
        <is>
          <t>MENS</t>
        </is>
      </c>
      <c r="H596" s="0" t="inlineStr">
        <is>
          <t>XL</t>
        </is>
      </c>
      <c r="I596" s="0">
        <v>29.99</v>
      </c>
      <c r="J596" s="0">
        <v>34</v>
      </c>
    </row>
    <row r="597" spans="1:10" customHeight="0">
      <c r="A597" s="0">
        <f>HYPERLINK("https://dl.dropboxusercontent.com/scl/fi/ysavnlxm8pi2xmj1u9rm2/jobe.jpg?rlkey=dyturks6fnyb25l6vtlzkc51y&amp;dl=0","Click to download Image")</f>
      </c>
      <c r="B597" s="0">
        <f>HYPERLINK("https://dl.dropboxusercontent.com/scl/fi/rlvjpixolu2fqrdd66fqo/mens-t-shirt-size-chartsjobe.jpg?rlkey=jjxrmp8pmbdj481c0e82833oz&amp;dl=0","Click to download SizeChart")</f>
      </c>
      <c r="C597" s="0" t="inlineStr">
        <is>
          <t>Jobe Men's Long Sleeve</t>
        </is>
      </c>
      <c r="D597" s="0" t="inlineStr">
        <is>
          <t>'123349</t>
        </is>
      </c>
      <c r="E597" s="0" t="inlineStr">
        <is>
          <t>SDSU JOBE M NY:123349E-2XL</t>
        </is>
      </c>
      <c r="F597" s="0" t="inlineStr">
        <is>
          <t>'816123349083</t>
        </is>
      </c>
      <c r="G597" s="0" t="inlineStr">
        <is>
          <t>MENS</t>
        </is>
      </c>
      <c r="H597" s="0" t="inlineStr">
        <is>
          <t>2XL</t>
        </is>
      </c>
      <c r="I597" s="0">
        <v>29.99</v>
      </c>
      <c r="J597" s="0">
        <v>24</v>
      </c>
    </row>
    <row r="598" spans="1:10" customHeight="0">
      <c r="A598" s="0">
        <f>HYPERLINK("https://dl.dropboxusercontent.com/scl/fi/ysavnlxm8pi2xmj1u9rm2/jobe.jpg?rlkey=dyturks6fnyb25l6vtlzkc51y&amp;dl=0","Click to download Image")</f>
      </c>
      <c r="B598" s="0">
        <f>HYPERLINK("https://dl.dropboxusercontent.com/scl/fi/rlvjpixolu2fqrdd66fqo/mens-t-shirt-size-chartsjobe.jpg?rlkey=jjxrmp8pmbdj481c0e82833oz&amp;dl=0","Click to download SizeChart")</f>
      </c>
      <c r="C598" s="0" t="inlineStr">
        <is>
          <t>Jobe Men's Long Sleeve</t>
        </is>
      </c>
      <c r="D598" s="0" t="inlineStr">
        <is>
          <t>'123349</t>
        </is>
      </c>
      <c r="E598" s="0" t="inlineStr">
        <is>
          <t>SDSU JOBE M NY:123349F-3XL</t>
        </is>
      </c>
      <c r="F598" s="0" t="inlineStr">
        <is>
          <t>'816123349090</t>
        </is>
      </c>
      <c r="G598" s="0" t="inlineStr">
        <is>
          <t>MENS</t>
        </is>
      </c>
      <c r="H598" s="0" t="inlineStr">
        <is>
          <t>3XL</t>
        </is>
      </c>
      <c r="I598" s="0">
        <v>29.99</v>
      </c>
      <c r="J598" s="0">
        <v>12</v>
      </c>
    </row>
    <row r="599" spans="1:10" customHeight="0">
      <c r="A599" s="0">
        <f>HYPERLINK("https://dl.dropboxusercontent.com/scl/fi/ysavnlxm8pi2xmj1u9rm2/jobe.jpg?rlkey=dyturks6fnyb25l6vtlzkc51y&amp;dl=0","Click to download Image")</f>
      </c>
      <c r="B599" s="0">
        <f>HYPERLINK("https://dl.dropboxusercontent.com/scl/fi/rlvjpixolu2fqrdd66fqo/mens-t-shirt-size-chartsjobe.jpg?rlkey=jjxrmp8pmbdj481c0e82833oz&amp;dl=0","Click to download SizeChart")</f>
      </c>
      <c r="C599" s="0" t="inlineStr">
        <is>
          <t>Jobe Men's Long Sleeve</t>
        </is>
      </c>
      <c r="D599" s="0" t="inlineStr">
        <is>
          <t>'123349</t>
        </is>
      </c>
      <c r="E599" s="0" t="inlineStr">
        <is>
          <t>SDSU JOBE M NY 12PK:123349Z-12PK</t>
        </is>
      </c>
      <c r="F599" s="0" t="inlineStr">
        <is>
          <t>'816123349991</t>
        </is>
      </c>
      <c r="G599" s="0" t="inlineStr">
        <is>
          <t>MENS</t>
        </is>
      </c>
      <c r="H599" s="0" t="inlineStr">
        <is>
          <t>12 PACK</t>
        </is>
      </c>
      <c r="I599" s="0">
        <v>294</v>
      </c>
      <c r="J599" s="0">
        <v>10</v>
      </c>
    </row>
    <row r="600" spans="1:10" customHeight="0">
      <c r="A600" s="0">
        <f>HYPERLINK("https://dl.dropboxusercontent.com/scl/fi/jtn8s0kf4mzlmypaq7nwj/127334t.jpg?rlkey=rcapu05jr4mj2nejtfcb24kv4&amp;dl=0","Click to download Image")</f>
      </c>
      <c r="B600" s="0">
        <f>HYPERLINK("https://dl.dropboxusercontent.com/scl/fi/rlvjpixolu2fqrdd66fqo/mens-t-shirt-size-chartsjobe.jpg?rlkey=jjxrmp8pmbdj481c0e82833oz&amp;dl=0","Click to download SizeChart")</f>
      </c>
      <c r="C600" s="0" t="inlineStr">
        <is>
          <t>Jobe Men's Long Sleeve</t>
        </is>
      </c>
      <c r="D600" s="0" t="inlineStr">
        <is>
          <t>'127334</t>
        </is>
      </c>
      <c r="E600" s="0" t="inlineStr">
        <is>
          <t>KSU JOBE M PE:127334A-S</t>
        </is>
      </c>
      <c r="F600" s="0" t="inlineStr">
        <is>
          <t>'805127334041</t>
        </is>
      </c>
      <c r="G600" s="0" t="inlineStr">
        <is>
          <t>MENS</t>
        </is>
      </c>
      <c r="H600" s="0" t="inlineStr">
        <is>
          <t>S</t>
        </is>
      </c>
      <c r="I600" s="0">
        <v>29.99</v>
      </c>
      <c r="J600" s="0">
        <v>10</v>
      </c>
    </row>
    <row r="601" spans="1:10" customHeight="0">
      <c r="A601" s="0">
        <f>HYPERLINK("https://dl.dropboxusercontent.com/scl/fi/jtn8s0kf4mzlmypaq7nwj/127334t.jpg?rlkey=rcapu05jr4mj2nejtfcb24kv4&amp;dl=0","Click to download Image")</f>
      </c>
      <c r="B601" s="0">
        <f>HYPERLINK("https://dl.dropboxusercontent.com/scl/fi/rlvjpixolu2fqrdd66fqo/mens-t-shirt-size-chartsjobe.jpg?rlkey=jjxrmp8pmbdj481c0e82833oz&amp;dl=0","Click to download SizeChart")</f>
      </c>
      <c r="C601" s="0" t="inlineStr">
        <is>
          <t>Jobe Men's Long Sleeve</t>
        </is>
      </c>
      <c r="D601" s="0" t="inlineStr">
        <is>
          <t>'127334</t>
        </is>
      </c>
      <c r="E601" s="0" t="inlineStr">
        <is>
          <t>KSU JOBE M PE:127334B-M</t>
        </is>
      </c>
      <c r="F601" s="0" t="inlineStr">
        <is>
          <t>'805127334058</t>
        </is>
      </c>
      <c r="G601" s="0" t="inlineStr">
        <is>
          <t>MENS</t>
        </is>
      </c>
      <c r="H601" s="0" t="inlineStr">
        <is>
          <t>M</t>
        </is>
      </c>
      <c r="I601" s="0">
        <v>29.99</v>
      </c>
      <c r="J601" s="0">
        <v>20</v>
      </c>
    </row>
    <row r="602" spans="1:10" customHeight="0">
      <c r="A602" s="0">
        <f>HYPERLINK("https://dl.dropboxusercontent.com/scl/fi/jtn8s0kf4mzlmypaq7nwj/127334t.jpg?rlkey=rcapu05jr4mj2nejtfcb24kv4&amp;dl=0","Click to download Image")</f>
      </c>
      <c r="B602" s="0">
        <f>HYPERLINK("https://dl.dropboxusercontent.com/scl/fi/rlvjpixolu2fqrdd66fqo/mens-t-shirt-size-chartsjobe.jpg?rlkey=jjxrmp8pmbdj481c0e82833oz&amp;dl=0","Click to download SizeChart")</f>
      </c>
      <c r="C602" s="0" t="inlineStr">
        <is>
          <t>Jobe Men's Long Sleeve</t>
        </is>
      </c>
      <c r="D602" s="0" t="inlineStr">
        <is>
          <t>'127334</t>
        </is>
      </c>
      <c r="E602" s="0" t="inlineStr">
        <is>
          <t>KSU JOBE M PE:127334C-L</t>
        </is>
      </c>
      <c r="F602" s="0" t="inlineStr">
        <is>
          <t>'805127334065</t>
        </is>
      </c>
      <c r="G602" s="0" t="inlineStr">
        <is>
          <t>MENS</t>
        </is>
      </c>
      <c r="H602" s="0" t="inlineStr">
        <is>
          <t>L</t>
        </is>
      </c>
      <c r="I602" s="0">
        <v>29.99</v>
      </c>
      <c r="J602" s="0">
        <v>26</v>
      </c>
    </row>
    <row r="603" spans="1:10" customHeight="0">
      <c r="A603" s="0">
        <f>HYPERLINK("https://dl.dropboxusercontent.com/scl/fi/jtn8s0kf4mzlmypaq7nwj/127334t.jpg?rlkey=rcapu05jr4mj2nejtfcb24kv4&amp;dl=0","Click to download Image")</f>
      </c>
      <c r="B603" s="0">
        <f>HYPERLINK("https://dl.dropboxusercontent.com/scl/fi/rlvjpixolu2fqrdd66fqo/mens-t-shirt-size-chartsjobe.jpg?rlkey=jjxrmp8pmbdj481c0e82833oz&amp;dl=0","Click to download SizeChart")</f>
      </c>
      <c r="C603" s="0" t="inlineStr">
        <is>
          <t>Jobe Men's Long Sleeve</t>
        </is>
      </c>
      <c r="D603" s="0" t="inlineStr">
        <is>
          <t>'127334</t>
        </is>
      </c>
      <c r="E603" s="0" t="inlineStr">
        <is>
          <t>KSU JOBE M PE:127334D-XL</t>
        </is>
      </c>
      <c r="F603" s="0" t="inlineStr">
        <is>
          <t>'805127334072</t>
        </is>
      </c>
      <c r="G603" s="0" t="inlineStr">
        <is>
          <t>MENS</t>
        </is>
      </c>
      <c r="H603" s="0" t="inlineStr">
        <is>
          <t>XL</t>
        </is>
      </c>
      <c r="I603" s="0">
        <v>29.99</v>
      </c>
      <c r="J603" s="0">
        <v>26</v>
      </c>
    </row>
    <row r="604" spans="1:10" customHeight="0">
      <c r="A604" s="0">
        <f>HYPERLINK("https://dl.dropboxusercontent.com/scl/fi/jtn8s0kf4mzlmypaq7nwj/127334t.jpg?rlkey=rcapu05jr4mj2nejtfcb24kv4&amp;dl=0","Click to download Image")</f>
      </c>
      <c r="B604" s="0">
        <f>HYPERLINK("https://dl.dropboxusercontent.com/scl/fi/rlvjpixolu2fqrdd66fqo/mens-t-shirt-size-chartsjobe.jpg?rlkey=jjxrmp8pmbdj481c0e82833oz&amp;dl=0","Click to download SizeChart")</f>
      </c>
      <c r="C604" s="0" t="inlineStr">
        <is>
          <t>Jobe Men's Long Sleeve</t>
        </is>
      </c>
      <c r="D604" s="0" t="inlineStr">
        <is>
          <t>'127334</t>
        </is>
      </c>
      <c r="E604" s="0" t="inlineStr">
        <is>
          <t>KSU JOBE M PE:127334E-2XL</t>
        </is>
      </c>
      <c r="F604" s="0" t="inlineStr">
        <is>
          <t>'805127334089</t>
        </is>
      </c>
      <c r="G604" s="0" t="inlineStr">
        <is>
          <t>MENS</t>
        </is>
      </c>
      <c r="H604" s="0" t="inlineStr">
        <is>
          <t>2XL</t>
        </is>
      </c>
      <c r="I604" s="0">
        <v>29.99</v>
      </c>
      <c r="J604" s="0">
        <v>18</v>
      </c>
    </row>
    <row r="605" spans="1:10" customHeight="0">
      <c r="A605" s="0">
        <f>HYPERLINK("https://dl.dropboxusercontent.com/scl/fi/jtn8s0kf4mzlmypaq7nwj/127334t.jpg?rlkey=rcapu05jr4mj2nejtfcb24kv4&amp;dl=0","Click to download Image")</f>
      </c>
      <c r="B605" s="0">
        <f>HYPERLINK("https://dl.dropboxusercontent.com/scl/fi/rlvjpixolu2fqrdd66fqo/mens-t-shirt-size-chartsjobe.jpg?rlkey=jjxrmp8pmbdj481c0e82833oz&amp;dl=0","Click to download SizeChart")</f>
      </c>
      <c r="C605" s="0" t="inlineStr">
        <is>
          <t>Jobe Men's Long Sleeve</t>
        </is>
      </c>
      <c r="D605" s="0" t="inlineStr">
        <is>
          <t>'127334</t>
        </is>
      </c>
      <c r="E605" s="0" t="inlineStr">
        <is>
          <t>KSU JOBE M PE:127334F-3XL</t>
        </is>
      </c>
      <c r="F605" s="0" t="inlineStr">
        <is>
          <t>'805127334096</t>
        </is>
      </c>
      <c r="G605" s="0" t="inlineStr">
        <is>
          <t>MENS</t>
        </is>
      </c>
      <c r="H605" s="0" t="inlineStr">
        <is>
          <t>3XL</t>
        </is>
      </c>
      <c r="I605" s="0">
        <v>29.99</v>
      </c>
      <c r="J605" s="0">
        <v>10</v>
      </c>
    </row>
    <row r="606" spans="1:10" customHeight="0">
      <c r="A606" s="0">
        <f>HYPERLINK("https://dl.dropboxusercontent.com/scl/fi/jtn8s0kf4mzlmypaq7nwj/127334t.jpg?rlkey=rcapu05jr4mj2nejtfcb24kv4&amp;dl=0","Click to download Image")</f>
      </c>
      <c r="B606" s="0">
        <f>HYPERLINK("https://dl.dropboxusercontent.com/scl/fi/rlvjpixolu2fqrdd66fqo/mens-t-shirt-size-chartsjobe.jpg?rlkey=jjxrmp8pmbdj481c0e82833oz&amp;dl=0","Click to download SizeChart")</f>
      </c>
      <c r="C606" s="0" t="inlineStr">
        <is>
          <t>Jobe Men's Long Sleeve</t>
        </is>
      </c>
      <c r="D606" s="0" t="inlineStr">
        <is>
          <t>'127334</t>
        </is>
      </c>
      <c r="E606" s="0" t="inlineStr">
        <is>
          <t>KSU JOBE M PE 12PK:127334Z-12PK</t>
        </is>
      </c>
      <c r="F606" s="0" t="inlineStr">
        <is>
          <t>'805127334997</t>
        </is>
      </c>
      <c r="G606" s="0" t="inlineStr">
        <is>
          <t>MENS</t>
        </is>
      </c>
      <c r="H606" s="0" t="inlineStr">
        <is>
          <t>12 PACK</t>
        </is>
      </c>
      <c r="I606" s="0">
        <v>294</v>
      </c>
      <c r="J606" s="0">
        <v>8</v>
      </c>
    </row>
    <row r="607" spans="1:10" customHeight="0">
      <c r="A607" s="0">
        <f>HYPERLINK("https://dl.dropboxusercontent.com/scl/fi/5y6c5b75nysshzr4gd9yj/127811t.jpg?rlkey=abbijto8rbsokfctsp08toab2&amp;dl=0","Click to download Image")</f>
      </c>
      <c r="B607" s="0">
        <f>HYPERLINK("https://dl.dropboxusercontent.com/scl/fi/rlvjpixolu2fqrdd66fqo/mens-t-shirt-size-chartsjobe.jpg?rlkey=jjxrmp8pmbdj481c0e82833oz&amp;dl=0","Click to download SizeChart")</f>
      </c>
      <c r="C607" s="0" t="inlineStr">
        <is>
          <t>Jobe Men's Long Sleeve</t>
        </is>
      </c>
      <c r="D607" s="0" t="inlineStr">
        <is>
          <t>'127811</t>
        </is>
      </c>
      <c r="E607" s="0" t="inlineStr">
        <is>
          <t>NDSU JOBE M GY:127811A-S</t>
        </is>
      </c>
      <c r="F607" s="0" t="inlineStr">
        <is>
          <t>'813127811042</t>
        </is>
      </c>
      <c r="G607" s="0" t="inlineStr">
        <is>
          <t>MENS</t>
        </is>
      </c>
      <c r="H607" s="0" t="inlineStr">
        <is>
          <t>S</t>
        </is>
      </c>
      <c r="I607" s="0">
        <v>29.99</v>
      </c>
      <c r="J607" s="0">
        <v>1</v>
      </c>
    </row>
    <row r="608" spans="1:10" customHeight="0">
      <c r="A608" s="0">
        <f>HYPERLINK("https://dl.dropboxusercontent.com/scl/fi/5y6c5b75nysshzr4gd9yj/127811t.jpg?rlkey=abbijto8rbsokfctsp08toab2&amp;dl=0","Click to download Image")</f>
      </c>
      <c r="B608" s="0">
        <f>HYPERLINK("https://dl.dropboxusercontent.com/scl/fi/rlvjpixolu2fqrdd66fqo/mens-t-shirt-size-chartsjobe.jpg?rlkey=jjxrmp8pmbdj481c0e82833oz&amp;dl=0","Click to download SizeChart")</f>
      </c>
      <c r="C608" s="0" t="inlineStr">
        <is>
          <t>Jobe Men's Long Sleeve</t>
        </is>
      </c>
      <c r="D608" s="0" t="inlineStr">
        <is>
          <t>'127811</t>
        </is>
      </c>
      <c r="E608" s="0" t="inlineStr">
        <is>
          <t>NDSU JOBE M GY:127811B-M</t>
        </is>
      </c>
      <c r="F608" s="0" t="inlineStr">
        <is>
          <t>'813127811059</t>
        </is>
      </c>
      <c r="G608" s="0" t="inlineStr">
        <is>
          <t>MENS</t>
        </is>
      </c>
      <c r="H608" s="0" t="inlineStr">
        <is>
          <t>M</t>
        </is>
      </c>
      <c r="I608" s="0">
        <v>29.99</v>
      </c>
      <c r="J608" s="0">
        <v>2</v>
      </c>
    </row>
    <row r="609" spans="1:10" customHeight="0">
      <c r="A609" s="0">
        <f>HYPERLINK("https://dl.dropboxusercontent.com/scl/fi/5y6c5b75nysshzr4gd9yj/127811t.jpg?rlkey=abbijto8rbsokfctsp08toab2&amp;dl=0","Click to download Image")</f>
      </c>
      <c r="B609" s="0">
        <f>HYPERLINK("https://dl.dropboxusercontent.com/scl/fi/rlvjpixolu2fqrdd66fqo/mens-t-shirt-size-chartsjobe.jpg?rlkey=jjxrmp8pmbdj481c0e82833oz&amp;dl=0","Click to download SizeChart")</f>
      </c>
      <c r="C609" s="0" t="inlineStr">
        <is>
          <t>Jobe Men's Long Sleeve</t>
        </is>
      </c>
      <c r="D609" s="0" t="inlineStr">
        <is>
          <t>'127811</t>
        </is>
      </c>
      <c r="E609" s="0" t="inlineStr">
        <is>
          <t>NDSU JOBE M GY:127811C-L</t>
        </is>
      </c>
      <c r="F609" s="0" t="inlineStr">
        <is>
          <t>'813127811066</t>
        </is>
      </c>
      <c r="G609" s="0" t="inlineStr">
        <is>
          <t>MENS</t>
        </is>
      </c>
      <c r="H609" s="0" t="inlineStr">
        <is>
          <t>L</t>
        </is>
      </c>
      <c r="I609" s="0">
        <v>29.99</v>
      </c>
      <c r="J609" s="0">
        <v>1</v>
      </c>
    </row>
    <row r="610" spans="1:10" customHeight="0">
      <c r="A610" s="0">
        <f>HYPERLINK("https://dl.dropboxusercontent.com/scl/fi/5y6c5b75nysshzr4gd9yj/127811t.jpg?rlkey=abbijto8rbsokfctsp08toab2&amp;dl=0","Click to download Image")</f>
      </c>
      <c r="B610" s="0">
        <f>HYPERLINK("https://dl.dropboxusercontent.com/scl/fi/rlvjpixolu2fqrdd66fqo/mens-t-shirt-size-chartsjobe.jpg?rlkey=jjxrmp8pmbdj481c0e82833oz&amp;dl=0","Click to download SizeChart")</f>
      </c>
      <c r="C610" s="0" t="inlineStr">
        <is>
          <t>Jobe Men's Long Sleeve</t>
        </is>
      </c>
      <c r="D610" s="0" t="inlineStr">
        <is>
          <t>'127811</t>
        </is>
      </c>
      <c r="E610" s="0" t="inlineStr">
        <is>
          <t>NDSU JOBE M GY:127811D-XL</t>
        </is>
      </c>
      <c r="F610" s="0" t="inlineStr">
        <is>
          <t>'813127811073</t>
        </is>
      </c>
      <c r="G610" s="0" t="inlineStr">
        <is>
          <t>MENS</t>
        </is>
      </c>
      <c r="H610" s="0" t="inlineStr">
        <is>
          <t>XL</t>
        </is>
      </c>
      <c r="I610" s="0">
        <v>29.99</v>
      </c>
      <c r="J610" s="0">
        <v>3</v>
      </c>
    </row>
    <row r="611" spans="1:10" customHeight="0">
      <c r="A611" s="0">
        <f>HYPERLINK("https://dl.dropboxusercontent.com/scl/fi/5y6c5b75nysshzr4gd9yj/127811t.jpg?rlkey=abbijto8rbsokfctsp08toab2&amp;dl=0","Click to download Image")</f>
      </c>
      <c r="B611" s="0">
        <f>HYPERLINK("https://dl.dropboxusercontent.com/scl/fi/rlvjpixolu2fqrdd66fqo/mens-t-shirt-size-chartsjobe.jpg?rlkey=jjxrmp8pmbdj481c0e82833oz&amp;dl=0","Click to download SizeChart")</f>
      </c>
      <c r="C611" s="0" t="inlineStr">
        <is>
          <t>Jobe Men's Long Sleeve</t>
        </is>
      </c>
      <c r="D611" s="0" t="inlineStr">
        <is>
          <t>'127811</t>
        </is>
      </c>
      <c r="E611" s="0" t="inlineStr">
        <is>
          <t>NDSU JOBE M GY:127811E-2XL</t>
        </is>
      </c>
      <c r="F611" s="0" t="inlineStr">
        <is>
          <t>'813127811080</t>
        </is>
      </c>
      <c r="G611" s="0" t="inlineStr">
        <is>
          <t>MENS</t>
        </is>
      </c>
      <c r="H611" s="0" t="inlineStr">
        <is>
          <t>2XL</t>
        </is>
      </c>
      <c r="I611" s="0">
        <v>29.99</v>
      </c>
      <c r="J611" s="0">
        <v>0</v>
      </c>
    </row>
    <row r="612" spans="1:10" customHeight="0">
      <c r="A612" s="0">
        <f>HYPERLINK("https://dl.dropboxusercontent.com/scl/fi/5y6c5b75nysshzr4gd9yj/127811t.jpg?rlkey=abbijto8rbsokfctsp08toab2&amp;dl=0","Click to download Image")</f>
      </c>
      <c r="B612" s="0">
        <f>HYPERLINK("https://dl.dropboxusercontent.com/scl/fi/rlvjpixolu2fqrdd66fqo/mens-t-shirt-size-chartsjobe.jpg?rlkey=jjxrmp8pmbdj481c0e82833oz&amp;dl=0","Click to download SizeChart")</f>
      </c>
      <c r="C612" s="0" t="inlineStr">
        <is>
          <t>Jobe Men's Long Sleeve</t>
        </is>
      </c>
      <c r="D612" s="0" t="inlineStr">
        <is>
          <t>'127811</t>
        </is>
      </c>
      <c r="E612" s="0" t="inlineStr">
        <is>
          <t>NDSU JOBE M GY:127811F-3XL</t>
        </is>
      </c>
      <c r="F612" s="0" t="inlineStr">
        <is>
          <t>'813127811097</t>
        </is>
      </c>
      <c r="G612" s="0" t="inlineStr">
        <is>
          <t>MENS</t>
        </is>
      </c>
      <c r="H612" s="0" t="inlineStr">
        <is>
          <t>3XL</t>
        </is>
      </c>
      <c r="I612" s="0">
        <v>29.99</v>
      </c>
      <c r="J612" s="0">
        <v>0</v>
      </c>
    </row>
    <row r="613" spans="1:10" customHeight="0">
      <c r="A613" s="0">
        <f>HYPERLINK("https://dl.dropboxusercontent.com/scl/fi/5y6c5b75nysshzr4gd9yj/127811t.jpg?rlkey=abbijto8rbsokfctsp08toab2&amp;dl=0","Click to download Image")</f>
      </c>
      <c r="B613" s="0">
        <f>HYPERLINK("https://dl.dropboxusercontent.com/scl/fi/rlvjpixolu2fqrdd66fqo/mens-t-shirt-size-chartsjobe.jpg?rlkey=jjxrmp8pmbdj481c0e82833oz&amp;dl=0","Click to download SizeChart")</f>
      </c>
      <c r="C613" s="0" t="inlineStr">
        <is>
          <t>Jobe Men's Long Sleeve</t>
        </is>
      </c>
      <c r="D613" s="0" t="inlineStr">
        <is>
          <t>'127811</t>
        </is>
      </c>
      <c r="E613" s="0" t="inlineStr">
        <is>
          <t>NDSU JOBE M GY 12PK:127811Z-12PK</t>
        </is>
      </c>
      <c r="F613" s="0" t="inlineStr">
        <is>
          <t>'813127811998</t>
        </is>
      </c>
      <c r="G613" s="0" t="inlineStr">
        <is>
          <t>MENS</t>
        </is>
      </c>
      <c r="H613" s="0" t="inlineStr">
        <is>
          <t>12 PACK</t>
        </is>
      </c>
      <c r="I613" s="0">
        <v>294</v>
      </c>
      <c r="J613" s="0">
        <v>0</v>
      </c>
    </row>
    <row r="614" spans="1:10" customHeight="0">
      <c r="A614" s="0">
        <f>HYPERLINK("https://dl.dropboxusercontent.com/scl/fi/06lg66zdfnyqhjee91nit/128338t.jpg?rlkey=rl5gqqlob16bw6y5twupnxqi3&amp;dl=0","Click to download Image")</f>
      </c>
      <c r="B614" s="0">
        <f>HYPERLINK("https://dl.dropboxusercontent.com/scl/fi/rlvjpixolu2fqrdd66fqo/mens-t-shirt-size-chartsjobe.jpg?rlkey=jjxrmp8pmbdj481c0e82833oz&amp;dl=0","Click to download SizeChart")</f>
      </c>
      <c r="C614" s="0" t="inlineStr">
        <is>
          <t>Jobe Men's Long Sleeve</t>
        </is>
      </c>
      <c r="D614" s="0" t="inlineStr">
        <is>
          <t>'128338</t>
        </is>
      </c>
      <c r="E614" s="0" t="inlineStr">
        <is>
          <t>DRK JOBE M RL:128338A-S</t>
        </is>
      </c>
      <c r="F614" s="0" t="inlineStr">
        <is>
          <t>'817128338041</t>
        </is>
      </c>
      <c r="G614" s="0" t="inlineStr">
        <is>
          <t>MENS</t>
        </is>
      </c>
      <c r="H614" s="0" t="inlineStr">
        <is>
          <t>S</t>
        </is>
      </c>
      <c r="I614" s="0">
        <v>29.99</v>
      </c>
      <c r="J614" s="0">
        <v>3</v>
      </c>
    </row>
    <row r="615" spans="1:10" customHeight="0">
      <c r="A615" s="0">
        <f>HYPERLINK("https://dl.dropboxusercontent.com/scl/fi/06lg66zdfnyqhjee91nit/128338t.jpg?rlkey=rl5gqqlob16bw6y5twupnxqi3&amp;dl=0","Click to download Image")</f>
      </c>
      <c r="B615" s="0">
        <f>HYPERLINK("https://dl.dropboxusercontent.com/scl/fi/rlvjpixolu2fqrdd66fqo/mens-t-shirt-size-chartsjobe.jpg?rlkey=jjxrmp8pmbdj481c0e82833oz&amp;dl=0","Click to download SizeChart")</f>
      </c>
      <c r="C615" s="0" t="inlineStr">
        <is>
          <t>Jobe Men's Long Sleeve</t>
        </is>
      </c>
      <c r="D615" s="0" t="inlineStr">
        <is>
          <t>'128338</t>
        </is>
      </c>
      <c r="E615" s="0" t="inlineStr">
        <is>
          <t>DRK JOBE M RL:128338B-M</t>
        </is>
      </c>
      <c r="F615" s="0" t="inlineStr">
        <is>
          <t>'817128338058</t>
        </is>
      </c>
      <c r="G615" s="0" t="inlineStr">
        <is>
          <t>MENS</t>
        </is>
      </c>
      <c r="H615" s="0" t="inlineStr">
        <is>
          <t>M</t>
        </is>
      </c>
      <c r="I615" s="0">
        <v>29.99</v>
      </c>
      <c r="J615" s="0">
        <v>6</v>
      </c>
    </row>
    <row r="616" spans="1:10" customHeight="0">
      <c r="A616" s="0">
        <f>HYPERLINK("https://dl.dropboxusercontent.com/scl/fi/06lg66zdfnyqhjee91nit/128338t.jpg?rlkey=rl5gqqlob16bw6y5twupnxqi3&amp;dl=0","Click to download Image")</f>
      </c>
      <c r="B616" s="0">
        <f>HYPERLINK("https://dl.dropboxusercontent.com/scl/fi/rlvjpixolu2fqrdd66fqo/mens-t-shirt-size-chartsjobe.jpg?rlkey=jjxrmp8pmbdj481c0e82833oz&amp;dl=0","Click to download SizeChart")</f>
      </c>
      <c r="C616" s="0" t="inlineStr">
        <is>
          <t>Jobe Men's Long Sleeve</t>
        </is>
      </c>
      <c r="D616" s="0" t="inlineStr">
        <is>
          <t>'128338</t>
        </is>
      </c>
      <c r="E616" s="0" t="inlineStr">
        <is>
          <t>DRK JOBE M RL:128338C-L</t>
        </is>
      </c>
      <c r="F616" s="0" t="inlineStr">
        <is>
          <t>'817128338065</t>
        </is>
      </c>
      <c r="G616" s="0" t="inlineStr">
        <is>
          <t>MENS</t>
        </is>
      </c>
      <c r="H616" s="0" t="inlineStr">
        <is>
          <t>L</t>
        </is>
      </c>
      <c r="I616" s="0">
        <v>29.99</v>
      </c>
      <c r="J616" s="0">
        <v>10</v>
      </c>
    </row>
    <row r="617" spans="1:10" customHeight="0">
      <c r="A617" s="0">
        <f>HYPERLINK("https://dl.dropboxusercontent.com/scl/fi/06lg66zdfnyqhjee91nit/128338t.jpg?rlkey=rl5gqqlob16bw6y5twupnxqi3&amp;dl=0","Click to download Image")</f>
      </c>
      <c r="B617" s="0">
        <f>HYPERLINK("https://dl.dropboxusercontent.com/scl/fi/rlvjpixolu2fqrdd66fqo/mens-t-shirt-size-chartsjobe.jpg?rlkey=jjxrmp8pmbdj481c0e82833oz&amp;dl=0","Click to download SizeChart")</f>
      </c>
      <c r="C617" s="0" t="inlineStr">
        <is>
          <t>Jobe Men's Long Sleeve</t>
        </is>
      </c>
      <c r="D617" s="0" t="inlineStr">
        <is>
          <t>'128338</t>
        </is>
      </c>
      <c r="E617" s="0" t="inlineStr">
        <is>
          <t>DRK JOBE M RL:128338D-XL</t>
        </is>
      </c>
      <c r="F617" s="0" t="inlineStr">
        <is>
          <t>'817128338072</t>
        </is>
      </c>
      <c r="G617" s="0" t="inlineStr">
        <is>
          <t>MENS</t>
        </is>
      </c>
      <c r="H617" s="0" t="inlineStr">
        <is>
          <t>XL</t>
        </is>
      </c>
      <c r="I617" s="0">
        <v>29.99</v>
      </c>
      <c r="J617" s="0">
        <v>8</v>
      </c>
    </row>
    <row r="618" spans="1:10" customHeight="0">
      <c r="A618" s="0">
        <f>HYPERLINK("https://dl.dropboxusercontent.com/scl/fi/06lg66zdfnyqhjee91nit/128338t.jpg?rlkey=rl5gqqlob16bw6y5twupnxqi3&amp;dl=0","Click to download Image")</f>
      </c>
      <c r="B618" s="0">
        <f>HYPERLINK("https://dl.dropboxusercontent.com/scl/fi/rlvjpixolu2fqrdd66fqo/mens-t-shirt-size-chartsjobe.jpg?rlkey=jjxrmp8pmbdj481c0e82833oz&amp;dl=0","Click to download SizeChart")</f>
      </c>
      <c r="C618" s="0" t="inlineStr">
        <is>
          <t>Jobe Men's Long Sleeve</t>
        </is>
      </c>
      <c r="D618" s="0" t="inlineStr">
        <is>
          <t>'128338</t>
        </is>
      </c>
      <c r="E618" s="0" t="inlineStr">
        <is>
          <t>DRK JOBE M RL:128338E-2XL</t>
        </is>
      </c>
      <c r="F618" s="0" t="inlineStr">
        <is>
          <t>'817128338089</t>
        </is>
      </c>
      <c r="G618" s="0" t="inlineStr">
        <is>
          <t>MENS</t>
        </is>
      </c>
      <c r="H618" s="0" t="inlineStr">
        <is>
          <t>2XL</t>
        </is>
      </c>
      <c r="I618" s="0">
        <v>29.99</v>
      </c>
      <c r="J618" s="0">
        <v>6</v>
      </c>
    </row>
    <row r="619" spans="1:10" customHeight="0">
      <c r="A619" s="0">
        <f>HYPERLINK("https://dl.dropboxusercontent.com/scl/fi/06lg66zdfnyqhjee91nit/128338t.jpg?rlkey=rl5gqqlob16bw6y5twupnxqi3&amp;dl=0","Click to download Image")</f>
      </c>
      <c r="B619" s="0">
        <f>HYPERLINK("https://dl.dropboxusercontent.com/scl/fi/rlvjpixolu2fqrdd66fqo/mens-t-shirt-size-chartsjobe.jpg?rlkey=jjxrmp8pmbdj481c0e82833oz&amp;dl=0","Click to download SizeChart")</f>
      </c>
      <c r="C619" s="0" t="inlineStr">
        <is>
          <t>Jobe Men's Long Sleeve</t>
        </is>
      </c>
      <c r="D619" s="0" t="inlineStr">
        <is>
          <t>'128338</t>
        </is>
      </c>
      <c r="E619" s="0" t="inlineStr">
        <is>
          <t>DRK JOBE M RL:128338F-3XL</t>
        </is>
      </c>
      <c r="F619" s="0" t="inlineStr">
        <is>
          <t>'817128338096</t>
        </is>
      </c>
      <c r="G619" s="0" t="inlineStr">
        <is>
          <t>MENS</t>
        </is>
      </c>
      <c r="H619" s="0" t="inlineStr">
        <is>
          <t>3XL</t>
        </is>
      </c>
      <c r="I619" s="0">
        <v>29.99</v>
      </c>
      <c r="J619" s="0">
        <v>3</v>
      </c>
    </row>
    <row r="620" spans="1:10" customHeight="0">
      <c r="A620" s="0">
        <f>HYPERLINK("https://dl.dropboxusercontent.com/scl/fi/06lg66zdfnyqhjee91nit/128338t.jpg?rlkey=rl5gqqlob16bw6y5twupnxqi3&amp;dl=0","Click to download Image")</f>
      </c>
      <c r="B620" s="0">
        <f>HYPERLINK("https://dl.dropboxusercontent.com/scl/fi/rlvjpixolu2fqrdd66fqo/mens-t-shirt-size-chartsjobe.jpg?rlkey=jjxrmp8pmbdj481c0e82833oz&amp;dl=0","Click to download SizeChart")</f>
      </c>
      <c r="C620" s="0" t="inlineStr">
        <is>
          <t>Jobe Men's Long Sleeve</t>
        </is>
      </c>
      <c r="D620" s="0" t="inlineStr">
        <is>
          <t>'128338</t>
        </is>
      </c>
      <c r="E620" s="0" t="inlineStr">
        <is>
          <t>DRK JOBE M RL 12PK:128338Z-12PK</t>
        </is>
      </c>
      <c r="F620" s="0" t="inlineStr">
        <is>
          <t>'817128338997</t>
        </is>
      </c>
      <c r="G620" s="0" t="inlineStr">
        <is>
          <t>MENS</t>
        </is>
      </c>
      <c r="H620" s="0" t="inlineStr">
        <is>
          <t>12 PACK</t>
        </is>
      </c>
      <c r="I620" s="0">
        <v>294</v>
      </c>
      <c r="J620" s="0">
        <v>2</v>
      </c>
    </row>
    <row r="621" spans="1:10" customHeight="0">
      <c r="A621" s="0">
        <f>HYPERLINK("https://dl.dropboxusercontent.com/scl/fi/yuvywqu6i89oj82jhn3mg/128586t.jpg?rlkey=lbg3o0cmzqdahym9qef0ssyo6&amp;dl=0","Click to download Image")</f>
      </c>
      <c r="B621" s="0">
        <f>HYPERLINK("https://dl.dropboxusercontent.com/scl/fi/rlvjpixolu2fqrdd66fqo/mens-t-shirt-size-chartsjobe.jpg?rlkey=jjxrmp8pmbdj481c0e82833oz&amp;dl=0","Click to download SizeChart")</f>
      </c>
      <c r="C621" s="0" t="inlineStr">
        <is>
          <t>Jobe Men's Long Sleeve</t>
        </is>
      </c>
      <c r="D621" s="0" t="inlineStr">
        <is>
          <t>'128586</t>
        </is>
      </c>
      <c r="E621" s="0" t="inlineStr">
        <is>
          <t>UNO JOBE M BK:128586A-S</t>
        </is>
      </c>
      <c r="F621" s="0" t="inlineStr">
        <is>
          <t>'809128586041</t>
        </is>
      </c>
      <c r="G621" s="0" t="inlineStr">
        <is>
          <t>MENS</t>
        </is>
      </c>
      <c r="H621" s="0" t="inlineStr">
        <is>
          <t>S</t>
        </is>
      </c>
      <c r="I621" s="0">
        <v>29.99</v>
      </c>
      <c r="J621" s="0">
        <v>2</v>
      </c>
    </row>
    <row r="622" spans="1:10" customHeight="0">
      <c r="A622" s="0">
        <f>HYPERLINK("https://dl.dropboxusercontent.com/scl/fi/yuvywqu6i89oj82jhn3mg/128586t.jpg?rlkey=lbg3o0cmzqdahym9qef0ssyo6&amp;dl=0","Click to download Image")</f>
      </c>
      <c r="B622" s="0">
        <f>HYPERLINK("https://dl.dropboxusercontent.com/scl/fi/rlvjpixolu2fqrdd66fqo/mens-t-shirt-size-chartsjobe.jpg?rlkey=jjxrmp8pmbdj481c0e82833oz&amp;dl=0","Click to download SizeChart")</f>
      </c>
      <c r="C622" s="0" t="inlineStr">
        <is>
          <t>Jobe Men's Long Sleeve</t>
        </is>
      </c>
      <c r="D622" s="0" t="inlineStr">
        <is>
          <t>'128586</t>
        </is>
      </c>
      <c r="E622" s="0" t="inlineStr">
        <is>
          <t>UNO JOBE M BK:128586B-M</t>
        </is>
      </c>
      <c r="F622" s="0" t="inlineStr">
        <is>
          <t>'809128586058</t>
        </is>
      </c>
      <c r="G622" s="0" t="inlineStr">
        <is>
          <t>MENS</t>
        </is>
      </c>
      <c r="H622" s="0" t="inlineStr">
        <is>
          <t>M</t>
        </is>
      </c>
      <c r="I622" s="0">
        <v>29.99</v>
      </c>
      <c r="J622" s="0">
        <v>0</v>
      </c>
    </row>
    <row r="623" spans="1:10" customHeight="0">
      <c r="A623" s="0">
        <f>HYPERLINK("https://dl.dropboxusercontent.com/scl/fi/yuvywqu6i89oj82jhn3mg/128586t.jpg?rlkey=lbg3o0cmzqdahym9qef0ssyo6&amp;dl=0","Click to download Image")</f>
      </c>
      <c r="B623" s="0">
        <f>HYPERLINK("https://dl.dropboxusercontent.com/scl/fi/rlvjpixolu2fqrdd66fqo/mens-t-shirt-size-chartsjobe.jpg?rlkey=jjxrmp8pmbdj481c0e82833oz&amp;dl=0","Click to download SizeChart")</f>
      </c>
      <c r="C623" s="0" t="inlineStr">
        <is>
          <t>Jobe Men's Long Sleeve</t>
        </is>
      </c>
      <c r="D623" s="0" t="inlineStr">
        <is>
          <t>'128586</t>
        </is>
      </c>
      <c r="E623" s="0" t="inlineStr">
        <is>
          <t>UNO JOBE M BK:128586C-L</t>
        </is>
      </c>
      <c r="F623" s="0" t="inlineStr">
        <is>
          <t>'809128586065</t>
        </is>
      </c>
      <c r="G623" s="0" t="inlineStr">
        <is>
          <t>MENS</t>
        </is>
      </c>
      <c r="H623" s="0" t="inlineStr">
        <is>
          <t>L</t>
        </is>
      </c>
      <c r="I623" s="0">
        <v>29.99</v>
      </c>
      <c r="J623" s="0">
        <v>1</v>
      </c>
    </row>
    <row r="624" spans="1:10" customHeight="0">
      <c r="A624" s="0">
        <f>HYPERLINK("https://dl.dropboxusercontent.com/scl/fi/yuvywqu6i89oj82jhn3mg/128586t.jpg?rlkey=lbg3o0cmzqdahym9qef0ssyo6&amp;dl=0","Click to download Image")</f>
      </c>
      <c r="B624" s="0">
        <f>HYPERLINK("https://dl.dropboxusercontent.com/scl/fi/rlvjpixolu2fqrdd66fqo/mens-t-shirt-size-chartsjobe.jpg?rlkey=jjxrmp8pmbdj481c0e82833oz&amp;dl=0","Click to download SizeChart")</f>
      </c>
      <c r="C624" s="0" t="inlineStr">
        <is>
          <t>Jobe Men's Long Sleeve</t>
        </is>
      </c>
      <c r="D624" s="0" t="inlineStr">
        <is>
          <t>'128586</t>
        </is>
      </c>
      <c r="E624" s="0" t="inlineStr">
        <is>
          <t>UNO JOBE M BK:128586D-XL</t>
        </is>
      </c>
      <c r="F624" s="0" t="inlineStr">
        <is>
          <t>'809128586072</t>
        </is>
      </c>
      <c r="G624" s="0" t="inlineStr">
        <is>
          <t>MENS</t>
        </is>
      </c>
      <c r="H624" s="0" t="inlineStr">
        <is>
          <t>XL</t>
        </is>
      </c>
      <c r="I624" s="0">
        <v>29.99</v>
      </c>
      <c r="J624" s="0">
        <v>3</v>
      </c>
    </row>
    <row r="625" spans="1:10" customHeight="0">
      <c r="A625" s="0">
        <f>HYPERLINK("https://dl.dropboxusercontent.com/scl/fi/yuvywqu6i89oj82jhn3mg/128586t.jpg?rlkey=lbg3o0cmzqdahym9qef0ssyo6&amp;dl=0","Click to download Image")</f>
      </c>
      <c r="B625" s="0">
        <f>HYPERLINK("https://dl.dropboxusercontent.com/scl/fi/rlvjpixolu2fqrdd66fqo/mens-t-shirt-size-chartsjobe.jpg?rlkey=jjxrmp8pmbdj481c0e82833oz&amp;dl=0","Click to download SizeChart")</f>
      </c>
      <c r="C625" s="0" t="inlineStr">
        <is>
          <t>Jobe Men's Long Sleeve</t>
        </is>
      </c>
      <c r="D625" s="0" t="inlineStr">
        <is>
          <t>'128586</t>
        </is>
      </c>
      <c r="E625" s="0" t="inlineStr">
        <is>
          <t>UNO JOBE M BK:128586E-2XL</t>
        </is>
      </c>
      <c r="F625" s="0" t="inlineStr">
        <is>
          <t>'809128586089</t>
        </is>
      </c>
      <c r="G625" s="0" t="inlineStr">
        <is>
          <t>MENS</t>
        </is>
      </c>
      <c r="H625" s="0" t="inlineStr">
        <is>
          <t>2XL</t>
        </is>
      </c>
      <c r="I625" s="0">
        <v>29.99</v>
      </c>
      <c r="J625" s="0">
        <v>5</v>
      </c>
    </row>
    <row r="626" spans="1:10" customHeight="0">
      <c r="A626" s="0">
        <f>HYPERLINK("https://dl.dropboxusercontent.com/scl/fi/yuvywqu6i89oj82jhn3mg/128586t.jpg?rlkey=lbg3o0cmzqdahym9qef0ssyo6&amp;dl=0","Click to download Image")</f>
      </c>
      <c r="B626" s="0">
        <f>HYPERLINK("https://dl.dropboxusercontent.com/scl/fi/rlvjpixolu2fqrdd66fqo/mens-t-shirt-size-chartsjobe.jpg?rlkey=jjxrmp8pmbdj481c0e82833oz&amp;dl=0","Click to download SizeChart")</f>
      </c>
      <c r="C626" s="0" t="inlineStr">
        <is>
          <t>Jobe Men's Long Sleeve</t>
        </is>
      </c>
      <c r="D626" s="0" t="inlineStr">
        <is>
          <t>'128586</t>
        </is>
      </c>
      <c r="E626" s="0" t="inlineStr">
        <is>
          <t>UNO JOBE M BK:128586F-3XL</t>
        </is>
      </c>
      <c r="F626" s="0" t="inlineStr">
        <is>
          <t>'809128586096</t>
        </is>
      </c>
      <c r="G626" s="0" t="inlineStr">
        <is>
          <t>MENS</t>
        </is>
      </c>
      <c r="H626" s="0" t="inlineStr">
        <is>
          <t>3XL</t>
        </is>
      </c>
      <c r="I626" s="0">
        <v>29.99</v>
      </c>
      <c r="J626" s="0">
        <v>6</v>
      </c>
    </row>
    <row r="627" spans="1:10" customHeight="0">
      <c r="A627" s="0">
        <f>HYPERLINK("https://dl.dropboxusercontent.com/scl/fi/yuvywqu6i89oj82jhn3mg/128586t.jpg?rlkey=lbg3o0cmzqdahym9qef0ssyo6&amp;dl=0","Click to download Image")</f>
      </c>
      <c r="B627" s="0">
        <f>HYPERLINK("https://dl.dropboxusercontent.com/scl/fi/rlvjpixolu2fqrdd66fqo/mens-t-shirt-size-chartsjobe.jpg?rlkey=jjxrmp8pmbdj481c0e82833oz&amp;dl=0","Click to download SizeChart")</f>
      </c>
      <c r="C627" s="0" t="inlineStr">
        <is>
          <t>Jobe Men's Long Sleeve</t>
        </is>
      </c>
      <c r="D627" s="0" t="inlineStr">
        <is>
          <t>'128586</t>
        </is>
      </c>
      <c r="E627" s="0" t="inlineStr">
        <is>
          <t>UNO JOBE M BK 12PK:128586Z-12PK</t>
        </is>
      </c>
      <c r="F627" s="0" t="inlineStr">
        <is>
          <t>'809128586997</t>
        </is>
      </c>
      <c r="G627" s="0" t="inlineStr">
        <is>
          <t>MENS</t>
        </is>
      </c>
      <c r="H627" s="0" t="inlineStr">
        <is>
          <t>12 PACK</t>
        </is>
      </c>
      <c r="I627" s="0">
        <v>294</v>
      </c>
      <c r="J627" s="0">
        <v>0</v>
      </c>
    </row>
    <row r="628" spans="1:10" customHeight="0">
      <c r="A628" s="0">
        <f>HYPERLINK("https://dl.dropboxusercontent.com/scl/fi/5yqg72lkf0q9g2n7wz41j/128585t.jpg?rlkey=ywjcgpobmd5ilhfz1e25d5t11&amp;dl=0","Click to download Image")</f>
      </c>
      <c r="B628" s="0">
        <f>HYPERLINK("https://dl.dropboxusercontent.com/scl/fi/rlvjpixolu2fqrdd66fqo/mens-t-shirt-size-chartsjobe.jpg?rlkey=jjxrmp8pmbdj481c0e82833oz&amp;dl=0","Click to download SizeChart")</f>
      </c>
      <c r="C628" s="0" t="inlineStr">
        <is>
          <t>Jobe Men's Long Sleeve</t>
        </is>
      </c>
      <c r="D628" s="0" t="inlineStr">
        <is>
          <t>'128585</t>
        </is>
      </c>
      <c r="E628" s="0" t="inlineStr">
        <is>
          <t>CU JOBE M NY:128585A-S</t>
        </is>
      </c>
      <c r="F628" s="0" t="inlineStr">
        <is>
          <t>'810128585040</t>
        </is>
      </c>
      <c r="G628" s="0" t="inlineStr">
        <is>
          <t>MENS</t>
        </is>
      </c>
      <c r="H628" s="0" t="inlineStr">
        <is>
          <t>S</t>
        </is>
      </c>
      <c r="I628" s="0">
        <v>29.99</v>
      </c>
      <c r="J628" s="0">
        <v>0</v>
      </c>
    </row>
    <row r="629" spans="1:10" customHeight="0">
      <c r="A629" s="0">
        <f>HYPERLINK("https://dl.dropboxusercontent.com/scl/fi/5yqg72lkf0q9g2n7wz41j/128585t.jpg?rlkey=ywjcgpobmd5ilhfz1e25d5t11&amp;dl=0","Click to download Image")</f>
      </c>
      <c r="B629" s="0">
        <f>HYPERLINK("https://dl.dropboxusercontent.com/scl/fi/rlvjpixolu2fqrdd66fqo/mens-t-shirt-size-chartsjobe.jpg?rlkey=jjxrmp8pmbdj481c0e82833oz&amp;dl=0","Click to download SizeChart")</f>
      </c>
      <c r="C629" s="0" t="inlineStr">
        <is>
          <t>Jobe Men's Long Sleeve</t>
        </is>
      </c>
      <c r="D629" s="0" t="inlineStr">
        <is>
          <t>'128585</t>
        </is>
      </c>
      <c r="E629" s="0" t="inlineStr">
        <is>
          <t>CU JOBE M NY:128585B-M</t>
        </is>
      </c>
      <c r="F629" s="0" t="inlineStr">
        <is>
          <t>'810128585057</t>
        </is>
      </c>
      <c r="G629" s="0" t="inlineStr">
        <is>
          <t>MENS</t>
        </is>
      </c>
      <c r="H629" s="0" t="inlineStr">
        <is>
          <t>M</t>
        </is>
      </c>
      <c r="I629" s="0">
        <v>29.99</v>
      </c>
      <c r="J629" s="0">
        <v>0</v>
      </c>
    </row>
    <row r="630" spans="1:10" customHeight="0">
      <c r="A630" s="0">
        <f>HYPERLINK("https://dl.dropboxusercontent.com/scl/fi/5yqg72lkf0q9g2n7wz41j/128585t.jpg?rlkey=ywjcgpobmd5ilhfz1e25d5t11&amp;dl=0","Click to download Image")</f>
      </c>
      <c r="B630" s="0">
        <f>HYPERLINK("https://dl.dropboxusercontent.com/scl/fi/rlvjpixolu2fqrdd66fqo/mens-t-shirt-size-chartsjobe.jpg?rlkey=jjxrmp8pmbdj481c0e82833oz&amp;dl=0","Click to download SizeChart")</f>
      </c>
      <c r="C630" s="0" t="inlineStr">
        <is>
          <t>Jobe Men's Long Sleeve</t>
        </is>
      </c>
      <c r="D630" s="0" t="inlineStr">
        <is>
          <t>'128585</t>
        </is>
      </c>
      <c r="E630" s="0" t="inlineStr">
        <is>
          <t>CU JOBE M NY:128585C-L</t>
        </is>
      </c>
      <c r="F630" s="0" t="inlineStr">
        <is>
          <t>'810128585064</t>
        </is>
      </c>
      <c r="G630" s="0" t="inlineStr">
        <is>
          <t>MENS</t>
        </is>
      </c>
      <c r="H630" s="0" t="inlineStr">
        <is>
          <t>L</t>
        </is>
      </c>
      <c r="I630" s="0">
        <v>29.99</v>
      </c>
      <c r="J630" s="0">
        <v>0</v>
      </c>
    </row>
    <row r="631" spans="1:10" customHeight="0">
      <c r="A631" s="0">
        <f>HYPERLINK("https://dl.dropboxusercontent.com/scl/fi/5yqg72lkf0q9g2n7wz41j/128585t.jpg?rlkey=ywjcgpobmd5ilhfz1e25d5t11&amp;dl=0","Click to download Image")</f>
      </c>
      <c r="B631" s="0">
        <f>HYPERLINK("https://dl.dropboxusercontent.com/scl/fi/rlvjpixolu2fqrdd66fqo/mens-t-shirt-size-chartsjobe.jpg?rlkey=jjxrmp8pmbdj481c0e82833oz&amp;dl=0","Click to download SizeChart")</f>
      </c>
      <c r="C631" s="0" t="inlineStr">
        <is>
          <t>Jobe Men's Long Sleeve</t>
        </is>
      </c>
      <c r="D631" s="0" t="inlineStr">
        <is>
          <t>'128585</t>
        </is>
      </c>
      <c r="E631" s="0" t="inlineStr">
        <is>
          <t>CU JOBE M NY:128585D-XL</t>
        </is>
      </c>
      <c r="F631" s="0" t="inlineStr">
        <is>
          <t>'810128585071</t>
        </is>
      </c>
      <c r="G631" s="0" t="inlineStr">
        <is>
          <t>MENS</t>
        </is>
      </c>
      <c r="H631" s="0" t="inlineStr">
        <is>
          <t>XL</t>
        </is>
      </c>
      <c r="I631" s="0">
        <v>29.99</v>
      </c>
      <c r="J631" s="0">
        <v>3</v>
      </c>
    </row>
    <row r="632" spans="1:10" customHeight="0">
      <c r="A632" s="0">
        <f>HYPERLINK("https://dl.dropboxusercontent.com/scl/fi/5yqg72lkf0q9g2n7wz41j/128585t.jpg?rlkey=ywjcgpobmd5ilhfz1e25d5t11&amp;dl=0","Click to download Image")</f>
      </c>
      <c r="B632" s="0">
        <f>HYPERLINK("https://dl.dropboxusercontent.com/scl/fi/rlvjpixolu2fqrdd66fqo/mens-t-shirt-size-chartsjobe.jpg?rlkey=jjxrmp8pmbdj481c0e82833oz&amp;dl=0","Click to download SizeChart")</f>
      </c>
      <c r="C632" s="0" t="inlineStr">
        <is>
          <t>Jobe Men's Long Sleeve</t>
        </is>
      </c>
      <c r="D632" s="0" t="inlineStr">
        <is>
          <t>'128585</t>
        </is>
      </c>
      <c r="E632" s="0" t="inlineStr">
        <is>
          <t>CU JOBE M NY:128585E-2XL</t>
        </is>
      </c>
      <c r="F632" s="0" t="inlineStr">
        <is>
          <t>'810128585088</t>
        </is>
      </c>
      <c r="G632" s="0" t="inlineStr">
        <is>
          <t>MENS</t>
        </is>
      </c>
      <c r="H632" s="0" t="inlineStr">
        <is>
          <t>2XL</t>
        </is>
      </c>
      <c r="I632" s="0">
        <v>29.99</v>
      </c>
      <c r="J632" s="0">
        <v>2</v>
      </c>
    </row>
    <row r="633" spans="1:10" customHeight="0">
      <c r="A633" s="0">
        <f>HYPERLINK("https://dl.dropboxusercontent.com/scl/fi/5yqg72lkf0q9g2n7wz41j/128585t.jpg?rlkey=ywjcgpobmd5ilhfz1e25d5t11&amp;dl=0","Click to download Image")</f>
      </c>
      <c r="B633" s="0">
        <f>HYPERLINK("https://dl.dropboxusercontent.com/scl/fi/rlvjpixolu2fqrdd66fqo/mens-t-shirt-size-chartsjobe.jpg?rlkey=jjxrmp8pmbdj481c0e82833oz&amp;dl=0","Click to download SizeChart")</f>
      </c>
      <c r="C633" s="0" t="inlineStr">
        <is>
          <t>Jobe Men's Long Sleeve</t>
        </is>
      </c>
      <c r="D633" s="0" t="inlineStr">
        <is>
          <t>'128585</t>
        </is>
      </c>
      <c r="E633" s="0" t="inlineStr">
        <is>
          <t>CU JOBE M NY:128585F-3XL</t>
        </is>
      </c>
      <c r="F633" s="0" t="inlineStr">
        <is>
          <t>'810128585095</t>
        </is>
      </c>
      <c r="G633" s="0" t="inlineStr">
        <is>
          <t>MENS</t>
        </is>
      </c>
      <c r="H633" s="0" t="inlineStr">
        <is>
          <t>3XL</t>
        </is>
      </c>
      <c r="I633" s="0">
        <v>29.99</v>
      </c>
      <c r="J633" s="0">
        <v>3</v>
      </c>
    </row>
    <row r="634" spans="1:10" customHeight="0">
      <c r="A634" s="0">
        <f>HYPERLINK("https://dl.dropboxusercontent.com/scl/fi/5yqg72lkf0q9g2n7wz41j/128585t.jpg?rlkey=ywjcgpobmd5ilhfz1e25d5t11&amp;dl=0","Click to download Image")</f>
      </c>
      <c r="B634" s="0">
        <f>HYPERLINK("https://dl.dropboxusercontent.com/scl/fi/rlvjpixolu2fqrdd66fqo/mens-t-shirt-size-chartsjobe.jpg?rlkey=jjxrmp8pmbdj481c0e82833oz&amp;dl=0","Click to download SizeChart")</f>
      </c>
      <c r="C634" s="0" t="inlineStr">
        <is>
          <t>Jobe Men's Long Sleeve</t>
        </is>
      </c>
      <c r="D634" s="0" t="inlineStr">
        <is>
          <t>'128585</t>
        </is>
      </c>
      <c r="E634" s="0" t="inlineStr">
        <is>
          <t>CU JOBE M NY 12PK:128585Z-12PK</t>
        </is>
      </c>
      <c r="F634" s="0" t="inlineStr">
        <is>
          <t>'810128585996</t>
        </is>
      </c>
      <c r="G634" s="0" t="inlineStr">
        <is>
          <t>MENS</t>
        </is>
      </c>
      <c r="H634" s="0" t="inlineStr">
        <is>
          <t>12 PACK</t>
        </is>
      </c>
      <c r="I634" s="0">
        <v>294</v>
      </c>
      <c r="J634" s="0">
        <v>0</v>
      </c>
    </row>
    <row r="635" spans="1:10" customHeight="0">
      <c r="A635" s="0">
        <f>HYPERLINK("https://dl.dropboxusercontent.com/scl/fi/8p39lhvehd4svacb0tbt1/127653t.jpg?rlkey=rikmm5d1genh0f3te1knbsnlx&amp;dl=0","Click to download Image")</f>
      </c>
      <c r="C635" s="0" t="inlineStr">
        <is>
          <t>Aden Men's T-shirt</t>
        </is>
      </c>
      <c r="D635" s="0" t="inlineStr">
        <is>
          <t>'127653</t>
        </is>
      </c>
      <c r="E635" s="0" t="inlineStr">
        <is>
          <t>UNO ADEN M BK:127653A-S</t>
        </is>
      </c>
      <c r="F635" s="0" t="inlineStr">
        <is>
          <t>'809127653041</t>
        </is>
      </c>
      <c r="G635" s="0" t="inlineStr">
        <is>
          <t>MENS</t>
        </is>
      </c>
      <c r="H635" s="0" t="inlineStr">
        <is>
          <t>S</t>
        </is>
      </c>
      <c r="I635" s="0">
        <v>29.99</v>
      </c>
      <c r="J635" s="0">
        <v>2</v>
      </c>
    </row>
    <row r="636" spans="1:10" customHeight="0">
      <c r="A636" s="0">
        <f>HYPERLINK("https://dl.dropboxusercontent.com/scl/fi/8p39lhvehd4svacb0tbt1/127653t.jpg?rlkey=rikmm5d1genh0f3te1knbsnlx&amp;dl=0","Click to download Image")</f>
      </c>
      <c r="C636" s="0" t="inlineStr">
        <is>
          <t>Aden Men's T-shirt</t>
        </is>
      </c>
      <c r="D636" s="0" t="inlineStr">
        <is>
          <t>'127653</t>
        </is>
      </c>
      <c r="E636" s="0" t="inlineStr">
        <is>
          <t>UNO ADEN M BK:127653B-M</t>
        </is>
      </c>
      <c r="F636" s="0" t="inlineStr">
        <is>
          <t>'809127653058</t>
        </is>
      </c>
      <c r="G636" s="0" t="inlineStr">
        <is>
          <t>MENS</t>
        </is>
      </c>
      <c r="H636" s="0" t="inlineStr">
        <is>
          <t>M</t>
        </is>
      </c>
      <c r="I636" s="0">
        <v>29.99</v>
      </c>
      <c r="J636" s="0">
        <v>7</v>
      </c>
    </row>
    <row r="637" spans="1:10" customHeight="0">
      <c r="A637" s="0">
        <f>HYPERLINK("https://dl.dropboxusercontent.com/scl/fi/8p39lhvehd4svacb0tbt1/127653t.jpg?rlkey=rikmm5d1genh0f3te1knbsnlx&amp;dl=0","Click to download Image")</f>
      </c>
      <c r="C637" s="0" t="inlineStr">
        <is>
          <t>Aden Men's T-shirt</t>
        </is>
      </c>
      <c r="D637" s="0" t="inlineStr">
        <is>
          <t>'127653</t>
        </is>
      </c>
      <c r="E637" s="0" t="inlineStr">
        <is>
          <t>UNO ADEN M BK:127653C-L</t>
        </is>
      </c>
      <c r="F637" s="0" t="inlineStr">
        <is>
          <t>'809127653065</t>
        </is>
      </c>
      <c r="G637" s="0" t="inlineStr">
        <is>
          <t>MENS</t>
        </is>
      </c>
      <c r="H637" s="0" t="inlineStr">
        <is>
          <t>L</t>
        </is>
      </c>
      <c r="I637" s="0">
        <v>29.99</v>
      </c>
      <c r="J637" s="0">
        <v>15</v>
      </c>
    </row>
    <row r="638" spans="1:10" customHeight="0">
      <c r="A638" s="0">
        <f>HYPERLINK("https://dl.dropboxusercontent.com/scl/fi/8p39lhvehd4svacb0tbt1/127653t.jpg?rlkey=rikmm5d1genh0f3te1knbsnlx&amp;dl=0","Click to download Image")</f>
      </c>
      <c r="C638" s="0" t="inlineStr">
        <is>
          <t>Aden Men's T-shirt</t>
        </is>
      </c>
      <c r="D638" s="0" t="inlineStr">
        <is>
          <t>'127653</t>
        </is>
      </c>
      <c r="E638" s="0" t="inlineStr">
        <is>
          <t>UNO ADEN M BK:127653D-XL</t>
        </is>
      </c>
      <c r="F638" s="0" t="inlineStr">
        <is>
          <t>'809127653072</t>
        </is>
      </c>
      <c r="G638" s="0" t="inlineStr">
        <is>
          <t>MENS</t>
        </is>
      </c>
      <c r="H638" s="0" t="inlineStr">
        <is>
          <t>XL</t>
        </is>
      </c>
      <c r="I638" s="0">
        <v>29.99</v>
      </c>
      <c r="J638" s="0">
        <v>19</v>
      </c>
    </row>
    <row r="639" spans="1:10" customHeight="0">
      <c r="A639" s="0">
        <f>HYPERLINK("https://dl.dropboxusercontent.com/scl/fi/8p39lhvehd4svacb0tbt1/127653t.jpg?rlkey=rikmm5d1genh0f3te1knbsnlx&amp;dl=0","Click to download Image")</f>
      </c>
      <c r="C639" s="0" t="inlineStr">
        <is>
          <t>Aden Men's T-shirt</t>
        </is>
      </c>
      <c r="D639" s="0" t="inlineStr">
        <is>
          <t>'127653</t>
        </is>
      </c>
      <c r="E639" s="0" t="inlineStr">
        <is>
          <t>UNO ADEN M BK:127653E-2XL</t>
        </is>
      </c>
      <c r="F639" s="0" t="inlineStr">
        <is>
          <t>'809127653089</t>
        </is>
      </c>
      <c r="G639" s="0" t="inlineStr">
        <is>
          <t>MENS</t>
        </is>
      </c>
      <c r="H639" s="0" t="inlineStr">
        <is>
          <t>2XL</t>
        </is>
      </c>
      <c r="I639" s="0">
        <v>29.99</v>
      </c>
      <c r="J639" s="0">
        <v>14</v>
      </c>
    </row>
    <row r="640" spans="1:10" customHeight="0">
      <c r="A640" s="0">
        <f>HYPERLINK("https://dl.dropboxusercontent.com/scl/fi/8p39lhvehd4svacb0tbt1/127653t.jpg?rlkey=rikmm5d1genh0f3te1knbsnlx&amp;dl=0","Click to download Image")</f>
      </c>
      <c r="C640" s="0" t="inlineStr">
        <is>
          <t>Aden Men's T-shirt</t>
        </is>
      </c>
      <c r="D640" s="0" t="inlineStr">
        <is>
          <t>'127653</t>
        </is>
      </c>
      <c r="E640" s="0" t="inlineStr">
        <is>
          <t>UNO ADEN M BK:127653F-3XL</t>
        </is>
      </c>
      <c r="F640" s="0" t="inlineStr">
        <is>
          <t>'809127653096</t>
        </is>
      </c>
      <c r="G640" s="0" t="inlineStr">
        <is>
          <t>MENS</t>
        </is>
      </c>
      <c r="H640" s="0" t="inlineStr">
        <is>
          <t>3XL</t>
        </is>
      </c>
      <c r="I640" s="0">
        <v>29.99</v>
      </c>
      <c r="J640" s="0">
        <v>9</v>
      </c>
    </row>
    <row r="641" spans="1:10" customHeight="0">
      <c r="A641" s="0">
        <f>HYPERLINK("https://dl.dropboxusercontent.com/scl/fi/8p39lhvehd4svacb0tbt1/127653t.jpg?rlkey=rikmm5d1genh0f3te1knbsnlx&amp;dl=0","Click to download Image")</f>
      </c>
      <c r="C641" s="0" t="inlineStr">
        <is>
          <t>Aden Men's T-shirt</t>
        </is>
      </c>
      <c r="D641" s="0" t="inlineStr">
        <is>
          <t>'127653</t>
        </is>
      </c>
      <c r="E641" s="0" t="inlineStr">
        <is>
          <t>UNO ADEN M BK 12PK:127653Z-12PK</t>
        </is>
      </c>
      <c r="F641" s="0" t="inlineStr">
        <is>
          <t>'809127653997</t>
        </is>
      </c>
      <c r="G641" s="0" t="inlineStr">
        <is>
          <t>MENS</t>
        </is>
      </c>
      <c r="H641" s="0" t="inlineStr">
        <is>
          <t>12 PACK</t>
        </is>
      </c>
      <c r="I641" s="0">
        <v>294</v>
      </c>
      <c r="J641" s="0">
        <v>2</v>
      </c>
    </row>
    <row r="642" spans="1:10" customHeight="0">
      <c r="A642" s="0">
        <f>HYPERLINK("https://dl.dropboxusercontent.com/scl/fi/q6irnc3z7ry1mu2217r5m/128199t.jpg?rlkey=7x5ljmlbnb6ke6y0144uy36le&amp;dl=0","Click to download Image")</f>
      </c>
      <c r="C642" s="0" t="inlineStr">
        <is>
          <t>Aden Men's T-shirt</t>
        </is>
      </c>
      <c r="D642" s="0" t="inlineStr">
        <is>
          <t>'128199</t>
        </is>
      </c>
      <c r="E642" s="0" t="inlineStr">
        <is>
          <t>CU ADEN M DG:128199A-S</t>
        </is>
      </c>
      <c r="F642" s="0" t="inlineStr">
        <is>
          <t>'810128199049</t>
        </is>
      </c>
      <c r="G642" s="0" t="inlineStr">
        <is>
          <t>MENS</t>
        </is>
      </c>
      <c r="H642" s="0" t="inlineStr">
        <is>
          <t>S</t>
        </is>
      </c>
      <c r="I642" s="0">
        <v>29.99</v>
      </c>
      <c r="J642" s="0">
        <v>3</v>
      </c>
    </row>
    <row r="643" spans="1:10" customHeight="0">
      <c r="A643" s="0">
        <f>HYPERLINK("https://dl.dropboxusercontent.com/scl/fi/q6irnc3z7ry1mu2217r5m/128199t.jpg?rlkey=7x5ljmlbnb6ke6y0144uy36le&amp;dl=0","Click to download Image")</f>
      </c>
      <c r="C643" s="0" t="inlineStr">
        <is>
          <t>Aden Men's T-shirt</t>
        </is>
      </c>
      <c r="D643" s="0" t="inlineStr">
        <is>
          <t>'128199</t>
        </is>
      </c>
      <c r="E643" s="0" t="inlineStr">
        <is>
          <t>CU ADEN M DG:128199B-M</t>
        </is>
      </c>
      <c r="F643" s="0" t="inlineStr">
        <is>
          <t>'810128199056</t>
        </is>
      </c>
      <c r="G643" s="0" t="inlineStr">
        <is>
          <t>MENS</t>
        </is>
      </c>
      <c r="H643" s="0" t="inlineStr">
        <is>
          <t>M</t>
        </is>
      </c>
      <c r="I643" s="0">
        <v>29.99</v>
      </c>
      <c r="J643" s="0">
        <v>6</v>
      </c>
    </row>
    <row r="644" spans="1:10" customHeight="0">
      <c r="A644" s="0">
        <f>HYPERLINK("https://dl.dropboxusercontent.com/scl/fi/q6irnc3z7ry1mu2217r5m/128199t.jpg?rlkey=7x5ljmlbnb6ke6y0144uy36le&amp;dl=0","Click to download Image")</f>
      </c>
      <c r="C644" s="0" t="inlineStr">
        <is>
          <t>Aden Men's T-shirt</t>
        </is>
      </c>
      <c r="D644" s="0" t="inlineStr">
        <is>
          <t>'128199</t>
        </is>
      </c>
      <c r="E644" s="0" t="inlineStr">
        <is>
          <t>CU ADEN M DG:128199C-L</t>
        </is>
      </c>
      <c r="F644" s="0" t="inlineStr">
        <is>
          <t>'810128199063</t>
        </is>
      </c>
      <c r="G644" s="0" t="inlineStr">
        <is>
          <t>MENS</t>
        </is>
      </c>
      <c r="H644" s="0" t="inlineStr">
        <is>
          <t>L</t>
        </is>
      </c>
      <c r="I644" s="0">
        <v>29.99</v>
      </c>
      <c r="J644" s="0">
        <v>12</v>
      </c>
    </row>
    <row r="645" spans="1:10" customHeight="0">
      <c r="A645" s="0">
        <f>HYPERLINK("https://dl.dropboxusercontent.com/scl/fi/q6irnc3z7ry1mu2217r5m/128199t.jpg?rlkey=7x5ljmlbnb6ke6y0144uy36le&amp;dl=0","Click to download Image")</f>
      </c>
      <c r="C645" s="0" t="inlineStr">
        <is>
          <t>Aden Men's T-shirt</t>
        </is>
      </c>
      <c r="D645" s="0" t="inlineStr">
        <is>
          <t>'128199</t>
        </is>
      </c>
      <c r="E645" s="0" t="inlineStr">
        <is>
          <t>CU ADEN M DG:128199D-XL</t>
        </is>
      </c>
      <c r="F645" s="0" t="inlineStr">
        <is>
          <t>'810128199070</t>
        </is>
      </c>
      <c r="G645" s="0" t="inlineStr">
        <is>
          <t>MENS</t>
        </is>
      </c>
      <c r="H645" s="0" t="inlineStr">
        <is>
          <t>XL</t>
        </is>
      </c>
      <c r="I645" s="0">
        <v>29.99</v>
      </c>
      <c r="J645" s="0">
        <v>13</v>
      </c>
    </row>
    <row r="646" spans="1:10" customHeight="0">
      <c r="A646" s="0">
        <f>HYPERLINK("https://dl.dropboxusercontent.com/scl/fi/q6irnc3z7ry1mu2217r5m/128199t.jpg?rlkey=7x5ljmlbnb6ke6y0144uy36le&amp;dl=0","Click to download Image")</f>
      </c>
      <c r="C646" s="0" t="inlineStr">
        <is>
          <t>Aden Men's T-shirt</t>
        </is>
      </c>
      <c r="D646" s="0" t="inlineStr">
        <is>
          <t>'128199</t>
        </is>
      </c>
      <c r="E646" s="0" t="inlineStr">
        <is>
          <t>CU ADEN M DG:128199E-2XL</t>
        </is>
      </c>
      <c r="F646" s="0" t="inlineStr">
        <is>
          <t>'810128199087</t>
        </is>
      </c>
      <c r="G646" s="0" t="inlineStr">
        <is>
          <t>MENS</t>
        </is>
      </c>
      <c r="H646" s="0" t="inlineStr">
        <is>
          <t>2XL</t>
        </is>
      </c>
      <c r="I646" s="0">
        <v>29.99</v>
      </c>
      <c r="J646" s="0">
        <v>12</v>
      </c>
    </row>
    <row r="647" spans="1:10" customHeight="0">
      <c r="A647" s="0">
        <f>HYPERLINK("https://dl.dropboxusercontent.com/scl/fi/q6irnc3z7ry1mu2217r5m/128199t.jpg?rlkey=7x5ljmlbnb6ke6y0144uy36le&amp;dl=0","Click to download Image")</f>
      </c>
      <c r="C647" s="0" t="inlineStr">
        <is>
          <t>Aden Men's T-shirt</t>
        </is>
      </c>
      <c r="D647" s="0" t="inlineStr">
        <is>
          <t>'128199</t>
        </is>
      </c>
      <c r="E647" s="0" t="inlineStr">
        <is>
          <t>CU ADEN M DG:128199F-3XL</t>
        </is>
      </c>
      <c r="F647" s="0" t="inlineStr">
        <is>
          <t>'810128199094</t>
        </is>
      </c>
      <c r="G647" s="0" t="inlineStr">
        <is>
          <t>MENS</t>
        </is>
      </c>
      <c r="H647" s="0" t="inlineStr">
        <is>
          <t>3XL</t>
        </is>
      </c>
      <c r="I647" s="0">
        <v>29.99</v>
      </c>
      <c r="J647" s="0">
        <v>9</v>
      </c>
    </row>
    <row r="648" spans="1:10" customHeight="0">
      <c r="A648" s="0">
        <f>HYPERLINK("https://dl.dropboxusercontent.com/scl/fi/q6irnc3z7ry1mu2217r5m/128199t.jpg?rlkey=7x5ljmlbnb6ke6y0144uy36le&amp;dl=0","Click to download Image")</f>
      </c>
      <c r="C648" s="0" t="inlineStr">
        <is>
          <t>Aden Men's T-shirt</t>
        </is>
      </c>
      <c r="D648" s="0" t="inlineStr">
        <is>
          <t>'128199</t>
        </is>
      </c>
      <c r="E648" s="0" t="inlineStr">
        <is>
          <t>CU ADEN M DG 12PK:128199Z-12PK</t>
        </is>
      </c>
      <c r="F648" s="0" t="inlineStr">
        <is>
          <t>'810128199995</t>
        </is>
      </c>
      <c r="G648" s="0" t="inlineStr">
        <is>
          <t>MENS</t>
        </is>
      </c>
      <c r="H648" s="0" t="inlineStr">
        <is>
          <t>12 PACK</t>
        </is>
      </c>
      <c r="I648" s="0">
        <v>294</v>
      </c>
      <c r="J648" s="0">
        <v>3</v>
      </c>
    </row>
    <row r="649" spans="1:10" customHeight="0">
      <c r="A649" s="0">
        <f>HYPERLINK("https://dl.dropboxusercontent.com/scl/fi/3jzj5dg6treunim7h9qta/dsc0171edit.jpg?rlkey=5yigh3ot57mlkfzacovdjwv46&amp;dl=0","Click to download Image")</f>
      </c>
      <c r="C649" s="0" t="inlineStr">
        <is>
          <t>Gast Youth Hoodie</t>
        </is>
      </c>
      <c r="D649" s="0" t="inlineStr">
        <is>
          <t>'121038</t>
        </is>
      </c>
      <c r="E649" s="0" t="inlineStr">
        <is>
          <t>UNI GAST Y PURPLE:121038B-YS</t>
        </is>
      </c>
      <c r="F649" s="0" t="inlineStr">
        <is>
          <t>'802121038012</t>
        </is>
      </c>
      <c r="G649" s="0" t="inlineStr">
        <is>
          <t>YOUTH</t>
        </is>
      </c>
      <c r="H649" s="0" t="inlineStr">
        <is>
          <t>YS</t>
        </is>
      </c>
      <c r="I649" s="0">
        <v>39.99</v>
      </c>
      <c r="J649" s="0">
        <v>4</v>
      </c>
    </row>
    <row r="650" spans="1:10" customHeight="0">
      <c r="A650" s="0">
        <f>HYPERLINK("https://dl.dropboxusercontent.com/scl/fi/3jzj5dg6treunim7h9qta/dsc0171edit.jpg?rlkey=5yigh3ot57mlkfzacovdjwv46&amp;dl=0","Click to download Image")</f>
      </c>
      <c r="C650" s="0" t="inlineStr">
        <is>
          <t>Gast Youth Hoodie</t>
        </is>
      </c>
      <c r="D650" s="0" t="inlineStr">
        <is>
          <t>'121038</t>
        </is>
      </c>
      <c r="E650" s="0" t="inlineStr">
        <is>
          <t>UNI GAST Y PURPLE:121038C-YM</t>
        </is>
      </c>
      <c r="F650" s="0" t="inlineStr">
        <is>
          <t>'802121038029</t>
        </is>
      </c>
      <c r="G650" s="0" t="inlineStr">
        <is>
          <t>YOUTH</t>
        </is>
      </c>
      <c r="H650" s="0" t="inlineStr">
        <is>
          <t>YM</t>
        </is>
      </c>
      <c r="I650" s="0">
        <v>39.99</v>
      </c>
      <c r="J650" s="0">
        <v>4</v>
      </c>
    </row>
    <row r="651" spans="1:10" customHeight="0">
      <c r="A651" s="0">
        <f>HYPERLINK("https://dl.dropboxusercontent.com/scl/fi/3jzj5dg6treunim7h9qta/dsc0171edit.jpg?rlkey=5yigh3ot57mlkfzacovdjwv46&amp;dl=0","Click to download Image")</f>
      </c>
      <c r="C651" s="0" t="inlineStr">
        <is>
          <t>Gast Youth Hoodie</t>
        </is>
      </c>
      <c r="D651" s="0" t="inlineStr">
        <is>
          <t>'121038</t>
        </is>
      </c>
      <c r="E651" s="0" t="inlineStr">
        <is>
          <t>UNI GAST Y PURPLE:121038D-YL</t>
        </is>
      </c>
      <c r="F651" s="0" t="inlineStr">
        <is>
          <t>'802121038036</t>
        </is>
      </c>
      <c r="G651" s="0" t="inlineStr">
        <is>
          <t>YOUTH</t>
        </is>
      </c>
      <c r="H651" s="0" t="inlineStr">
        <is>
          <t>YL</t>
        </is>
      </c>
      <c r="I651" s="0">
        <v>39.99</v>
      </c>
      <c r="J651" s="0">
        <v>6</v>
      </c>
    </row>
    <row r="652" spans="1:10" customHeight="0">
      <c r="A652" s="0">
        <f>HYPERLINK("https://dl.dropboxusercontent.com/scl/fi/3jzj5dg6treunim7h9qta/dsc0171edit.jpg?rlkey=5yigh3ot57mlkfzacovdjwv46&amp;dl=0","Click to download Image")</f>
      </c>
      <c r="C652" s="0" t="inlineStr">
        <is>
          <t>Gast Youth Hoodie</t>
        </is>
      </c>
      <c r="D652" s="0" t="inlineStr">
        <is>
          <t>'121038</t>
        </is>
      </c>
      <c r="E652" s="0" t="inlineStr">
        <is>
          <t>UNI GAST Y PURPLE:121038E-YXL</t>
        </is>
      </c>
      <c r="F652" s="0" t="inlineStr">
        <is>
          <t>'802121038043</t>
        </is>
      </c>
      <c r="G652" s="0" t="inlineStr">
        <is>
          <t>YOUTH</t>
        </is>
      </c>
      <c r="H652" s="0" t="inlineStr">
        <is>
          <t>YXL</t>
        </is>
      </c>
      <c r="I652" s="0">
        <v>39.99</v>
      </c>
      <c r="J652" s="0">
        <v>6</v>
      </c>
    </row>
    <row r="653" spans="1:10" customHeight="0">
      <c r="A653" s="0">
        <f>HYPERLINK("https://dl.dropboxusercontent.com/scl/fi/3jzj5dg6treunim7h9qta/dsc0171edit.jpg?rlkey=5yigh3ot57mlkfzacovdjwv46&amp;dl=0","Click to download Image")</f>
      </c>
      <c r="C653" s="0" t="inlineStr">
        <is>
          <t>Gast Youth Hoodie</t>
        </is>
      </c>
      <c r="D653" s="0" t="inlineStr">
        <is>
          <t>'121038</t>
        </is>
      </c>
      <c r="E653" s="0" t="inlineStr">
        <is>
          <t>UNI GAST Y PURPLE 12 PACK:121038Z-12PK</t>
        </is>
      </c>
      <c r="F653" s="0" t="inlineStr">
        <is>
          <t>'802121038999</t>
        </is>
      </c>
      <c r="G653" s="0" t="inlineStr">
        <is>
          <t>YOUTH</t>
        </is>
      </c>
      <c r="H653" s="0" t="inlineStr">
        <is>
          <t>12 PACK</t>
        </is>
      </c>
      <c r="I653" s="0">
        <v>384</v>
      </c>
      <c r="J653" s="0">
        <v>1</v>
      </c>
    </row>
    <row r="654" spans="1:10" customHeight="0">
      <c r="A654" s="0">
        <f>HYPERLINK("https://dl.dropboxusercontent.com/scl/fi/gfn8iz56sloj63lped5g2/121037-f.jpg?rlkey=38mgdojuw64l695827supxpmd&amp;dl=0","Click to download Image")</f>
      </c>
      <c r="C654" s="0" t="inlineStr">
        <is>
          <t>Gast Youth Hoodie</t>
        </is>
      </c>
      <c r="D654" s="0" t="inlineStr">
        <is>
          <t>'121037</t>
        </is>
      </c>
      <c r="E654" s="0" t="inlineStr">
        <is>
          <t>ISU GAST Y CARDINAL:121037B-YS</t>
        </is>
      </c>
      <c r="F654" s="0" t="inlineStr">
        <is>
          <t>'801121037018</t>
        </is>
      </c>
      <c r="G654" s="0" t="inlineStr">
        <is>
          <t>YOUTH</t>
        </is>
      </c>
      <c r="H654" s="0" t="inlineStr">
        <is>
          <t>YS</t>
        </is>
      </c>
      <c r="I654" s="0">
        <v>39.99</v>
      </c>
      <c r="J654" s="0">
        <v>8</v>
      </c>
    </row>
    <row r="655" spans="1:10" customHeight="0">
      <c r="A655" s="0">
        <f>HYPERLINK("https://dl.dropboxusercontent.com/scl/fi/gfn8iz56sloj63lped5g2/121037-f.jpg?rlkey=38mgdojuw64l695827supxpmd&amp;dl=0","Click to download Image")</f>
      </c>
      <c r="C655" s="0" t="inlineStr">
        <is>
          <t>Gast Youth Hoodie</t>
        </is>
      </c>
      <c r="D655" s="0" t="inlineStr">
        <is>
          <t>'121037</t>
        </is>
      </c>
      <c r="E655" s="0" t="inlineStr">
        <is>
          <t>ISU GAST Y CARDINAL:121037C-YM</t>
        </is>
      </c>
      <c r="F655" s="0" t="inlineStr">
        <is>
          <t>'801121037025</t>
        </is>
      </c>
      <c r="G655" s="0" t="inlineStr">
        <is>
          <t>YOUTH</t>
        </is>
      </c>
      <c r="H655" s="0" t="inlineStr">
        <is>
          <t>YM</t>
        </is>
      </c>
      <c r="I655" s="0">
        <v>39.99</v>
      </c>
      <c r="J655" s="0">
        <v>8</v>
      </c>
    </row>
    <row r="656" spans="1:10" customHeight="0">
      <c r="A656" s="0">
        <f>HYPERLINK("https://dl.dropboxusercontent.com/scl/fi/gfn8iz56sloj63lped5g2/121037-f.jpg?rlkey=38mgdojuw64l695827supxpmd&amp;dl=0","Click to download Image")</f>
      </c>
      <c r="C656" s="0" t="inlineStr">
        <is>
          <t>Gast Youth Hoodie</t>
        </is>
      </c>
      <c r="D656" s="0" t="inlineStr">
        <is>
          <t>'121037</t>
        </is>
      </c>
      <c r="E656" s="0" t="inlineStr">
        <is>
          <t>ISU GAST Y CARDINAL:121037D-YL</t>
        </is>
      </c>
      <c r="F656" s="0" t="inlineStr">
        <is>
          <t>'801121037032</t>
        </is>
      </c>
      <c r="G656" s="0" t="inlineStr">
        <is>
          <t>YOUTH</t>
        </is>
      </c>
      <c r="H656" s="0" t="inlineStr">
        <is>
          <t>YL</t>
        </is>
      </c>
      <c r="I656" s="0">
        <v>39.99</v>
      </c>
      <c r="J656" s="0">
        <v>0</v>
      </c>
    </row>
    <row r="657" spans="1:10" customHeight="0">
      <c r="A657" s="0">
        <f>HYPERLINK("https://dl.dropboxusercontent.com/scl/fi/gfn8iz56sloj63lped5g2/121037-f.jpg?rlkey=38mgdojuw64l695827supxpmd&amp;dl=0","Click to download Image")</f>
      </c>
      <c r="C657" s="0" t="inlineStr">
        <is>
          <t>Gast Youth Hoodie</t>
        </is>
      </c>
      <c r="D657" s="0" t="inlineStr">
        <is>
          <t>'121037</t>
        </is>
      </c>
      <c r="E657" s="0" t="inlineStr">
        <is>
          <t>ISU GAST Y CARDINAL:121037E-YXL</t>
        </is>
      </c>
      <c r="F657" s="0" t="inlineStr">
        <is>
          <t>'801121037049</t>
        </is>
      </c>
      <c r="G657" s="0" t="inlineStr">
        <is>
          <t>YOUTH</t>
        </is>
      </c>
      <c r="H657" s="0" t="inlineStr">
        <is>
          <t>YXL</t>
        </is>
      </c>
      <c r="I657" s="0">
        <v>39.99</v>
      </c>
      <c r="J657" s="0">
        <v>7</v>
      </c>
    </row>
    <row r="658" spans="1:10" customHeight="0">
      <c r="A658" s="0">
        <f>HYPERLINK("https://dl.dropboxusercontent.com/scl/fi/gfn8iz56sloj63lped5g2/121037-f.jpg?rlkey=38mgdojuw64l695827supxpmd&amp;dl=0","Click to download Image")</f>
      </c>
      <c r="C658" s="0" t="inlineStr">
        <is>
          <t>Gast Youth Hoodie</t>
        </is>
      </c>
      <c r="D658" s="0" t="inlineStr">
        <is>
          <t>'121037</t>
        </is>
      </c>
      <c r="E658" s="0" t="inlineStr">
        <is>
          <t>ISU GAST Y CARDINAL 12 PACK:121037Z-12PK</t>
        </is>
      </c>
      <c r="F658" s="0" t="inlineStr">
        <is>
          <t>'801121037995</t>
        </is>
      </c>
      <c r="G658" s="0" t="inlineStr">
        <is>
          <t>YOUTH</t>
        </is>
      </c>
      <c r="H658" s="0" t="inlineStr">
        <is>
          <t>12 PACK</t>
        </is>
      </c>
      <c r="I658" s="0">
        <v>384</v>
      </c>
      <c r="J658" s="0">
        <v>0</v>
      </c>
    </row>
    <row r="659" spans="1:10" customHeight="0">
      <c r="A659" s="0">
        <f>HYPERLINK("https://dl.dropboxusercontent.com/scl/fi/l8rt3r4y39zu8pigw6oh3/123175-f.jpg?rlkey=c9wglzj65dx2zm54268xfdqir&amp;dl=0","Click to download Image")</f>
      </c>
      <c r="C659" s="0" t="inlineStr">
        <is>
          <t>Gast Youth Hoodie</t>
        </is>
      </c>
      <c r="D659" s="0" t="inlineStr">
        <is>
          <t>'123175</t>
        </is>
      </c>
      <c r="E659" s="0" t="inlineStr">
        <is>
          <t>IND GAST Y CN:123175B-YS</t>
        </is>
      </c>
      <c r="F659" s="0" t="inlineStr">
        <is>
          <t>'806123175010</t>
        </is>
      </c>
      <c r="G659" s="0" t="inlineStr">
        <is>
          <t>YOUTH</t>
        </is>
      </c>
      <c r="H659" s="0" t="inlineStr">
        <is>
          <t>YS</t>
        </is>
      </c>
      <c r="I659" s="0">
        <v>39.99</v>
      </c>
      <c r="J659" s="0">
        <v>10</v>
      </c>
    </row>
    <row r="660" spans="1:10" customHeight="0">
      <c r="A660" s="0">
        <f>HYPERLINK("https://dl.dropboxusercontent.com/scl/fi/l8rt3r4y39zu8pigw6oh3/123175-f.jpg?rlkey=c9wglzj65dx2zm54268xfdqir&amp;dl=0","Click to download Image")</f>
      </c>
      <c r="C660" s="0" t="inlineStr">
        <is>
          <t>Gast Youth Hoodie</t>
        </is>
      </c>
      <c r="D660" s="0" t="inlineStr">
        <is>
          <t>'123175</t>
        </is>
      </c>
      <c r="E660" s="0" t="inlineStr">
        <is>
          <t>IND GAST Y CN:123175C-YM</t>
        </is>
      </c>
      <c r="F660" s="0" t="inlineStr">
        <is>
          <t>'806123175027</t>
        </is>
      </c>
      <c r="G660" s="0" t="inlineStr">
        <is>
          <t>YOUTH</t>
        </is>
      </c>
      <c r="H660" s="0" t="inlineStr">
        <is>
          <t>YM</t>
        </is>
      </c>
      <c r="I660" s="0">
        <v>39.99</v>
      </c>
      <c r="J660" s="0">
        <v>10</v>
      </c>
    </row>
    <row r="661" spans="1:10" customHeight="0">
      <c r="A661" s="0">
        <f>HYPERLINK("https://dl.dropboxusercontent.com/scl/fi/l8rt3r4y39zu8pigw6oh3/123175-f.jpg?rlkey=c9wglzj65dx2zm54268xfdqir&amp;dl=0","Click to download Image")</f>
      </c>
      <c r="C661" s="0" t="inlineStr">
        <is>
          <t>Gast Youth Hoodie</t>
        </is>
      </c>
      <c r="D661" s="0" t="inlineStr">
        <is>
          <t>'123175</t>
        </is>
      </c>
      <c r="E661" s="0" t="inlineStr">
        <is>
          <t>IND GAST Y CN:123175D-YL</t>
        </is>
      </c>
      <c r="F661" s="0" t="inlineStr">
        <is>
          <t>'806123175034</t>
        </is>
      </c>
      <c r="G661" s="0" t="inlineStr">
        <is>
          <t>YOUTH</t>
        </is>
      </c>
      <c r="H661" s="0" t="inlineStr">
        <is>
          <t>YL</t>
        </is>
      </c>
      <c r="I661" s="0">
        <v>39.99</v>
      </c>
      <c r="J661" s="0">
        <v>10</v>
      </c>
    </row>
    <row r="662" spans="1:10" customHeight="0">
      <c r="A662" s="0">
        <f>HYPERLINK("https://dl.dropboxusercontent.com/scl/fi/l8rt3r4y39zu8pigw6oh3/123175-f.jpg?rlkey=c9wglzj65dx2zm54268xfdqir&amp;dl=0","Click to download Image")</f>
      </c>
      <c r="C662" s="0" t="inlineStr">
        <is>
          <t>Gast Youth Hoodie</t>
        </is>
      </c>
      <c r="D662" s="0" t="inlineStr">
        <is>
          <t>'123175</t>
        </is>
      </c>
      <c r="E662" s="0" t="inlineStr">
        <is>
          <t>IND GAST Y CN:123175E-YXL</t>
        </is>
      </c>
      <c r="F662" s="0" t="inlineStr">
        <is>
          <t>'806123175041</t>
        </is>
      </c>
      <c r="G662" s="0" t="inlineStr">
        <is>
          <t>YOUTH</t>
        </is>
      </c>
      <c r="H662" s="0" t="inlineStr">
        <is>
          <t>YXL</t>
        </is>
      </c>
      <c r="I662" s="0">
        <v>39.99</v>
      </c>
      <c r="J662" s="0">
        <v>12</v>
      </c>
    </row>
    <row r="663" spans="1:10" customHeight="0">
      <c r="A663" s="0">
        <f>HYPERLINK("https://dl.dropboxusercontent.com/scl/fi/l8rt3r4y39zu8pigw6oh3/123175-f.jpg?rlkey=c9wglzj65dx2zm54268xfdqir&amp;dl=0","Click to download Image")</f>
      </c>
      <c r="C663" s="0" t="inlineStr">
        <is>
          <t>Gast Youth Hoodie</t>
        </is>
      </c>
      <c r="D663" s="0" t="inlineStr">
        <is>
          <t>'123175</t>
        </is>
      </c>
      <c r="E663" s="0" t="inlineStr">
        <is>
          <t>IND GAST Y CN 12PK:123175Z-12PK</t>
        </is>
      </c>
      <c r="F663" s="0" t="inlineStr">
        <is>
          <t>'806123175997</t>
        </is>
      </c>
      <c r="G663" s="0" t="inlineStr">
        <is>
          <t>YOUTH</t>
        </is>
      </c>
      <c r="H663" s="0" t="inlineStr">
        <is>
          <t>12 PACK</t>
        </is>
      </c>
      <c r="I663" s="0">
        <v>384</v>
      </c>
      <c r="J663" s="0">
        <v>4</v>
      </c>
    </row>
    <row r="664" spans="1:10" customHeight="0">
      <c r="A664" s="0">
        <f>HYPERLINK("https://dl.dropboxusercontent.com/scl/fi/onbzcia0bue9o28ny9x9z/123788f.jpg?rlkey=ktiwwblhrgklsb5shubha2lco&amp;dl=0","Click to download Image")</f>
      </c>
      <c r="C664" s="0" t="inlineStr">
        <is>
          <t>Gast Youth Hoodie</t>
        </is>
      </c>
      <c r="D664" s="0" t="inlineStr">
        <is>
          <t>'123788</t>
        </is>
      </c>
      <c r="E664" s="0" t="inlineStr">
        <is>
          <t>NDSU GAST Y BK:123788B-YS</t>
        </is>
      </c>
      <c r="F664" s="0" t="inlineStr">
        <is>
          <t>'813123788010</t>
        </is>
      </c>
      <c r="G664" s="0" t="inlineStr">
        <is>
          <t>YOUTH</t>
        </is>
      </c>
      <c r="H664" s="0" t="inlineStr">
        <is>
          <t>YS</t>
        </is>
      </c>
      <c r="I664" s="0">
        <v>39.99</v>
      </c>
      <c r="J664" s="0">
        <v>2</v>
      </c>
    </row>
    <row r="665" spans="1:10" customHeight="0">
      <c r="A665" s="0">
        <f>HYPERLINK("https://dl.dropboxusercontent.com/scl/fi/onbzcia0bue9o28ny9x9z/123788f.jpg?rlkey=ktiwwblhrgklsb5shubha2lco&amp;dl=0","Click to download Image")</f>
      </c>
      <c r="C665" s="0" t="inlineStr">
        <is>
          <t>Gast Youth Hoodie</t>
        </is>
      </c>
      <c r="D665" s="0" t="inlineStr">
        <is>
          <t>'123788</t>
        </is>
      </c>
      <c r="E665" s="0" t="inlineStr">
        <is>
          <t>NDSU GAST Y BK:123788C-YM</t>
        </is>
      </c>
      <c r="F665" s="0" t="inlineStr">
        <is>
          <t>'813123788027</t>
        </is>
      </c>
      <c r="G665" s="0" t="inlineStr">
        <is>
          <t>YOUTH</t>
        </is>
      </c>
      <c r="H665" s="0" t="inlineStr">
        <is>
          <t>YM</t>
        </is>
      </c>
      <c r="I665" s="0">
        <v>39.99</v>
      </c>
      <c r="J665" s="0">
        <v>2</v>
      </c>
    </row>
    <row r="666" spans="1:10" customHeight="0">
      <c r="A666" s="0">
        <f>HYPERLINK("https://dl.dropboxusercontent.com/scl/fi/onbzcia0bue9o28ny9x9z/123788f.jpg?rlkey=ktiwwblhrgklsb5shubha2lco&amp;dl=0","Click to download Image")</f>
      </c>
      <c r="C666" s="0" t="inlineStr">
        <is>
          <t>Gast Youth Hoodie</t>
        </is>
      </c>
      <c r="D666" s="0" t="inlineStr">
        <is>
          <t>'123788</t>
        </is>
      </c>
      <c r="E666" s="0" t="inlineStr">
        <is>
          <t>NDSU GAST Y BK:123788D-YL</t>
        </is>
      </c>
      <c r="F666" s="0" t="inlineStr">
        <is>
          <t>'813123788034</t>
        </is>
      </c>
      <c r="G666" s="0" t="inlineStr">
        <is>
          <t>YOUTH</t>
        </is>
      </c>
      <c r="H666" s="0" t="inlineStr">
        <is>
          <t>YL</t>
        </is>
      </c>
      <c r="I666" s="0">
        <v>39.99</v>
      </c>
      <c r="J666" s="0">
        <v>2</v>
      </c>
    </row>
    <row r="667" spans="1:10" customHeight="0">
      <c r="A667" s="0">
        <f>HYPERLINK("https://dl.dropboxusercontent.com/scl/fi/onbzcia0bue9o28ny9x9z/123788f.jpg?rlkey=ktiwwblhrgklsb5shubha2lco&amp;dl=0","Click to download Image")</f>
      </c>
      <c r="C667" s="0" t="inlineStr">
        <is>
          <t>Gast Youth Hoodie</t>
        </is>
      </c>
      <c r="D667" s="0" t="inlineStr">
        <is>
          <t>'123788</t>
        </is>
      </c>
      <c r="E667" s="0" t="inlineStr">
        <is>
          <t>NDSU GAST Y BK:123788E-YXL</t>
        </is>
      </c>
      <c r="F667" s="0" t="inlineStr">
        <is>
          <t>'813123788041</t>
        </is>
      </c>
      <c r="G667" s="0" t="inlineStr">
        <is>
          <t>YOUTH</t>
        </is>
      </c>
      <c r="H667" s="0" t="inlineStr">
        <is>
          <t>YXL</t>
        </is>
      </c>
      <c r="I667" s="0">
        <v>39.99</v>
      </c>
      <c r="J667" s="0">
        <v>4</v>
      </c>
    </row>
    <row r="668" spans="1:10" customHeight="0">
      <c r="A668" s="0">
        <f>HYPERLINK("https://dl.dropboxusercontent.com/scl/fi/onbzcia0bue9o28ny9x9z/123788f.jpg?rlkey=ktiwwblhrgklsb5shubha2lco&amp;dl=0","Click to download Image")</f>
      </c>
      <c r="C668" s="0" t="inlineStr">
        <is>
          <t>Gast Youth Hoodie</t>
        </is>
      </c>
      <c r="D668" s="0" t="inlineStr">
        <is>
          <t>'123788</t>
        </is>
      </c>
      <c r="E668" s="0" t="inlineStr">
        <is>
          <t>NDSU GAST Y BK 12PK:123788Z-12PK</t>
        </is>
      </c>
      <c r="F668" s="0" t="inlineStr">
        <is>
          <t>'813123788997</t>
        </is>
      </c>
      <c r="G668" s="0" t="inlineStr">
        <is>
          <t>YOUTH</t>
        </is>
      </c>
      <c r="H668" s="0" t="inlineStr">
        <is>
          <t>12 PACK</t>
        </is>
      </c>
      <c r="I668" s="0">
        <v>384</v>
      </c>
      <c r="J668" s="0">
        <v>0</v>
      </c>
    </row>
    <row r="669" spans="1:10" customHeight="0">
      <c r="A669" s="0">
        <f>HYPERLINK("https://dl.dropboxusercontent.com/scl/fi/oyietcn30f1ugxug8jknt/124072-f.jpg?rlkey=tjehzewigvxltgnfdz7xtrfjr&amp;dl=0","Click to download Image")</f>
      </c>
      <c r="C669" s="0" t="inlineStr">
        <is>
          <t>Gast Youth Hoodie</t>
        </is>
      </c>
      <c r="D669" s="0" t="inlineStr">
        <is>
          <t>'124072</t>
        </is>
      </c>
      <c r="E669" s="0" t="inlineStr">
        <is>
          <t>USD GAST Y BK:124072B-YS</t>
        </is>
      </c>
      <c r="F669" s="0" t="inlineStr">
        <is>
          <t>'811124072015</t>
        </is>
      </c>
      <c r="G669" s="0" t="inlineStr">
        <is>
          <t>YOUTH</t>
        </is>
      </c>
      <c r="H669" s="0" t="inlineStr">
        <is>
          <t>YS</t>
        </is>
      </c>
      <c r="I669" s="0">
        <v>39.99</v>
      </c>
      <c r="J669" s="0">
        <v>10</v>
      </c>
    </row>
    <row r="670" spans="1:10" customHeight="0">
      <c r="A670" s="0">
        <f>HYPERLINK("https://dl.dropboxusercontent.com/scl/fi/oyietcn30f1ugxug8jknt/124072-f.jpg?rlkey=tjehzewigvxltgnfdz7xtrfjr&amp;dl=0","Click to download Image")</f>
      </c>
      <c r="C670" s="0" t="inlineStr">
        <is>
          <t>Gast Youth Hoodie</t>
        </is>
      </c>
      <c r="D670" s="0" t="inlineStr">
        <is>
          <t>'124072</t>
        </is>
      </c>
      <c r="E670" s="0" t="inlineStr">
        <is>
          <t>USD GAST Y BK:124072C-YM</t>
        </is>
      </c>
      <c r="F670" s="0" t="inlineStr">
        <is>
          <t>'811124072022</t>
        </is>
      </c>
      <c r="G670" s="0" t="inlineStr">
        <is>
          <t>YOUTH</t>
        </is>
      </c>
      <c r="H670" s="0" t="inlineStr">
        <is>
          <t>YM</t>
        </is>
      </c>
      <c r="I670" s="0">
        <v>39.99</v>
      </c>
      <c r="J670" s="0">
        <v>9</v>
      </c>
    </row>
    <row r="671" spans="1:10" customHeight="0">
      <c r="A671" s="0">
        <f>HYPERLINK("https://dl.dropboxusercontent.com/scl/fi/oyietcn30f1ugxug8jknt/124072-f.jpg?rlkey=tjehzewigvxltgnfdz7xtrfjr&amp;dl=0","Click to download Image")</f>
      </c>
      <c r="C671" s="0" t="inlineStr">
        <is>
          <t>Gast Youth Hoodie</t>
        </is>
      </c>
      <c r="D671" s="0" t="inlineStr">
        <is>
          <t>'124072</t>
        </is>
      </c>
      <c r="E671" s="0" t="inlineStr">
        <is>
          <t>USD GAST Y BK:124072D-YL</t>
        </is>
      </c>
      <c r="F671" s="0" t="inlineStr">
        <is>
          <t>'811124072039</t>
        </is>
      </c>
      <c r="G671" s="0" t="inlineStr">
        <is>
          <t>YOUTH</t>
        </is>
      </c>
      <c r="H671" s="0" t="inlineStr">
        <is>
          <t>YL</t>
        </is>
      </c>
      <c r="I671" s="0">
        <v>39.99</v>
      </c>
      <c r="J671" s="0">
        <v>9</v>
      </c>
    </row>
    <row r="672" spans="1:10" customHeight="0">
      <c r="A672" s="0">
        <f>HYPERLINK("https://dl.dropboxusercontent.com/scl/fi/oyietcn30f1ugxug8jknt/124072-f.jpg?rlkey=tjehzewigvxltgnfdz7xtrfjr&amp;dl=0","Click to download Image")</f>
      </c>
      <c r="C672" s="0" t="inlineStr">
        <is>
          <t>Gast Youth Hoodie</t>
        </is>
      </c>
      <c r="D672" s="0" t="inlineStr">
        <is>
          <t>'124072</t>
        </is>
      </c>
      <c r="E672" s="0" t="inlineStr">
        <is>
          <t>USD GAST Y BK:124072E-YXL</t>
        </is>
      </c>
      <c r="F672" s="0" t="inlineStr">
        <is>
          <t>'811124072046</t>
        </is>
      </c>
      <c r="G672" s="0" t="inlineStr">
        <is>
          <t>YOUTH</t>
        </is>
      </c>
      <c r="H672" s="0" t="inlineStr">
        <is>
          <t>YXL</t>
        </is>
      </c>
      <c r="I672" s="0">
        <v>39.99</v>
      </c>
      <c r="J672" s="0">
        <v>9</v>
      </c>
    </row>
    <row r="673" spans="1:10" customHeight="0">
      <c r="A673" s="0">
        <f>HYPERLINK("https://dl.dropboxusercontent.com/scl/fi/oyietcn30f1ugxug8jknt/124072-f.jpg?rlkey=tjehzewigvxltgnfdz7xtrfjr&amp;dl=0","Click to download Image")</f>
      </c>
      <c r="C673" s="0" t="inlineStr">
        <is>
          <t>Gast Youth Hoodie</t>
        </is>
      </c>
      <c r="D673" s="0" t="inlineStr">
        <is>
          <t>'124072</t>
        </is>
      </c>
      <c r="E673" s="0" t="inlineStr">
        <is>
          <t>USD GAST Y BK 12PK:124072Z-12PK</t>
        </is>
      </c>
      <c r="F673" s="0" t="inlineStr">
        <is>
          <t>'811124072992</t>
        </is>
      </c>
      <c r="G673" s="0" t="inlineStr">
        <is>
          <t>YOUTH</t>
        </is>
      </c>
      <c r="H673" s="0" t="inlineStr">
        <is>
          <t>12 PACK</t>
        </is>
      </c>
      <c r="I673" s="0">
        <v>384</v>
      </c>
      <c r="J673" s="0">
        <v>3</v>
      </c>
    </row>
    <row r="674" spans="1:10" customHeight="0">
      <c r="A674" s="0">
        <f>HYPERLINK("https://dl.dropboxusercontent.com/scl/fi/ugwplfe3mjcl46nwwdd66/124932t.jpg?rlkey=xinob5o46tvae3v3ewoxel2uy&amp;dl=0","Click to download Image")</f>
      </c>
      <c r="B674" s="0">
        <f>HYPERLINK("https://dl.dropboxusercontent.com/scl/fi/lpm2dvuk8m62mx66i1ypj/mens-t-shirt-size-chartsgabe.jpg?rlkey=9h3jihpi21m2xwpg8tlnizapy&amp;dl=0","Click to download SizeChart")</f>
      </c>
      <c r="C674" s="0" t="inlineStr">
        <is>
          <t>Gabe Men's Shirt</t>
        </is>
      </c>
      <c r="D674" s="0" t="inlineStr">
        <is>
          <t>'124932</t>
        </is>
      </c>
      <c r="E674" s="0" t="inlineStr">
        <is>
          <t>UNI GABE M PE:124932A-S</t>
        </is>
      </c>
      <c r="F674" s="0" t="inlineStr">
        <is>
          <t>'802124932041</t>
        </is>
      </c>
      <c r="G674" s="0" t="inlineStr">
        <is>
          <t>MENS</t>
        </is>
      </c>
      <c r="H674" s="0" t="inlineStr">
        <is>
          <t>S</t>
        </is>
      </c>
      <c r="I674" s="0">
        <v>29.99</v>
      </c>
      <c r="J674" s="0">
        <v>3</v>
      </c>
    </row>
    <row r="675" spans="1:10" customHeight="0">
      <c r="A675" s="0">
        <f>HYPERLINK("https://dl.dropboxusercontent.com/scl/fi/ugwplfe3mjcl46nwwdd66/124932t.jpg?rlkey=xinob5o46tvae3v3ewoxel2uy&amp;dl=0","Click to download Image")</f>
      </c>
      <c r="B675" s="0">
        <f>HYPERLINK("https://dl.dropboxusercontent.com/scl/fi/lpm2dvuk8m62mx66i1ypj/mens-t-shirt-size-chartsgabe.jpg?rlkey=9h3jihpi21m2xwpg8tlnizapy&amp;dl=0","Click to download SizeChart")</f>
      </c>
      <c r="C675" s="0" t="inlineStr">
        <is>
          <t>Gabe Men's Shirt</t>
        </is>
      </c>
      <c r="D675" s="0" t="inlineStr">
        <is>
          <t>'124932</t>
        </is>
      </c>
      <c r="E675" s="0" t="inlineStr">
        <is>
          <t>UNI GABE M PE:124932B-M</t>
        </is>
      </c>
      <c r="F675" s="0" t="inlineStr">
        <is>
          <t>'802124932058</t>
        </is>
      </c>
      <c r="G675" s="0" t="inlineStr">
        <is>
          <t>MENS</t>
        </is>
      </c>
      <c r="H675" s="0" t="inlineStr">
        <is>
          <t>M</t>
        </is>
      </c>
      <c r="I675" s="0">
        <v>29.99</v>
      </c>
      <c r="J675" s="0">
        <v>7</v>
      </c>
    </row>
    <row r="676" spans="1:10" customHeight="0">
      <c r="A676" s="0">
        <f>HYPERLINK("https://dl.dropboxusercontent.com/scl/fi/ugwplfe3mjcl46nwwdd66/124932t.jpg?rlkey=xinob5o46tvae3v3ewoxel2uy&amp;dl=0","Click to download Image")</f>
      </c>
      <c r="B676" s="0">
        <f>HYPERLINK("https://dl.dropboxusercontent.com/scl/fi/lpm2dvuk8m62mx66i1ypj/mens-t-shirt-size-chartsgabe.jpg?rlkey=9h3jihpi21m2xwpg8tlnizapy&amp;dl=0","Click to download SizeChart")</f>
      </c>
      <c r="C676" s="0" t="inlineStr">
        <is>
          <t>Gabe Men's Shirt</t>
        </is>
      </c>
      <c r="D676" s="0" t="inlineStr">
        <is>
          <t>'124932</t>
        </is>
      </c>
      <c r="E676" s="0" t="inlineStr">
        <is>
          <t>UNI GABE M PE:124932C-L</t>
        </is>
      </c>
      <c r="F676" s="0" t="inlineStr">
        <is>
          <t>'802124932065</t>
        </is>
      </c>
      <c r="G676" s="0" t="inlineStr">
        <is>
          <t>MENS</t>
        </is>
      </c>
      <c r="H676" s="0" t="inlineStr">
        <is>
          <t>L</t>
        </is>
      </c>
      <c r="I676" s="0">
        <v>29.99</v>
      </c>
      <c r="J676" s="0">
        <v>9</v>
      </c>
    </row>
    <row r="677" spans="1:10" customHeight="0">
      <c r="A677" s="0">
        <f>HYPERLINK("https://dl.dropboxusercontent.com/scl/fi/ugwplfe3mjcl46nwwdd66/124932t.jpg?rlkey=xinob5o46tvae3v3ewoxel2uy&amp;dl=0","Click to download Image")</f>
      </c>
      <c r="B677" s="0">
        <f>HYPERLINK("https://dl.dropboxusercontent.com/scl/fi/lpm2dvuk8m62mx66i1ypj/mens-t-shirt-size-chartsgabe.jpg?rlkey=9h3jihpi21m2xwpg8tlnizapy&amp;dl=0","Click to download SizeChart")</f>
      </c>
      <c r="C677" s="0" t="inlineStr">
        <is>
          <t>Gabe Men's Shirt</t>
        </is>
      </c>
      <c r="D677" s="0" t="inlineStr">
        <is>
          <t>'124932</t>
        </is>
      </c>
      <c r="E677" s="0" t="inlineStr">
        <is>
          <t>UNI GABE M PE:124932D-XL</t>
        </is>
      </c>
      <c r="F677" s="0" t="inlineStr">
        <is>
          <t>'802124932072</t>
        </is>
      </c>
      <c r="G677" s="0" t="inlineStr">
        <is>
          <t>MENS</t>
        </is>
      </c>
      <c r="H677" s="0" t="inlineStr">
        <is>
          <t>XL</t>
        </is>
      </c>
      <c r="I677" s="0">
        <v>29.99</v>
      </c>
      <c r="J677" s="0">
        <v>12</v>
      </c>
    </row>
    <row r="678" spans="1:10" customHeight="0">
      <c r="A678" s="0">
        <f>HYPERLINK("https://dl.dropboxusercontent.com/scl/fi/ugwplfe3mjcl46nwwdd66/124932t.jpg?rlkey=xinob5o46tvae3v3ewoxel2uy&amp;dl=0","Click to download Image")</f>
      </c>
      <c r="B678" s="0">
        <f>HYPERLINK("https://dl.dropboxusercontent.com/scl/fi/lpm2dvuk8m62mx66i1ypj/mens-t-shirt-size-chartsgabe.jpg?rlkey=9h3jihpi21m2xwpg8tlnizapy&amp;dl=0","Click to download SizeChart")</f>
      </c>
      <c r="C678" s="0" t="inlineStr">
        <is>
          <t>Gabe Men's Shirt</t>
        </is>
      </c>
      <c r="D678" s="0" t="inlineStr">
        <is>
          <t>'124932</t>
        </is>
      </c>
      <c r="E678" s="0" t="inlineStr">
        <is>
          <t>UNI GABE M PE:124932E-2XL</t>
        </is>
      </c>
      <c r="F678" s="0" t="inlineStr">
        <is>
          <t>'802124932089</t>
        </is>
      </c>
      <c r="G678" s="0" t="inlineStr">
        <is>
          <t>MENS</t>
        </is>
      </c>
      <c r="H678" s="0" t="inlineStr">
        <is>
          <t>2XL</t>
        </is>
      </c>
      <c r="I678" s="0">
        <v>29.99</v>
      </c>
      <c r="J678" s="0">
        <v>7</v>
      </c>
    </row>
    <row r="679" spans="1:10" customHeight="0">
      <c r="A679" s="0">
        <f>HYPERLINK("https://dl.dropboxusercontent.com/scl/fi/ugwplfe3mjcl46nwwdd66/124932t.jpg?rlkey=xinob5o46tvae3v3ewoxel2uy&amp;dl=0","Click to download Image")</f>
      </c>
      <c r="B679" s="0">
        <f>HYPERLINK("https://dl.dropboxusercontent.com/scl/fi/lpm2dvuk8m62mx66i1ypj/mens-t-shirt-size-chartsgabe.jpg?rlkey=9h3jihpi21m2xwpg8tlnizapy&amp;dl=0","Click to download SizeChart")</f>
      </c>
      <c r="C679" s="0" t="inlineStr">
        <is>
          <t>Gabe Men's Shirt</t>
        </is>
      </c>
      <c r="D679" s="0" t="inlineStr">
        <is>
          <t>'124932</t>
        </is>
      </c>
      <c r="E679" s="0" t="inlineStr">
        <is>
          <t>UNI GABE M PE:124932F-3XL</t>
        </is>
      </c>
      <c r="F679" s="0" t="inlineStr">
        <is>
          <t>'802124932096</t>
        </is>
      </c>
      <c r="G679" s="0" t="inlineStr">
        <is>
          <t>MENS</t>
        </is>
      </c>
      <c r="H679" s="0" t="inlineStr">
        <is>
          <t>3XL</t>
        </is>
      </c>
      <c r="I679" s="0">
        <v>29.99</v>
      </c>
      <c r="J679" s="0">
        <v>5</v>
      </c>
    </row>
    <row r="680" spans="1:10" customHeight="0">
      <c r="A680" s="0">
        <f>HYPERLINK("https://dl.dropboxusercontent.com/scl/fi/ugwplfe3mjcl46nwwdd66/124932t.jpg?rlkey=xinob5o46tvae3v3ewoxel2uy&amp;dl=0","Click to download Image")</f>
      </c>
      <c r="B680" s="0">
        <f>HYPERLINK("https://dl.dropboxusercontent.com/scl/fi/lpm2dvuk8m62mx66i1ypj/mens-t-shirt-size-chartsgabe.jpg?rlkey=9h3jihpi21m2xwpg8tlnizapy&amp;dl=0","Click to download SizeChart")</f>
      </c>
      <c r="C680" s="0" t="inlineStr">
        <is>
          <t>Gabe Men's Shirt</t>
        </is>
      </c>
      <c r="D680" s="0" t="inlineStr">
        <is>
          <t>'124932</t>
        </is>
      </c>
      <c r="E680" s="0" t="inlineStr">
        <is>
          <t>UNI GABE M PE 12PK:124932Z-12PK</t>
        </is>
      </c>
      <c r="F680" s="0" t="inlineStr">
        <is>
          <t>'802124932997</t>
        </is>
      </c>
      <c r="G680" s="0" t="inlineStr">
        <is>
          <t>MENS</t>
        </is>
      </c>
      <c r="H680" s="0" t="inlineStr">
        <is>
          <t>12 PACK</t>
        </is>
      </c>
      <c r="I680" s="0">
        <v>294</v>
      </c>
      <c r="J680" s="0">
        <v>3</v>
      </c>
    </row>
    <row r="681" spans="1:10" customHeight="0">
      <c r="A681" s="0">
        <f>HYPERLINK("https://dl.dropboxusercontent.com/scl/fi/cylbjne58ufl49vy4m0my/127299t.jpg?rlkey=fid33o9fd6jyzki03a7d21r5y&amp;dl=0","Click to download Image")</f>
      </c>
      <c r="B681" s="0">
        <f>HYPERLINK("https://dl.dropboxusercontent.com/scl/fi/lpm2dvuk8m62mx66i1ypj/mens-t-shirt-size-chartsgabe.jpg?rlkey=9h3jihpi21m2xwpg8tlnizapy&amp;dl=0","Click to download SizeChart")</f>
      </c>
      <c r="C681" s="0" t="inlineStr">
        <is>
          <t>Gabe Men's Shirt</t>
        </is>
      </c>
      <c r="D681" s="0" t="inlineStr">
        <is>
          <t>'127299</t>
        </is>
      </c>
      <c r="E681" s="0" t="inlineStr">
        <is>
          <t>KSU GABE M PE:127299A-S</t>
        </is>
      </c>
      <c r="F681" s="0" t="inlineStr">
        <is>
          <t>'805127299043</t>
        </is>
      </c>
      <c r="G681" s="0" t="inlineStr">
        <is>
          <t>MENS</t>
        </is>
      </c>
      <c r="H681" s="0" t="inlineStr">
        <is>
          <t>S</t>
        </is>
      </c>
      <c r="I681" s="0">
        <v>29.99</v>
      </c>
      <c r="J681" s="0">
        <v>3</v>
      </c>
    </row>
    <row r="682" spans="1:10" customHeight="0">
      <c r="A682" s="0">
        <f>HYPERLINK("https://dl.dropboxusercontent.com/scl/fi/cylbjne58ufl49vy4m0my/127299t.jpg?rlkey=fid33o9fd6jyzki03a7d21r5y&amp;dl=0","Click to download Image")</f>
      </c>
      <c r="B682" s="0">
        <f>HYPERLINK("https://dl.dropboxusercontent.com/scl/fi/lpm2dvuk8m62mx66i1ypj/mens-t-shirt-size-chartsgabe.jpg?rlkey=9h3jihpi21m2xwpg8tlnizapy&amp;dl=0","Click to download SizeChart")</f>
      </c>
      <c r="C682" s="0" t="inlineStr">
        <is>
          <t>Gabe Men's Shirt</t>
        </is>
      </c>
      <c r="D682" s="0" t="inlineStr">
        <is>
          <t>'127299</t>
        </is>
      </c>
      <c r="E682" s="0" t="inlineStr">
        <is>
          <t>KSU GABE M PE:127299B-M</t>
        </is>
      </c>
      <c r="F682" s="0" t="inlineStr">
        <is>
          <t>'805127299050</t>
        </is>
      </c>
      <c r="G682" s="0" t="inlineStr">
        <is>
          <t>MENS</t>
        </is>
      </c>
      <c r="H682" s="0" t="inlineStr">
        <is>
          <t>M</t>
        </is>
      </c>
      <c r="I682" s="0">
        <v>29.99</v>
      </c>
      <c r="J682" s="0">
        <v>4</v>
      </c>
    </row>
    <row r="683" spans="1:10" customHeight="0">
      <c r="A683" s="0">
        <f>HYPERLINK("https://dl.dropboxusercontent.com/scl/fi/cylbjne58ufl49vy4m0my/127299t.jpg?rlkey=fid33o9fd6jyzki03a7d21r5y&amp;dl=0","Click to download Image")</f>
      </c>
      <c r="B683" s="0">
        <f>HYPERLINK("https://dl.dropboxusercontent.com/scl/fi/lpm2dvuk8m62mx66i1ypj/mens-t-shirt-size-chartsgabe.jpg?rlkey=9h3jihpi21m2xwpg8tlnizapy&amp;dl=0","Click to download SizeChart")</f>
      </c>
      <c r="C683" s="0" t="inlineStr">
        <is>
          <t>Gabe Men's Shirt</t>
        </is>
      </c>
      <c r="D683" s="0" t="inlineStr">
        <is>
          <t>'127299</t>
        </is>
      </c>
      <c r="E683" s="0" t="inlineStr">
        <is>
          <t>KSU GABE M PE:127299C-L</t>
        </is>
      </c>
      <c r="F683" s="0" t="inlineStr">
        <is>
          <t>'805127299067</t>
        </is>
      </c>
      <c r="G683" s="0" t="inlineStr">
        <is>
          <t>MENS</t>
        </is>
      </c>
      <c r="H683" s="0" t="inlineStr">
        <is>
          <t>L</t>
        </is>
      </c>
      <c r="I683" s="0">
        <v>29.99</v>
      </c>
      <c r="J683" s="0">
        <v>7</v>
      </c>
    </row>
    <row r="684" spans="1:10" customHeight="0">
      <c r="A684" s="0">
        <f>HYPERLINK("https://dl.dropboxusercontent.com/scl/fi/cylbjne58ufl49vy4m0my/127299t.jpg?rlkey=fid33o9fd6jyzki03a7d21r5y&amp;dl=0","Click to download Image")</f>
      </c>
      <c r="B684" s="0">
        <f>HYPERLINK("https://dl.dropboxusercontent.com/scl/fi/lpm2dvuk8m62mx66i1ypj/mens-t-shirt-size-chartsgabe.jpg?rlkey=9h3jihpi21m2xwpg8tlnizapy&amp;dl=0","Click to download SizeChart")</f>
      </c>
      <c r="C684" s="0" t="inlineStr">
        <is>
          <t>Gabe Men's Shirt</t>
        </is>
      </c>
      <c r="D684" s="0" t="inlineStr">
        <is>
          <t>'127299</t>
        </is>
      </c>
      <c r="E684" s="0" t="inlineStr">
        <is>
          <t>KSU GABE M PE:127299D-XL</t>
        </is>
      </c>
      <c r="F684" s="0" t="inlineStr">
        <is>
          <t>'805127299074</t>
        </is>
      </c>
      <c r="G684" s="0" t="inlineStr">
        <is>
          <t>MENS</t>
        </is>
      </c>
      <c r="H684" s="0" t="inlineStr">
        <is>
          <t>XL</t>
        </is>
      </c>
      <c r="I684" s="0">
        <v>29.99</v>
      </c>
      <c r="J684" s="0">
        <v>7</v>
      </c>
    </row>
    <row r="685" spans="1:10" customHeight="0">
      <c r="A685" s="0">
        <f>HYPERLINK("https://dl.dropboxusercontent.com/scl/fi/cylbjne58ufl49vy4m0my/127299t.jpg?rlkey=fid33o9fd6jyzki03a7d21r5y&amp;dl=0","Click to download Image")</f>
      </c>
      <c r="B685" s="0">
        <f>HYPERLINK("https://dl.dropboxusercontent.com/scl/fi/lpm2dvuk8m62mx66i1ypj/mens-t-shirt-size-chartsgabe.jpg?rlkey=9h3jihpi21m2xwpg8tlnizapy&amp;dl=0","Click to download SizeChart")</f>
      </c>
      <c r="C685" s="0" t="inlineStr">
        <is>
          <t>Gabe Men's Shirt</t>
        </is>
      </c>
      <c r="D685" s="0" t="inlineStr">
        <is>
          <t>'127299</t>
        </is>
      </c>
      <c r="E685" s="0" t="inlineStr">
        <is>
          <t>KSU GABE M PE:127299E-2XL</t>
        </is>
      </c>
      <c r="F685" s="0" t="inlineStr">
        <is>
          <t>'805127299081</t>
        </is>
      </c>
      <c r="G685" s="0" t="inlineStr">
        <is>
          <t>MENS</t>
        </is>
      </c>
      <c r="H685" s="0" t="inlineStr">
        <is>
          <t>2XL</t>
        </is>
      </c>
      <c r="I685" s="0">
        <v>29.99</v>
      </c>
      <c r="J685" s="0">
        <v>8</v>
      </c>
    </row>
    <row r="686" spans="1:10" customHeight="0">
      <c r="A686" s="0">
        <f>HYPERLINK("https://dl.dropboxusercontent.com/scl/fi/cylbjne58ufl49vy4m0my/127299t.jpg?rlkey=fid33o9fd6jyzki03a7d21r5y&amp;dl=0","Click to download Image")</f>
      </c>
      <c r="B686" s="0">
        <f>HYPERLINK("https://dl.dropboxusercontent.com/scl/fi/lpm2dvuk8m62mx66i1ypj/mens-t-shirt-size-chartsgabe.jpg?rlkey=9h3jihpi21m2xwpg8tlnizapy&amp;dl=0","Click to download SizeChart")</f>
      </c>
      <c r="C686" s="0" t="inlineStr">
        <is>
          <t>Gabe Men's Shirt</t>
        </is>
      </c>
      <c r="D686" s="0" t="inlineStr">
        <is>
          <t>'127299</t>
        </is>
      </c>
      <c r="E686" s="0" t="inlineStr">
        <is>
          <t>KSU GABE M PE:127299F-3XL</t>
        </is>
      </c>
      <c r="F686" s="0" t="inlineStr">
        <is>
          <t>'805127299098</t>
        </is>
      </c>
      <c r="G686" s="0" t="inlineStr">
        <is>
          <t>MENS</t>
        </is>
      </c>
      <c r="H686" s="0" t="inlineStr">
        <is>
          <t>3XL</t>
        </is>
      </c>
      <c r="I686" s="0">
        <v>29.99</v>
      </c>
      <c r="J686" s="0">
        <v>4</v>
      </c>
    </row>
    <row r="687" spans="1:10" customHeight="0">
      <c r="A687" s="0">
        <f>HYPERLINK("https://dl.dropboxusercontent.com/scl/fi/cylbjne58ufl49vy4m0my/127299t.jpg?rlkey=fid33o9fd6jyzki03a7d21r5y&amp;dl=0","Click to download Image")</f>
      </c>
      <c r="B687" s="0">
        <f>HYPERLINK("https://dl.dropboxusercontent.com/scl/fi/lpm2dvuk8m62mx66i1ypj/mens-t-shirt-size-chartsgabe.jpg?rlkey=9h3jihpi21m2xwpg8tlnizapy&amp;dl=0","Click to download SizeChart")</f>
      </c>
      <c r="C687" s="0" t="inlineStr">
        <is>
          <t>Gabe Men's Shirt</t>
        </is>
      </c>
      <c r="D687" s="0" t="inlineStr">
        <is>
          <t>'127299</t>
        </is>
      </c>
      <c r="E687" s="0" t="inlineStr">
        <is>
          <t>KSU GABE M PE 12PK:127299Z-12PK</t>
        </is>
      </c>
      <c r="F687" s="0" t="inlineStr">
        <is>
          <t>'805127299999</t>
        </is>
      </c>
      <c r="G687" s="0" t="inlineStr">
        <is>
          <t>MENS</t>
        </is>
      </c>
      <c r="H687" s="0" t="inlineStr">
        <is>
          <t>12 PACK</t>
        </is>
      </c>
      <c r="I687" s="0">
        <v>294</v>
      </c>
      <c r="J687" s="0">
        <v>2</v>
      </c>
    </row>
    <row r="688" spans="1:10" customHeight="0">
      <c r="A688" s="0">
        <f>HYPERLINK("https://dl.dropboxusercontent.com/scl/fi/ipj6udix7d2mvsskovnnb/dsc0171edit.jpg?rlkey=b0v1ubehsus39mxwvxij7uwrn&amp;dl=0","Click to download Image")</f>
      </c>
      <c r="C688" s="0" t="inlineStr">
        <is>
          <t>Gast Toddler Hoodie</t>
        </is>
      </c>
      <c r="D688" s="0" t="inlineStr">
        <is>
          <t>'122430</t>
        </is>
      </c>
      <c r="E688" s="0" t="inlineStr">
        <is>
          <t>UNI GAST T PE:122430A-2T</t>
        </is>
      </c>
      <c r="F688" s="0" t="inlineStr">
        <is>
          <t>'802122430082</t>
        </is>
      </c>
      <c r="G688" s="0" t="inlineStr">
        <is>
          <t>TODDLER</t>
        </is>
      </c>
      <c r="H688" s="0" t="inlineStr">
        <is>
          <t>2T</t>
        </is>
      </c>
      <c r="I688" s="0">
        <v>39.99</v>
      </c>
      <c r="J688" s="0">
        <v>19</v>
      </c>
    </row>
    <row r="689" spans="1:10" customHeight="0">
      <c r="A689" s="0">
        <f>HYPERLINK("https://dl.dropboxusercontent.com/scl/fi/ipj6udix7d2mvsskovnnb/dsc0171edit.jpg?rlkey=b0v1ubehsus39mxwvxij7uwrn&amp;dl=0","Click to download Image")</f>
      </c>
      <c r="C689" s="0" t="inlineStr">
        <is>
          <t>Gast Toddler Hoodie</t>
        </is>
      </c>
      <c r="D689" s="0" t="inlineStr">
        <is>
          <t>'122430</t>
        </is>
      </c>
      <c r="E689" s="0" t="inlineStr">
        <is>
          <t>UNI GAST T PE:122430B-3T</t>
        </is>
      </c>
      <c r="F689" s="0" t="inlineStr">
        <is>
          <t>'802122430099</t>
        </is>
      </c>
      <c r="G689" s="0" t="inlineStr">
        <is>
          <t>TODDLER</t>
        </is>
      </c>
      <c r="H689" s="0" t="inlineStr">
        <is>
          <t>3T</t>
        </is>
      </c>
      <c r="I689" s="0">
        <v>39.99</v>
      </c>
      <c r="J689" s="0">
        <v>20</v>
      </c>
    </row>
    <row r="690" spans="1:10" customHeight="0">
      <c r="A690" s="0">
        <f>HYPERLINK("https://dl.dropboxusercontent.com/scl/fi/ipj6udix7d2mvsskovnnb/dsc0171edit.jpg?rlkey=b0v1ubehsus39mxwvxij7uwrn&amp;dl=0","Click to download Image")</f>
      </c>
      <c r="C690" s="0" t="inlineStr">
        <is>
          <t>Gast Toddler Hoodie</t>
        </is>
      </c>
      <c r="D690" s="0" t="inlineStr">
        <is>
          <t>'122430</t>
        </is>
      </c>
      <c r="E690" s="0" t="inlineStr">
        <is>
          <t>UNI GAST T PE:122430C-4T</t>
        </is>
      </c>
      <c r="F690" s="0" t="inlineStr">
        <is>
          <t>'802122430105</t>
        </is>
      </c>
      <c r="G690" s="0" t="inlineStr">
        <is>
          <t>TODDLER</t>
        </is>
      </c>
      <c r="H690" s="0" t="inlineStr">
        <is>
          <t>4T</t>
        </is>
      </c>
      <c r="I690" s="0">
        <v>39.99</v>
      </c>
      <c r="J690" s="0">
        <v>19</v>
      </c>
    </row>
    <row r="691" spans="1:10" customHeight="0">
      <c r="A691" s="0">
        <f>HYPERLINK("https://dl.dropboxusercontent.com/scl/fi/ipj6udix7d2mvsskovnnb/dsc0171edit.jpg?rlkey=b0v1ubehsus39mxwvxij7uwrn&amp;dl=0","Click to download Image")</f>
      </c>
      <c r="C691" s="0" t="inlineStr">
        <is>
          <t>Gast Toddler Hoodie</t>
        </is>
      </c>
      <c r="D691" s="0" t="inlineStr">
        <is>
          <t>'122430</t>
        </is>
      </c>
      <c r="E691" s="0" t="inlineStr">
        <is>
          <t>UNI GAST T PE:122430D-5T</t>
        </is>
      </c>
      <c r="F691" s="0" t="inlineStr">
        <is>
          <t>'802122430112</t>
        </is>
      </c>
      <c r="G691" s="0" t="inlineStr">
        <is>
          <t>TODDLER</t>
        </is>
      </c>
      <c r="H691" s="0" t="inlineStr">
        <is>
          <t>5T</t>
        </is>
      </c>
      <c r="I691" s="0">
        <v>39.99</v>
      </c>
      <c r="J691" s="0">
        <v>24</v>
      </c>
    </row>
    <row r="692" spans="1:10" customHeight="0">
      <c r="A692" s="0">
        <f>HYPERLINK("https://dl.dropboxusercontent.com/scl/fi/ipj6udix7d2mvsskovnnb/dsc0171edit.jpg?rlkey=b0v1ubehsus39mxwvxij7uwrn&amp;dl=0","Click to download Image")</f>
      </c>
      <c r="C692" s="0" t="inlineStr">
        <is>
          <t>Gast Toddler Hoodie</t>
        </is>
      </c>
      <c r="D692" s="0" t="inlineStr">
        <is>
          <t>'122430</t>
        </is>
      </c>
      <c r="E692" s="0" t="inlineStr">
        <is>
          <t>UNI GAST T PE 12PK:122430Z-12PK</t>
        </is>
      </c>
      <c r="F692" s="0" t="inlineStr">
        <is>
          <t>'802122430990</t>
        </is>
      </c>
      <c r="G692" s="0" t="inlineStr">
        <is>
          <t>TODDLER</t>
        </is>
      </c>
      <c r="H692" s="0" t="inlineStr">
        <is>
          <t>12 PACK</t>
        </is>
      </c>
      <c r="I692" s="0">
        <v>384</v>
      </c>
      <c r="J692" s="0">
        <v>6</v>
      </c>
    </row>
    <row r="693" spans="1:10" customHeight="0">
      <c r="A693" s="0">
        <f>HYPERLINK("https://dl.dropboxusercontent.com/scl/fi/qeujsbqxphjae5q2wrqsu/121037-f.jpg?rlkey=ehfrofxlmgafb77k134mx1z61&amp;dl=0","Click to download Image")</f>
      </c>
      <c r="C693" s="0" t="inlineStr">
        <is>
          <t>Gast Toddler Hoodie</t>
        </is>
      </c>
      <c r="D693" s="0" t="inlineStr">
        <is>
          <t>'122429</t>
        </is>
      </c>
      <c r="E693" s="0" t="inlineStr">
        <is>
          <t>ISU GAST T CL:122429A-2T</t>
        </is>
      </c>
      <c r="F693" s="0" t="inlineStr">
        <is>
          <t>'801122429089</t>
        </is>
      </c>
      <c r="G693" s="0" t="inlineStr">
        <is>
          <t>TODDLER</t>
        </is>
      </c>
      <c r="H693" s="0" t="inlineStr">
        <is>
          <t>2T</t>
        </is>
      </c>
      <c r="I693" s="0">
        <v>39.99</v>
      </c>
      <c r="J693" s="0">
        <v>4</v>
      </c>
    </row>
    <row r="694" spans="1:10" customHeight="0">
      <c r="A694" s="0">
        <f>HYPERLINK("https://dl.dropboxusercontent.com/scl/fi/qeujsbqxphjae5q2wrqsu/121037-f.jpg?rlkey=ehfrofxlmgafb77k134mx1z61&amp;dl=0","Click to download Image")</f>
      </c>
      <c r="C694" s="0" t="inlineStr">
        <is>
          <t>Gast Toddler Hoodie</t>
        </is>
      </c>
      <c r="D694" s="0" t="inlineStr">
        <is>
          <t>'122429</t>
        </is>
      </c>
      <c r="E694" s="0" t="inlineStr">
        <is>
          <t>ISU GAST T CL:122429B-3T</t>
        </is>
      </c>
      <c r="F694" s="0" t="inlineStr">
        <is>
          <t>'801122429096</t>
        </is>
      </c>
      <c r="G694" s="0" t="inlineStr">
        <is>
          <t>TODDLER</t>
        </is>
      </c>
      <c r="H694" s="0" t="inlineStr">
        <is>
          <t>3T</t>
        </is>
      </c>
      <c r="I694" s="0">
        <v>39.99</v>
      </c>
      <c r="J694" s="0">
        <v>4</v>
      </c>
    </row>
    <row r="695" spans="1:10" customHeight="0">
      <c r="A695" s="0">
        <f>HYPERLINK("https://dl.dropboxusercontent.com/scl/fi/qeujsbqxphjae5q2wrqsu/121037-f.jpg?rlkey=ehfrofxlmgafb77k134mx1z61&amp;dl=0","Click to download Image")</f>
      </c>
      <c r="C695" s="0" t="inlineStr">
        <is>
          <t>Gast Toddler Hoodie</t>
        </is>
      </c>
      <c r="D695" s="0" t="inlineStr">
        <is>
          <t>'122429</t>
        </is>
      </c>
      <c r="E695" s="0" t="inlineStr">
        <is>
          <t>ISU GAST T CL:122429C-4T</t>
        </is>
      </c>
      <c r="F695" s="0" t="inlineStr">
        <is>
          <t>'801122429102</t>
        </is>
      </c>
      <c r="G695" s="0" t="inlineStr">
        <is>
          <t>TODDLER</t>
        </is>
      </c>
      <c r="H695" s="0" t="inlineStr">
        <is>
          <t>4T</t>
        </is>
      </c>
      <c r="I695" s="0">
        <v>39.99</v>
      </c>
      <c r="J695" s="0">
        <v>2</v>
      </c>
    </row>
    <row r="696" spans="1:10" customHeight="0">
      <c r="A696" s="0">
        <f>HYPERLINK("https://dl.dropboxusercontent.com/scl/fi/qeujsbqxphjae5q2wrqsu/121037-f.jpg?rlkey=ehfrofxlmgafb77k134mx1z61&amp;dl=0","Click to download Image")</f>
      </c>
      <c r="C696" s="0" t="inlineStr">
        <is>
          <t>Gast Toddler Hoodie</t>
        </is>
      </c>
      <c r="D696" s="0" t="inlineStr">
        <is>
          <t>'122429</t>
        </is>
      </c>
      <c r="E696" s="0" t="inlineStr">
        <is>
          <t>ISU GAST T CL:122429D-5T</t>
        </is>
      </c>
      <c r="F696" s="0" t="inlineStr">
        <is>
          <t>'801122429119</t>
        </is>
      </c>
      <c r="G696" s="0" t="inlineStr">
        <is>
          <t>TODDLER</t>
        </is>
      </c>
      <c r="H696" s="0" t="inlineStr">
        <is>
          <t>5T</t>
        </is>
      </c>
      <c r="I696" s="0">
        <v>39.99</v>
      </c>
      <c r="J696" s="0">
        <v>7</v>
      </c>
    </row>
    <row r="697" spans="1:10" customHeight="0">
      <c r="A697" s="0">
        <f>HYPERLINK("https://dl.dropboxusercontent.com/scl/fi/qeujsbqxphjae5q2wrqsu/121037-f.jpg?rlkey=ehfrofxlmgafb77k134mx1z61&amp;dl=0","Click to download Image")</f>
      </c>
      <c r="C697" s="0" t="inlineStr">
        <is>
          <t>Gast Toddler Hoodie</t>
        </is>
      </c>
      <c r="D697" s="0" t="inlineStr">
        <is>
          <t>'122429</t>
        </is>
      </c>
      <c r="E697" s="0" t="inlineStr">
        <is>
          <t>ISU GAST T CL 12PK:122429Z-12PK</t>
        </is>
      </c>
      <c r="F697" s="0" t="inlineStr">
        <is>
          <t>'801122429997</t>
        </is>
      </c>
      <c r="G697" s="0" t="inlineStr">
        <is>
          <t>TODDLER</t>
        </is>
      </c>
      <c r="H697" s="0" t="inlineStr">
        <is>
          <t>12 PACK</t>
        </is>
      </c>
      <c r="I697" s="0">
        <v>384</v>
      </c>
      <c r="J697" s="0">
        <v>0</v>
      </c>
    </row>
    <row r="698" spans="1:10" customHeight="0">
      <c r="A698" s="0">
        <f>HYPERLINK("https://dl.dropboxusercontent.com/scl/fi/ow6fsu2qg0ukzd3hj2ww3/123174-f.jpg?rlkey=5n7utoimpjk3liqg3a55ijdat&amp;dl=0","Click to download Image")</f>
      </c>
      <c r="C698" s="0" t="inlineStr">
        <is>
          <t>Gast Toddler Hoodie</t>
        </is>
      </c>
      <c r="D698" s="0" t="inlineStr">
        <is>
          <t>'123188</t>
        </is>
      </c>
      <c r="E698" s="0" t="inlineStr">
        <is>
          <t>PUR GAST T BK:123188A-2T</t>
        </is>
      </c>
      <c r="F698" s="0" t="inlineStr">
        <is>
          <t>'804123188085</t>
        </is>
      </c>
      <c r="G698" s="0" t="inlineStr">
        <is>
          <t>TODDLER</t>
        </is>
      </c>
      <c r="H698" s="0" t="inlineStr">
        <is>
          <t>2T</t>
        </is>
      </c>
      <c r="I698" s="0">
        <v>39.99</v>
      </c>
      <c r="J698" s="0">
        <v>6</v>
      </c>
    </row>
    <row r="699" spans="1:10" customHeight="0">
      <c r="A699" s="0">
        <f>HYPERLINK("https://dl.dropboxusercontent.com/scl/fi/ow6fsu2qg0ukzd3hj2ww3/123174-f.jpg?rlkey=5n7utoimpjk3liqg3a55ijdat&amp;dl=0","Click to download Image")</f>
      </c>
      <c r="C699" s="0" t="inlineStr">
        <is>
          <t>Gast Toddler Hoodie</t>
        </is>
      </c>
      <c r="D699" s="0" t="inlineStr">
        <is>
          <t>'123188</t>
        </is>
      </c>
      <c r="E699" s="0" t="inlineStr">
        <is>
          <t>PUR GAST T BK:123188B-3T</t>
        </is>
      </c>
      <c r="F699" s="0" t="inlineStr">
        <is>
          <t>'804123188092</t>
        </is>
      </c>
      <c r="G699" s="0" t="inlineStr">
        <is>
          <t>TODDLER</t>
        </is>
      </c>
      <c r="H699" s="0" t="inlineStr">
        <is>
          <t>3T</t>
        </is>
      </c>
      <c r="I699" s="0">
        <v>39.99</v>
      </c>
      <c r="J699" s="0">
        <v>6</v>
      </c>
    </row>
    <row r="700" spans="1:10" customHeight="0">
      <c r="A700" s="0">
        <f>HYPERLINK("https://dl.dropboxusercontent.com/scl/fi/ow6fsu2qg0ukzd3hj2ww3/123174-f.jpg?rlkey=5n7utoimpjk3liqg3a55ijdat&amp;dl=0","Click to download Image")</f>
      </c>
      <c r="C700" s="0" t="inlineStr">
        <is>
          <t>Gast Toddler Hoodie</t>
        </is>
      </c>
      <c r="D700" s="0" t="inlineStr">
        <is>
          <t>'123188</t>
        </is>
      </c>
      <c r="E700" s="0" t="inlineStr">
        <is>
          <t>PUR GAST T BK:123188C-4T</t>
        </is>
      </c>
      <c r="F700" s="0" t="inlineStr">
        <is>
          <t>'804123188108</t>
        </is>
      </c>
      <c r="G700" s="0" t="inlineStr">
        <is>
          <t>TODDLER</t>
        </is>
      </c>
      <c r="H700" s="0" t="inlineStr">
        <is>
          <t>4T</t>
        </is>
      </c>
      <c r="I700" s="0">
        <v>39.99</v>
      </c>
      <c r="J700" s="0">
        <v>6</v>
      </c>
    </row>
    <row r="701" spans="1:10" customHeight="0">
      <c r="A701" s="0">
        <f>HYPERLINK("https://dl.dropboxusercontent.com/scl/fi/ow6fsu2qg0ukzd3hj2ww3/123174-f.jpg?rlkey=5n7utoimpjk3liqg3a55ijdat&amp;dl=0","Click to download Image")</f>
      </c>
      <c r="C701" s="0" t="inlineStr">
        <is>
          <t>Gast Toddler Hoodie</t>
        </is>
      </c>
      <c r="D701" s="0" t="inlineStr">
        <is>
          <t>'123188</t>
        </is>
      </c>
      <c r="E701" s="0" t="inlineStr">
        <is>
          <t>PUR GAST T BK:123188D-5T</t>
        </is>
      </c>
      <c r="F701" s="0" t="inlineStr">
        <is>
          <t>'804123188115</t>
        </is>
      </c>
      <c r="G701" s="0" t="inlineStr">
        <is>
          <t>TODDLER</t>
        </is>
      </c>
      <c r="H701" s="0" t="inlineStr">
        <is>
          <t>5T</t>
        </is>
      </c>
      <c r="I701" s="0">
        <v>39.99</v>
      </c>
      <c r="J701" s="0">
        <v>6</v>
      </c>
    </row>
    <row r="702" spans="1:10" customHeight="0">
      <c r="A702" s="0">
        <f>HYPERLINK("https://dl.dropboxusercontent.com/scl/fi/ow6fsu2qg0ukzd3hj2ww3/123174-f.jpg?rlkey=5n7utoimpjk3liqg3a55ijdat&amp;dl=0","Click to download Image")</f>
      </c>
      <c r="C702" s="0" t="inlineStr">
        <is>
          <t>Gast Toddler Hoodie</t>
        </is>
      </c>
      <c r="D702" s="0" t="inlineStr">
        <is>
          <t>'123188</t>
        </is>
      </c>
      <c r="E702" s="0" t="inlineStr">
        <is>
          <t>PUR GAST T BK 12PK:123188Z-12PK</t>
        </is>
      </c>
      <c r="F702" s="0" t="inlineStr">
        <is>
          <t>'804123188993</t>
        </is>
      </c>
      <c r="G702" s="0" t="inlineStr">
        <is>
          <t>TODDLER</t>
        </is>
      </c>
      <c r="H702" s="0" t="inlineStr">
        <is>
          <t>12 PACK</t>
        </is>
      </c>
      <c r="I702" s="0">
        <v>384</v>
      </c>
      <c r="J702" s="0">
        <v>3</v>
      </c>
    </row>
    <row r="703" spans="1:10" customHeight="0">
      <c r="A703" s="0">
        <f>HYPERLINK("https://dl.dropboxusercontent.com/scl/fi/lji4nnl9jzi0052n740pj/123788f.jpg?rlkey=v5dvsungqgrunm15jvnel3tz9&amp;dl=0","Click to download Image")</f>
      </c>
      <c r="C703" s="0" t="inlineStr">
        <is>
          <t>Gast Toddler Hoodie</t>
        </is>
      </c>
      <c r="D703" s="0" t="inlineStr">
        <is>
          <t>'123787</t>
        </is>
      </c>
      <c r="E703" s="0" t="inlineStr">
        <is>
          <t>NDSU GAST T BK:123787A-2T</t>
        </is>
      </c>
      <c r="F703" s="0" t="inlineStr">
        <is>
          <t>'813123787082</t>
        </is>
      </c>
      <c r="G703" s="0" t="inlineStr">
        <is>
          <t>TODDLER</t>
        </is>
      </c>
      <c r="H703" s="0" t="inlineStr">
        <is>
          <t>2T</t>
        </is>
      </c>
      <c r="I703" s="0">
        <v>39.99</v>
      </c>
      <c r="J703" s="0">
        <v>2</v>
      </c>
    </row>
    <row r="704" spans="1:10" customHeight="0">
      <c r="A704" s="0">
        <f>HYPERLINK("https://dl.dropboxusercontent.com/scl/fi/lji4nnl9jzi0052n740pj/123788f.jpg?rlkey=v5dvsungqgrunm15jvnel3tz9&amp;dl=0","Click to download Image")</f>
      </c>
      <c r="C704" s="0" t="inlineStr">
        <is>
          <t>Gast Toddler Hoodie</t>
        </is>
      </c>
      <c r="D704" s="0" t="inlineStr">
        <is>
          <t>'123787</t>
        </is>
      </c>
      <c r="E704" s="0" t="inlineStr">
        <is>
          <t>NDSU GAST T BK:123787B-3T</t>
        </is>
      </c>
      <c r="F704" s="0" t="inlineStr">
        <is>
          <t>'813123787099</t>
        </is>
      </c>
      <c r="G704" s="0" t="inlineStr">
        <is>
          <t>TODDLER</t>
        </is>
      </c>
      <c r="H704" s="0" t="inlineStr">
        <is>
          <t>3T</t>
        </is>
      </c>
      <c r="I704" s="0">
        <v>39.99</v>
      </c>
      <c r="J704" s="0">
        <v>2</v>
      </c>
    </row>
    <row r="705" spans="1:10" customHeight="0">
      <c r="A705" s="0">
        <f>HYPERLINK("https://dl.dropboxusercontent.com/scl/fi/lji4nnl9jzi0052n740pj/123788f.jpg?rlkey=v5dvsungqgrunm15jvnel3tz9&amp;dl=0","Click to download Image")</f>
      </c>
      <c r="C705" s="0" t="inlineStr">
        <is>
          <t>Gast Toddler Hoodie</t>
        </is>
      </c>
      <c r="D705" s="0" t="inlineStr">
        <is>
          <t>'123787</t>
        </is>
      </c>
      <c r="E705" s="0" t="inlineStr">
        <is>
          <t>NDSU GAST T BK:123787C-4T</t>
        </is>
      </c>
      <c r="F705" s="0" t="inlineStr">
        <is>
          <t>'813123787105</t>
        </is>
      </c>
      <c r="G705" s="0" t="inlineStr">
        <is>
          <t>TODDLER</t>
        </is>
      </c>
      <c r="H705" s="0" t="inlineStr">
        <is>
          <t>4T</t>
        </is>
      </c>
      <c r="I705" s="0">
        <v>39.99</v>
      </c>
      <c r="J705" s="0">
        <v>1</v>
      </c>
    </row>
    <row r="706" spans="1:10" customHeight="0">
      <c r="A706" s="0">
        <f>HYPERLINK("https://dl.dropboxusercontent.com/scl/fi/lji4nnl9jzi0052n740pj/123788f.jpg?rlkey=v5dvsungqgrunm15jvnel3tz9&amp;dl=0","Click to download Image")</f>
      </c>
      <c r="C706" s="0" t="inlineStr">
        <is>
          <t>Gast Toddler Hoodie</t>
        </is>
      </c>
      <c r="D706" s="0" t="inlineStr">
        <is>
          <t>'123787</t>
        </is>
      </c>
      <c r="E706" s="0" t="inlineStr">
        <is>
          <t>NDSU GAST T BK:123787D-5T</t>
        </is>
      </c>
      <c r="F706" s="0" t="inlineStr">
        <is>
          <t>'813123787112</t>
        </is>
      </c>
      <c r="G706" s="0" t="inlineStr">
        <is>
          <t>TODDLER</t>
        </is>
      </c>
      <c r="H706" s="0" t="inlineStr">
        <is>
          <t>5T</t>
        </is>
      </c>
      <c r="I706" s="0">
        <v>39.99</v>
      </c>
      <c r="J706" s="0">
        <v>6</v>
      </c>
    </row>
    <row r="707" spans="1:10" customHeight="0">
      <c r="A707" s="0">
        <f>HYPERLINK("https://dl.dropboxusercontent.com/scl/fi/lji4nnl9jzi0052n740pj/123788f.jpg?rlkey=v5dvsungqgrunm15jvnel3tz9&amp;dl=0","Click to download Image")</f>
      </c>
      <c r="C707" s="0" t="inlineStr">
        <is>
          <t>Gast Toddler Hoodie</t>
        </is>
      </c>
      <c r="D707" s="0" t="inlineStr">
        <is>
          <t>'123787</t>
        </is>
      </c>
      <c r="E707" s="0" t="inlineStr">
        <is>
          <t>NDSU GAST T BK 12PK:123787Z-12PK</t>
        </is>
      </c>
      <c r="F707" s="0" t="inlineStr">
        <is>
          <t>'813123787990</t>
        </is>
      </c>
      <c r="G707" s="0" t="inlineStr">
        <is>
          <t>TODDLER</t>
        </is>
      </c>
      <c r="H707" s="0" t="inlineStr">
        <is>
          <t>12 PACK</t>
        </is>
      </c>
      <c r="I707" s="0">
        <v>384</v>
      </c>
      <c r="J707" s="0">
        <v>0</v>
      </c>
    </row>
    <row r="708" spans="1:10" customHeight="0">
      <c r="A708" s="0">
        <f>HYPERLINK("https://dl.dropboxusercontent.com/scl/fi/iqg0763gbv6g3mpikbvw2/slate-151492-f.jpg?rlkey=heugbeeyzmcgw9ckptdsqe6ef&amp;dl=0","Click to download Image")</f>
      </c>
      <c r="B708" s="0">
        <f>HYPERLINK("https://dl.dropboxusercontent.com/scl/fi/2ka0ci8czthagthss0kww/tdlr-yth-t-shirt-size-chartsslate-ss.jpg?rlkey=kl6tdtok9jjjrh7czxf3tsq7r&amp;dl=0","Click to download SizeChart")</f>
      </c>
      <c r="C708" s="0" t="inlineStr">
        <is>
          <t>Slate Youth Short Sleeve Shirt</t>
        </is>
      </c>
      <c r="D708" s="0" t="inlineStr">
        <is>
          <t>'151492</t>
        </is>
      </c>
      <c r="E708" s="0" t="inlineStr">
        <is>
          <t>IOWA SLATE Y GD:151492B-YS</t>
        </is>
      </c>
      <c r="F708" s="0" t="inlineStr">
        <is>
          <t>'800151492019</t>
        </is>
      </c>
      <c r="G708" s="0" t="inlineStr">
        <is>
          <t>YOUTH</t>
        </is>
      </c>
      <c r="H708" s="0" t="inlineStr">
        <is>
          <t>YS</t>
        </is>
      </c>
      <c r="I708" s="0">
        <v>29.99</v>
      </c>
      <c r="J708" s="0">
        <v>1</v>
      </c>
    </row>
    <row r="709" spans="1:10" customHeight="0">
      <c r="A709" s="0">
        <f>HYPERLINK("https://dl.dropboxusercontent.com/scl/fi/iqg0763gbv6g3mpikbvw2/slate-151492-f.jpg?rlkey=heugbeeyzmcgw9ckptdsqe6ef&amp;dl=0","Click to download Image")</f>
      </c>
      <c r="B709" s="0">
        <f>HYPERLINK("https://dl.dropboxusercontent.com/scl/fi/2ka0ci8czthagthss0kww/tdlr-yth-t-shirt-size-chartsslate-ss.jpg?rlkey=kl6tdtok9jjjrh7czxf3tsq7r&amp;dl=0","Click to download SizeChart")</f>
      </c>
      <c r="C709" s="0" t="inlineStr">
        <is>
          <t>Slate Youth Short Sleeve Shirt</t>
        </is>
      </c>
      <c r="D709" s="0" t="inlineStr">
        <is>
          <t>'151492</t>
        </is>
      </c>
      <c r="E709" s="0" t="inlineStr">
        <is>
          <t>IOWA SLATE Y GD:151492C-YM</t>
        </is>
      </c>
      <c r="F709" s="0" t="inlineStr">
        <is>
          <t>'800151492026</t>
        </is>
      </c>
      <c r="G709" s="0" t="inlineStr">
        <is>
          <t>YOUTH</t>
        </is>
      </c>
      <c r="H709" s="0" t="inlineStr">
        <is>
          <t>YM</t>
        </is>
      </c>
      <c r="I709" s="0">
        <v>29.99</v>
      </c>
      <c r="J709" s="0">
        <v>0</v>
      </c>
    </row>
    <row r="710" spans="1:10" customHeight="0">
      <c r="A710" s="0">
        <f>HYPERLINK("https://dl.dropboxusercontent.com/scl/fi/iqg0763gbv6g3mpikbvw2/slate-151492-f.jpg?rlkey=heugbeeyzmcgw9ckptdsqe6ef&amp;dl=0","Click to download Image")</f>
      </c>
      <c r="B710" s="0">
        <f>HYPERLINK("https://dl.dropboxusercontent.com/scl/fi/2ka0ci8czthagthss0kww/tdlr-yth-t-shirt-size-chartsslate-ss.jpg?rlkey=kl6tdtok9jjjrh7czxf3tsq7r&amp;dl=0","Click to download SizeChart")</f>
      </c>
      <c r="C710" s="0" t="inlineStr">
        <is>
          <t>Slate Youth Short Sleeve Shirt</t>
        </is>
      </c>
      <c r="D710" s="0" t="inlineStr">
        <is>
          <t>'151492</t>
        </is>
      </c>
      <c r="E710" s="0" t="inlineStr">
        <is>
          <t>IOWA SLATE Y GD:151492D-YL</t>
        </is>
      </c>
      <c r="F710" s="0" t="inlineStr">
        <is>
          <t>'800151492033</t>
        </is>
      </c>
      <c r="G710" s="0" t="inlineStr">
        <is>
          <t>YOUTH</t>
        </is>
      </c>
      <c r="H710" s="0" t="inlineStr">
        <is>
          <t>YL</t>
        </is>
      </c>
      <c r="I710" s="0">
        <v>29.99</v>
      </c>
      <c r="J710" s="0">
        <v>0</v>
      </c>
    </row>
    <row r="711" spans="1:10" customHeight="0">
      <c r="A711" s="0">
        <f>HYPERLINK("https://dl.dropboxusercontent.com/scl/fi/iqg0763gbv6g3mpikbvw2/slate-151492-f.jpg?rlkey=heugbeeyzmcgw9ckptdsqe6ef&amp;dl=0","Click to download Image")</f>
      </c>
      <c r="B711" s="0">
        <f>HYPERLINK("https://dl.dropboxusercontent.com/scl/fi/2ka0ci8czthagthss0kww/tdlr-yth-t-shirt-size-chartsslate-ss.jpg?rlkey=kl6tdtok9jjjrh7czxf3tsq7r&amp;dl=0","Click to download SizeChart")</f>
      </c>
      <c r="C711" s="0" t="inlineStr">
        <is>
          <t>Slate Youth Short Sleeve Shirt</t>
        </is>
      </c>
      <c r="D711" s="0" t="inlineStr">
        <is>
          <t>'151492</t>
        </is>
      </c>
      <c r="E711" s="0" t="inlineStr">
        <is>
          <t>IOWA SLATE Y GD:151492E-YXL</t>
        </is>
      </c>
      <c r="F711" s="0" t="inlineStr">
        <is>
          <t>'800151492040</t>
        </is>
      </c>
      <c r="G711" s="0" t="inlineStr">
        <is>
          <t>YOUTH</t>
        </is>
      </c>
      <c r="H711" s="0" t="inlineStr">
        <is>
          <t>YXL</t>
        </is>
      </c>
      <c r="I711" s="0">
        <v>29.99</v>
      </c>
      <c r="J711" s="0">
        <v>3</v>
      </c>
    </row>
    <row r="712" spans="1:10" customHeight="0">
      <c r="A712" s="0">
        <f>HYPERLINK("https://dl.dropboxusercontent.com/scl/fi/iqg0763gbv6g3mpikbvw2/slate-151492-f.jpg?rlkey=heugbeeyzmcgw9ckptdsqe6ef&amp;dl=0","Click to download Image")</f>
      </c>
      <c r="B712" s="0">
        <f>HYPERLINK("https://dl.dropboxusercontent.com/scl/fi/2ka0ci8czthagthss0kww/tdlr-yth-t-shirt-size-chartsslate-ss.jpg?rlkey=kl6tdtok9jjjrh7czxf3tsq7r&amp;dl=0","Click to download SizeChart")</f>
      </c>
      <c r="C712" s="0" t="inlineStr">
        <is>
          <t>Slate Youth Short Sleeve Shirt</t>
        </is>
      </c>
      <c r="D712" s="0" t="inlineStr">
        <is>
          <t>'151492</t>
        </is>
      </c>
      <c r="E712" s="0" t="inlineStr">
        <is>
          <t>IOWA SLATE Y GD:151492Z-12PK</t>
        </is>
      </c>
      <c r="F712" s="0" t="inlineStr">
        <is>
          <t>'800151492996</t>
        </is>
      </c>
      <c r="G712" s="0" t="inlineStr">
        <is>
          <t>YOUTH</t>
        </is>
      </c>
      <c r="H712" s="0" t="inlineStr">
        <is>
          <t>12 PACK</t>
        </is>
      </c>
      <c r="I712" s="0">
        <v>288</v>
      </c>
      <c r="J712" s="0">
        <v>1</v>
      </c>
    </row>
    <row r="713" spans="1:10" customHeight="0">
      <c r="A713" s="0">
        <f>HYPERLINK("https://dl.dropboxusercontent.com/scl/fi/hxrxqm5gwlp8en14v2rvr/slatem151902.png?rlkey=dd8ac8o5vptet1mjqtt644fmb&amp;dl=0","Click to download Image")</f>
      </c>
      <c r="B713" s="0">
        <f>HYPERLINK("https://dl.dropboxusercontent.com/scl/fi/2ka0ci8czthagthss0kww/tdlr-yth-t-shirt-size-chartsslate-ss.jpg?rlkey=kl6tdtok9jjjrh7czxf3tsq7r&amp;dl=0","Click to download SizeChart")</f>
      </c>
      <c r="C713" s="0" t="inlineStr">
        <is>
          <t>Slate Youth Short Sleeve Shirt</t>
        </is>
      </c>
      <c r="D713" s="0" t="inlineStr">
        <is>
          <t>'151493</t>
        </is>
      </c>
      <c r="E713" s="0" t="inlineStr">
        <is>
          <t>ISU SLATE Y GD:151493B-YS</t>
        </is>
      </c>
      <c r="F713" s="0" t="inlineStr">
        <is>
          <t>'801151493013</t>
        </is>
      </c>
      <c r="G713" s="0" t="inlineStr">
        <is>
          <t>YOUTH</t>
        </is>
      </c>
      <c r="H713" s="0" t="inlineStr">
        <is>
          <t>YS</t>
        </is>
      </c>
      <c r="I713" s="0">
        <v>29.99</v>
      </c>
      <c r="J713" s="0">
        <v>4</v>
      </c>
    </row>
    <row r="714" spans="1:10" customHeight="0">
      <c r="A714" s="0">
        <f>HYPERLINK("https://dl.dropboxusercontent.com/scl/fi/hxrxqm5gwlp8en14v2rvr/slatem151902.png?rlkey=dd8ac8o5vptet1mjqtt644fmb&amp;dl=0","Click to download Image")</f>
      </c>
      <c r="B714" s="0">
        <f>HYPERLINK("https://dl.dropboxusercontent.com/scl/fi/2ka0ci8czthagthss0kww/tdlr-yth-t-shirt-size-chartsslate-ss.jpg?rlkey=kl6tdtok9jjjrh7czxf3tsq7r&amp;dl=0","Click to download SizeChart")</f>
      </c>
      <c r="C714" s="0" t="inlineStr">
        <is>
          <t>Slate Youth Short Sleeve Shirt</t>
        </is>
      </c>
      <c r="D714" s="0" t="inlineStr">
        <is>
          <t>'151493</t>
        </is>
      </c>
      <c r="E714" s="0" t="inlineStr">
        <is>
          <t>ISU SLATE Y GD:151493C-YM</t>
        </is>
      </c>
      <c r="F714" s="0" t="inlineStr">
        <is>
          <t>'801151493020</t>
        </is>
      </c>
      <c r="G714" s="0" t="inlineStr">
        <is>
          <t>YOUTH</t>
        </is>
      </c>
      <c r="H714" s="0" t="inlineStr">
        <is>
          <t>YM</t>
        </is>
      </c>
      <c r="I714" s="0">
        <v>29.99</v>
      </c>
      <c r="J714" s="0">
        <v>4</v>
      </c>
    </row>
    <row r="715" spans="1:10" customHeight="0">
      <c r="A715" s="0">
        <f>HYPERLINK("https://dl.dropboxusercontent.com/scl/fi/hxrxqm5gwlp8en14v2rvr/slatem151902.png?rlkey=dd8ac8o5vptet1mjqtt644fmb&amp;dl=0","Click to download Image")</f>
      </c>
      <c r="B715" s="0">
        <f>HYPERLINK("https://dl.dropboxusercontent.com/scl/fi/2ka0ci8czthagthss0kww/tdlr-yth-t-shirt-size-chartsslate-ss.jpg?rlkey=kl6tdtok9jjjrh7czxf3tsq7r&amp;dl=0","Click to download SizeChart")</f>
      </c>
      <c r="C715" s="0" t="inlineStr">
        <is>
          <t>Slate Youth Short Sleeve Shirt</t>
        </is>
      </c>
      <c r="D715" s="0" t="inlineStr">
        <is>
          <t>'151493</t>
        </is>
      </c>
      <c r="E715" s="0" t="inlineStr">
        <is>
          <t>ISU SLATE Y GD:151493D-YL</t>
        </is>
      </c>
      <c r="F715" s="0" t="inlineStr">
        <is>
          <t>'801151493037</t>
        </is>
      </c>
      <c r="G715" s="0" t="inlineStr">
        <is>
          <t>YOUTH</t>
        </is>
      </c>
      <c r="H715" s="0" t="inlineStr">
        <is>
          <t>YL</t>
        </is>
      </c>
      <c r="I715" s="0">
        <v>29.99</v>
      </c>
      <c r="J715" s="0">
        <v>7</v>
      </c>
    </row>
    <row r="716" spans="1:10" customHeight="0">
      <c r="A716" s="0">
        <f>HYPERLINK("https://dl.dropboxusercontent.com/scl/fi/hxrxqm5gwlp8en14v2rvr/slatem151902.png?rlkey=dd8ac8o5vptet1mjqtt644fmb&amp;dl=0","Click to download Image")</f>
      </c>
      <c r="B716" s="0">
        <f>HYPERLINK("https://dl.dropboxusercontent.com/scl/fi/2ka0ci8czthagthss0kww/tdlr-yth-t-shirt-size-chartsslate-ss.jpg?rlkey=kl6tdtok9jjjrh7czxf3tsq7r&amp;dl=0","Click to download SizeChart")</f>
      </c>
      <c r="C716" s="0" t="inlineStr">
        <is>
          <t>Slate Youth Short Sleeve Shirt</t>
        </is>
      </c>
      <c r="D716" s="0" t="inlineStr">
        <is>
          <t>'151493</t>
        </is>
      </c>
      <c r="E716" s="0" t="inlineStr">
        <is>
          <t>ISU SLATE Y GD:151493E-YXL</t>
        </is>
      </c>
      <c r="F716" s="0" t="inlineStr">
        <is>
          <t>'801151493044</t>
        </is>
      </c>
      <c r="G716" s="0" t="inlineStr">
        <is>
          <t>YOUTH</t>
        </is>
      </c>
      <c r="H716" s="0" t="inlineStr">
        <is>
          <t>YXL</t>
        </is>
      </c>
      <c r="I716" s="0">
        <v>29.99</v>
      </c>
      <c r="J716" s="0">
        <v>8</v>
      </c>
    </row>
    <row r="717" spans="1:10" customHeight="0">
      <c r="A717" s="0">
        <f>HYPERLINK("https://dl.dropboxusercontent.com/scl/fi/hxrxqm5gwlp8en14v2rvr/slatem151902.png?rlkey=dd8ac8o5vptet1mjqtt644fmb&amp;dl=0","Click to download Image")</f>
      </c>
      <c r="B717" s="0">
        <f>HYPERLINK("https://dl.dropboxusercontent.com/scl/fi/2ka0ci8czthagthss0kww/tdlr-yth-t-shirt-size-chartsslate-ss.jpg?rlkey=kl6tdtok9jjjrh7czxf3tsq7r&amp;dl=0","Click to download SizeChart")</f>
      </c>
      <c r="C717" s="0" t="inlineStr">
        <is>
          <t>Slate Youth Short Sleeve Shirt</t>
        </is>
      </c>
      <c r="D717" s="0" t="inlineStr">
        <is>
          <t>'151493</t>
        </is>
      </c>
      <c r="E717" s="0" t="inlineStr">
        <is>
          <t>ISU SLATE Y GD:151493Z-12PK</t>
        </is>
      </c>
      <c r="F717" s="0" t="inlineStr">
        <is>
          <t>'801151493990</t>
        </is>
      </c>
      <c r="G717" s="0" t="inlineStr">
        <is>
          <t>YOUTH</t>
        </is>
      </c>
      <c r="H717" s="0" t="inlineStr">
        <is>
          <t>12 PACK</t>
        </is>
      </c>
      <c r="I717" s="0">
        <v>288</v>
      </c>
      <c r="J717" s="0">
        <v>1</v>
      </c>
    </row>
    <row r="718" spans="1:10" customHeight="0">
      <c r="A718" s="0">
        <f>HYPERLINK("https://dl.dropboxusercontent.com/scl/fi/rqkko0ln4p5t5w38rqssx/slate-151494-tn.jpg?rlkey=l7j83zh82dkj3ae952p1yfl8m&amp;dl=0","Click to download Image")</f>
      </c>
      <c r="B718" s="0">
        <f>HYPERLINK("https://dl.dropboxusercontent.com/scl/fi/2ka0ci8czthagthss0kww/tdlr-yth-t-shirt-size-chartsslate-ss.jpg?rlkey=kl6tdtok9jjjrh7czxf3tsq7r&amp;dl=0","Click to download SizeChart")</f>
      </c>
      <c r="C718" s="0" t="inlineStr">
        <is>
          <t>Slate Youth Short Sleeve Shirt</t>
        </is>
      </c>
      <c r="D718" s="0" t="inlineStr">
        <is>
          <t>'151494</t>
        </is>
      </c>
      <c r="E718" s="0" t="inlineStr">
        <is>
          <t>DRK SLATE Y BE:151494B-YS</t>
        </is>
      </c>
      <c r="F718" s="0" t="inlineStr">
        <is>
          <t>'817151494011</t>
        </is>
      </c>
      <c r="G718" s="0" t="inlineStr">
        <is>
          <t>YOUTH</t>
        </is>
      </c>
      <c r="H718" s="0" t="inlineStr">
        <is>
          <t>YS</t>
        </is>
      </c>
      <c r="I718" s="0">
        <v>29.99</v>
      </c>
      <c r="J718" s="0">
        <v>6</v>
      </c>
    </row>
    <row r="719" spans="1:10" customHeight="0">
      <c r="A719" s="0">
        <f>HYPERLINK("https://dl.dropboxusercontent.com/scl/fi/rqkko0ln4p5t5w38rqssx/slate-151494-tn.jpg?rlkey=l7j83zh82dkj3ae952p1yfl8m&amp;dl=0","Click to download Image")</f>
      </c>
      <c r="B719" s="0">
        <f>HYPERLINK("https://dl.dropboxusercontent.com/scl/fi/2ka0ci8czthagthss0kww/tdlr-yth-t-shirt-size-chartsslate-ss.jpg?rlkey=kl6tdtok9jjjrh7czxf3tsq7r&amp;dl=0","Click to download SizeChart")</f>
      </c>
      <c r="C719" s="0" t="inlineStr">
        <is>
          <t>Slate Youth Short Sleeve Shirt</t>
        </is>
      </c>
      <c r="D719" s="0" t="inlineStr">
        <is>
          <t>'151494</t>
        </is>
      </c>
      <c r="E719" s="0" t="inlineStr">
        <is>
          <t>DRK SLATE Y BE:151494C-YM</t>
        </is>
      </c>
      <c r="F719" s="0" t="inlineStr">
        <is>
          <t>'817151494028</t>
        </is>
      </c>
      <c r="G719" s="0" t="inlineStr">
        <is>
          <t>YOUTH</t>
        </is>
      </c>
      <c r="H719" s="0" t="inlineStr">
        <is>
          <t>YM</t>
        </is>
      </c>
      <c r="I719" s="0">
        <v>29.99</v>
      </c>
      <c r="J719" s="0">
        <v>6</v>
      </c>
    </row>
    <row r="720" spans="1:10" customHeight="0">
      <c r="A720" s="0">
        <f>HYPERLINK("https://dl.dropboxusercontent.com/scl/fi/rqkko0ln4p5t5w38rqssx/slate-151494-tn.jpg?rlkey=l7j83zh82dkj3ae952p1yfl8m&amp;dl=0","Click to download Image")</f>
      </c>
      <c r="B720" s="0">
        <f>HYPERLINK("https://dl.dropboxusercontent.com/scl/fi/2ka0ci8czthagthss0kww/tdlr-yth-t-shirt-size-chartsslate-ss.jpg?rlkey=kl6tdtok9jjjrh7czxf3tsq7r&amp;dl=0","Click to download SizeChart")</f>
      </c>
      <c r="C720" s="0" t="inlineStr">
        <is>
          <t>Slate Youth Short Sleeve Shirt</t>
        </is>
      </c>
      <c r="D720" s="0" t="inlineStr">
        <is>
          <t>'151494</t>
        </is>
      </c>
      <c r="E720" s="0" t="inlineStr">
        <is>
          <t>DRK SLATE Y BE:151494D-YL</t>
        </is>
      </c>
      <c r="F720" s="0" t="inlineStr">
        <is>
          <t>'817151494035</t>
        </is>
      </c>
      <c r="G720" s="0" t="inlineStr">
        <is>
          <t>YOUTH</t>
        </is>
      </c>
      <c r="H720" s="0" t="inlineStr">
        <is>
          <t>YL</t>
        </is>
      </c>
      <c r="I720" s="0">
        <v>29.99</v>
      </c>
      <c r="J720" s="0">
        <v>6</v>
      </c>
    </row>
    <row r="721" spans="1:10" customHeight="0">
      <c r="A721" s="0">
        <f>HYPERLINK("https://dl.dropboxusercontent.com/scl/fi/rqkko0ln4p5t5w38rqssx/slate-151494-tn.jpg?rlkey=l7j83zh82dkj3ae952p1yfl8m&amp;dl=0","Click to download Image")</f>
      </c>
      <c r="B721" s="0">
        <f>HYPERLINK("https://dl.dropboxusercontent.com/scl/fi/2ka0ci8czthagthss0kww/tdlr-yth-t-shirt-size-chartsslate-ss.jpg?rlkey=kl6tdtok9jjjrh7czxf3tsq7r&amp;dl=0","Click to download SizeChart")</f>
      </c>
      <c r="C721" s="0" t="inlineStr">
        <is>
          <t>Slate Youth Short Sleeve Shirt</t>
        </is>
      </c>
      <c r="D721" s="0" t="inlineStr">
        <is>
          <t>'151494</t>
        </is>
      </c>
      <c r="E721" s="0" t="inlineStr">
        <is>
          <t>DRK SLATE Y BE:151494E-YXL</t>
        </is>
      </c>
      <c r="F721" s="0" t="inlineStr">
        <is>
          <t>'817151494042</t>
        </is>
      </c>
      <c r="G721" s="0" t="inlineStr">
        <is>
          <t>YOUTH</t>
        </is>
      </c>
      <c r="H721" s="0" t="inlineStr">
        <is>
          <t>YXL</t>
        </is>
      </c>
      <c r="I721" s="0">
        <v>29.99</v>
      </c>
      <c r="J721" s="0">
        <v>6</v>
      </c>
    </row>
    <row r="722" spans="1:10" customHeight="0">
      <c r="A722" s="0">
        <f>HYPERLINK("https://dl.dropboxusercontent.com/scl/fi/rqkko0ln4p5t5w38rqssx/slate-151494-tn.jpg?rlkey=l7j83zh82dkj3ae952p1yfl8m&amp;dl=0","Click to download Image")</f>
      </c>
      <c r="B722" s="0">
        <f>HYPERLINK("https://dl.dropboxusercontent.com/scl/fi/2ka0ci8czthagthss0kww/tdlr-yth-t-shirt-size-chartsslate-ss.jpg?rlkey=kl6tdtok9jjjrh7czxf3tsq7r&amp;dl=0","Click to download SizeChart")</f>
      </c>
      <c r="C722" s="0" t="inlineStr">
        <is>
          <t>Slate Youth Short Sleeve Shirt</t>
        </is>
      </c>
      <c r="D722" s="0" t="inlineStr">
        <is>
          <t>'151494</t>
        </is>
      </c>
      <c r="E722" s="0" t="inlineStr">
        <is>
          <t>DRK SLATE Y BE:151494Z-12PK</t>
        </is>
      </c>
      <c r="F722" s="0" t="inlineStr">
        <is>
          <t>'817151494998</t>
        </is>
      </c>
      <c r="G722" s="0" t="inlineStr">
        <is>
          <t>YOUTH</t>
        </is>
      </c>
      <c r="H722" s="0" t="inlineStr">
        <is>
          <t>12 PACK</t>
        </is>
      </c>
      <c r="I722" s="0">
        <v>288</v>
      </c>
      <c r="J722" s="0">
        <v>0</v>
      </c>
    </row>
    <row r="723" spans="1:10" customHeight="0">
      <c r="A723" s="0">
        <f>HYPERLINK("https://dl.dropboxusercontent.com/scl/fi/n59iga93gxbd4z29fv1am/fanny143327.jpg?rlkey=efujvf3hjbcncjjg0vchyu40k&amp;dl=0","Click to download Image")</f>
      </c>
      <c r="C723" s="0" t="inlineStr">
        <is>
          <t>Sideline Fanny Pack</t>
        </is>
      </c>
      <c r="D723" s="0" t="inlineStr">
        <is>
          <t>'135289</t>
        </is>
      </c>
      <c r="E723" s="0" t="inlineStr">
        <is>
          <t>ISU SIDELI CR:135289</t>
        </is>
      </c>
      <c r="F723" s="0" t="inlineStr">
        <is>
          <t>'901135289011</t>
        </is>
      </c>
      <c r="I723" s="0">
        <v>19.99</v>
      </c>
      <c r="J723" s="0">
        <v>229</v>
      </c>
    </row>
    <row r="724" spans="1:10" customHeight="0">
      <c r="A724" s="0">
        <f>HYPERLINK("https://dl.dropboxusercontent.com/scl/fi/s2tygc4wzlql6k2p1gq43/sideline-136334-af.jpg?rlkey=ht6cnb5h1ldl43o60zlvnp1qh&amp;dl=0","Click to download Image")</f>
      </c>
      <c r="C724" s="0" t="inlineStr">
        <is>
          <t>Sideline Fanny Pack</t>
        </is>
      </c>
      <c r="D724" s="0" t="inlineStr">
        <is>
          <t>'136334</t>
        </is>
      </c>
      <c r="E724" s="0" t="inlineStr">
        <is>
          <t>KSU SIDELI CR:136334</t>
        </is>
      </c>
      <c r="F724" s="0" t="inlineStr">
        <is>
          <t>'905136334015</t>
        </is>
      </c>
      <c r="I724" s="0">
        <v>19.99</v>
      </c>
      <c r="J724" s="0">
        <v>247</v>
      </c>
    </row>
    <row r="725" spans="1:10" customHeight="0">
      <c r="A725" s="0">
        <f>HYPERLINK("https://dl.dropboxusercontent.com/scl/fi/ze6y2x8ifyxb9vzfeut9g/sideline-136333-af.jpg?rlkey=2pqs4r1qr7mmev3vqmxbcyyg4&amp;dl=0","Click to download Image")</f>
      </c>
      <c r="C725" s="0" t="inlineStr">
        <is>
          <t>Sideline Fanny Pack</t>
        </is>
      </c>
      <c r="D725" s="0" t="inlineStr">
        <is>
          <t>'136333</t>
        </is>
      </c>
      <c r="E725" s="0" t="inlineStr">
        <is>
          <t>UNI SIDELI CR:136333</t>
        </is>
      </c>
      <c r="F725" s="0" t="inlineStr">
        <is>
          <t>'902136333017</t>
        </is>
      </c>
      <c r="I725" s="0">
        <v>19.99</v>
      </c>
      <c r="J725" s="0">
        <v>68</v>
      </c>
    </row>
    <row r="726" spans="1:10" customHeight="0">
      <c r="A726" s="0">
        <f>HYPERLINK("https://dl.dropboxusercontent.com/scl/fi/2y9od0softckpa9v9sx7a/sideline-136332-af.jpg?rlkey=o0iewlqvyuv7csoutiqvvsnfg&amp;dl=0","Click to download Image")</f>
      </c>
      <c r="C726" s="0" t="inlineStr">
        <is>
          <t>Sideline Fanny Pack</t>
        </is>
      </c>
      <c r="D726" s="0" t="inlineStr">
        <is>
          <t>'136332</t>
        </is>
      </c>
      <c r="E726" s="0" t="inlineStr">
        <is>
          <t>IOWA SIDELI CR:136332</t>
        </is>
      </c>
      <c r="F726" s="0" t="inlineStr">
        <is>
          <t>'900136332016</t>
        </is>
      </c>
      <c r="I726" s="0">
        <v>19.99</v>
      </c>
      <c r="J726" s="0">
        <v>67</v>
      </c>
    </row>
    <row r="727" spans="1:10" customHeight="0">
      <c r="A727" s="0">
        <f>HYPERLINK("https://dl.dropboxusercontent.com/scl/fi/olj8igps6c0b2f09m95jt/dasher-152345-f.jpg?rlkey=q3uw9g1clo1il469jhmug4b62&amp;dl=0","Click to download Image")</f>
      </c>
      <c r="B727" s="0">
        <f>HYPERLINK("https://dl.dropboxusercontent.com/scl/fi/lyzrj26noz5rrdb2p4tog/graphic-update2022-mens.jpg?rlkey=8dof6myfisnr382bj6hamdpgp&amp;dl=0","Click to download SizeChart")</f>
      </c>
      <c r="C727" s="0" t="inlineStr">
        <is>
          <t>Dasher Unisex Ugly Sweatshirt</t>
        </is>
      </c>
      <c r="D727" s="0" t="inlineStr">
        <is>
          <t>'152345</t>
        </is>
      </c>
      <c r="E727" s="0" t="inlineStr">
        <is>
          <t>ISU DASHER M CL:152345AA-XS</t>
        </is>
      </c>
      <c r="F727" s="0" t="inlineStr">
        <is>
          <t>'801152345038</t>
        </is>
      </c>
      <c r="G727" s="0" t="inlineStr">
        <is>
          <t>MENS</t>
        </is>
      </c>
      <c r="H727" s="0" t="inlineStr">
        <is>
          <t>XS</t>
        </is>
      </c>
      <c r="I727" s="0">
        <v>49.99</v>
      </c>
      <c r="J727" s="0">
        <v>6</v>
      </c>
    </row>
    <row r="728" spans="1:10" customHeight="0">
      <c r="A728" s="0">
        <f>HYPERLINK("https://dl.dropboxusercontent.com/scl/fi/olj8igps6c0b2f09m95jt/dasher-152345-f.jpg?rlkey=q3uw9g1clo1il469jhmug4b62&amp;dl=0","Click to download Image")</f>
      </c>
      <c r="B728" s="0">
        <f>HYPERLINK("https://dl.dropboxusercontent.com/scl/fi/lyzrj26noz5rrdb2p4tog/graphic-update2022-mens.jpg?rlkey=8dof6myfisnr382bj6hamdpgp&amp;dl=0","Click to download SizeChart")</f>
      </c>
      <c r="C728" s="0" t="inlineStr">
        <is>
          <t>Dasher Unisex Ugly Sweatshirt</t>
        </is>
      </c>
      <c r="D728" s="0" t="inlineStr">
        <is>
          <t>'152345</t>
        </is>
      </c>
      <c r="E728" s="0" t="inlineStr">
        <is>
          <t>ISU DASHER M CL:152345A-S</t>
        </is>
      </c>
      <c r="F728" s="0" t="inlineStr">
        <is>
          <t>'801152345045</t>
        </is>
      </c>
      <c r="G728" s="0" t="inlineStr">
        <is>
          <t>MENS</t>
        </is>
      </c>
      <c r="H728" s="0" t="inlineStr">
        <is>
          <t>S</t>
        </is>
      </c>
      <c r="I728" s="0">
        <v>49.99</v>
      </c>
      <c r="J728" s="0">
        <v>3</v>
      </c>
    </row>
    <row r="729" spans="1:10" customHeight="0">
      <c r="A729" s="0">
        <f>HYPERLINK("https://dl.dropboxusercontent.com/scl/fi/olj8igps6c0b2f09m95jt/dasher-152345-f.jpg?rlkey=q3uw9g1clo1il469jhmug4b62&amp;dl=0","Click to download Image")</f>
      </c>
      <c r="B729" s="0">
        <f>HYPERLINK("https://dl.dropboxusercontent.com/scl/fi/lyzrj26noz5rrdb2p4tog/graphic-update2022-mens.jpg?rlkey=8dof6myfisnr382bj6hamdpgp&amp;dl=0","Click to download SizeChart")</f>
      </c>
      <c r="C729" s="0" t="inlineStr">
        <is>
          <t>Dasher Unisex Ugly Sweatshirt</t>
        </is>
      </c>
      <c r="D729" s="0" t="inlineStr">
        <is>
          <t>'152345</t>
        </is>
      </c>
      <c r="E729" s="0" t="inlineStr">
        <is>
          <t>ISU DASHER M CL:152345B-M</t>
        </is>
      </c>
      <c r="F729" s="0" t="inlineStr">
        <is>
          <t>'801152345052</t>
        </is>
      </c>
      <c r="G729" s="0" t="inlineStr">
        <is>
          <t>MENS</t>
        </is>
      </c>
      <c r="H729" s="0" t="inlineStr">
        <is>
          <t>M</t>
        </is>
      </c>
      <c r="I729" s="0">
        <v>49.99</v>
      </c>
      <c r="J729" s="0">
        <v>1</v>
      </c>
    </row>
    <row r="730" spans="1:10" customHeight="0">
      <c r="A730" s="0">
        <f>HYPERLINK("https://dl.dropboxusercontent.com/scl/fi/olj8igps6c0b2f09m95jt/dasher-152345-f.jpg?rlkey=q3uw9g1clo1il469jhmug4b62&amp;dl=0","Click to download Image")</f>
      </c>
      <c r="B730" s="0">
        <f>HYPERLINK("https://dl.dropboxusercontent.com/scl/fi/lyzrj26noz5rrdb2p4tog/graphic-update2022-mens.jpg?rlkey=8dof6myfisnr382bj6hamdpgp&amp;dl=0","Click to download SizeChart")</f>
      </c>
      <c r="C730" s="0" t="inlineStr">
        <is>
          <t>Dasher Unisex Ugly Sweatshirt</t>
        </is>
      </c>
      <c r="D730" s="0" t="inlineStr">
        <is>
          <t>'152345</t>
        </is>
      </c>
      <c r="E730" s="0" t="inlineStr">
        <is>
          <t>ISU DASHER M CL:152345C-L</t>
        </is>
      </c>
      <c r="F730" s="0" t="inlineStr">
        <is>
          <t>'801152345069</t>
        </is>
      </c>
      <c r="G730" s="0" t="inlineStr">
        <is>
          <t>MENS</t>
        </is>
      </c>
      <c r="H730" s="0" t="inlineStr">
        <is>
          <t>L</t>
        </is>
      </c>
      <c r="I730" s="0">
        <v>49.99</v>
      </c>
      <c r="J730" s="0">
        <v>2</v>
      </c>
    </row>
    <row r="731" spans="1:10" customHeight="0">
      <c r="A731" s="0">
        <f>HYPERLINK("https://dl.dropboxusercontent.com/scl/fi/olj8igps6c0b2f09m95jt/dasher-152345-f.jpg?rlkey=q3uw9g1clo1il469jhmug4b62&amp;dl=0","Click to download Image")</f>
      </c>
      <c r="B731" s="0">
        <f>HYPERLINK("https://dl.dropboxusercontent.com/scl/fi/lyzrj26noz5rrdb2p4tog/graphic-update2022-mens.jpg?rlkey=8dof6myfisnr382bj6hamdpgp&amp;dl=0","Click to download SizeChart")</f>
      </c>
      <c r="C731" s="0" t="inlineStr">
        <is>
          <t>Dasher Unisex Ugly Sweatshirt</t>
        </is>
      </c>
      <c r="D731" s="0" t="inlineStr">
        <is>
          <t>'152345</t>
        </is>
      </c>
      <c r="E731" s="0" t="inlineStr">
        <is>
          <t>ISU DASHER M CL:152345D-XL</t>
        </is>
      </c>
      <c r="F731" s="0" t="inlineStr">
        <is>
          <t>'801152345076</t>
        </is>
      </c>
      <c r="G731" s="0" t="inlineStr">
        <is>
          <t>MENS</t>
        </is>
      </c>
      <c r="H731" s="0" t="inlineStr">
        <is>
          <t>XL</t>
        </is>
      </c>
      <c r="I731" s="0">
        <v>49.99</v>
      </c>
      <c r="J731" s="0">
        <v>2</v>
      </c>
    </row>
    <row r="732" spans="1:10" customHeight="0">
      <c r="A732" s="0">
        <f>HYPERLINK("https://dl.dropboxusercontent.com/scl/fi/olj8igps6c0b2f09m95jt/dasher-152345-f.jpg?rlkey=q3uw9g1clo1il469jhmug4b62&amp;dl=0","Click to download Image")</f>
      </c>
      <c r="B732" s="0">
        <f>HYPERLINK("https://dl.dropboxusercontent.com/scl/fi/lyzrj26noz5rrdb2p4tog/graphic-update2022-mens.jpg?rlkey=8dof6myfisnr382bj6hamdpgp&amp;dl=0","Click to download SizeChart")</f>
      </c>
      <c r="C732" s="0" t="inlineStr">
        <is>
          <t>Dasher Unisex Ugly Sweatshirt</t>
        </is>
      </c>
      <c r="D732" s="0" t="inlineStr">
        <is>
          <t>'152345</t>
        </is>
      </c>
      <c r="E732" s="0" t="inlineStr">
        <is>
          <t>ISU DASHER M CL:152345E-2XL</t>
        </is>
      </c>
      <c r="F732" s="0" t="inlineStr">
        <is>
          <t>'801152345083</t>
        </is>
      </c>
      <c r="G732" s="0" t="inlineStr">
        <is>
          <t>MENS</t>
        </is>
      </c>
      <c r="H732" s="0" t="inlineStr">
        <is>
          <t>2XL</t>
        </is>
      </c>
      <c r="I732" s="0">
        <v>49.99</v>
      </c>
      <c r="J732" s="0">
        <v>0</v>
      </c>
    </row>
    <row r="733" spans="1:10" customHeight="0">
      <c r="A733" s="0">
        <f>HYPERLINK("https://dl.dropboxusercontent.com/scl/fi/olj8igps6c0b2f09m95jt/dasher-152345-f.jpg?rlkey=q3uw9g1clo1il469jhmug4b62&amp;dl=0","Click to download Image")</f>
      </c>
      <c r="B733" s="0">
        <f>HYPERLINK("https://dl.dropboxusercontent.com/scl/fi/lyzrj26noz5rrdb2p4tog/graphic-update2022-mens.jpg?rlkey=8dof6myfisnr382bj6hamdpgp&amp;dl=0","Click to download SizeChart")</f>
      </c>
      <c r="C733" s="0" t="inlineStr">
        <is>
          <t>Dasher Unisex Ugly Sweatshirt</t>
        </is>
      </c>
      <c r="D733" s="0" t="inlineStr">
        <is>
          <t>'152345</t>
        </is>
      </c>
      <c r="E733" s="0" t="inlineStr">
        <is>
          <t>ISU DASHER M CL:152345F-3XL</t>
        </is>
      </c>
      <c r="F733" s="0" t="inlineStr">
        <is>
          <t>'801152345090</t>
        </is>
      </c>
      <c r="G733" s="0" t="inlineStr">
        <is>
          <t>MENS</t>
        </is>
      </c>
      <c r="H733" s="0" t="inlineStr">
        <is>
          <t>3XL</t>
        </is>
      </c>
      <c r="I733" s="0">
        <v>49.99</v>
      </c>
      <c r="J733" s="0">
        <v>0</v>
      </c>
    </row>
    <row r="734" spans="1:10" customHeight="0">
      <c r="A734" s="0">
        <f>HYPERLINK("https://dl.dropboxusercontent.com/scl/fi/olj8igps6c0b2f09m95jt/dasher-152345-f.jpg?rlkey=q3uw9g1clo1il469jhmug4b62&amp;dl=0","Click to download Image")</f>
      </c>
      <c r="B734" s="0">
        <f>HYPERLINK("https://dl.dropboxusercontent.com/scl/fi/lyzrj26noz5rrdb2p4tog/graphic-update2022-mens.jpg?rlkey=8dof6myfisnr382bj6hamdpgp&amp;dl=0","Click to download SizeChart")</f>
      </c>
      <c r="C734" s="0" t="inlineStr">
        <is>
          <t>Dasher Unisex Ugly Sweatshirt</t>
        </is>
      </c>
      <c r="D734" s="0" t="inlineStr">
        <is>
          <t>'152345</t>
        </is>
      </c>
      <c r="E734" s="0" t="inlineStr">
        <is>
          <t>ISU DASHER M CL:152345Z-12PK</t>
        </is>
      </c>
      <c r="F734" s="0" t="inlineStr">
        <is>
          <t>'801152345991</t>
        </is>
      </c>
      <c r="G734" s="0" t="inlineStr">
        <is>
          <t>MENS</t>
        </is>
      </c>
      <c r="H734" s="0" t="inlineStr">
        <is>
          <t>12 PACK</t>
        </is>
      </c>
      <c r="I734" s="0">
        <v>480</v>
      </c>
      <c r="J734" s="0">
        <v>0</v>
      </c>
    </row>
    <row r="735" spans="1:10" customHeight="0">
      <c r="A735" s="0">
        <f>HYPERLINK("https://dl.dropboxusercontent.com/scl/fi/1gm2cv6wgsm5m1pcmrghh/dasher-152346-f.jpg?rlkey=3s3v95ioy5snzatefenho0del&amp;dl=0","Click to download Image")</f>
      </c>
      <c r="B735" s="0">
        <f>HYPERLINK("https://dl.dropboxusercontent.com/scl/fi/lyzrj26noz5rrdb2p4tog/graphic-update2022-mens.jpg?rlkey=8dof6myfisnr382bj6hamdpgp&amp;dl=0","Click to download SizeChart")</f>
      </c>
      <c r="C735" s="0" t="inlineStr">
        <is>
          <t>Dasher Unisex Ugly Sweatshirt</t>
        </is>
      </c>
      <c r="D735" s="0" t="inlineStr">
        <is>
          <t>'152346</t>
        </is>
      </c>
      <c r="E735" s="0" t="inlineStr">
        <is>
          <t>ISU DASHER M AT:152346AA-XS</t>
        </is>
      </c>
      <c r="F735" s="0" t="inlineStr">
        <is>
          <t>'801152346035</t>
        </is>
      </c>
      <c r="G735" s="0" t="inlineStr">
        <is>
          <t>MENS</t>
        </is>
      </c>
      <c r="H735" s="0" t="inlineStr">
        <is>
          <t>XS</t>
        </is>
      </c>
      <c r="I735" s="0">
        <v>49.99</v>
      </c>
      <c r="J735" s="0">
        <v>11</v>
      </c>
    </row>
    <row r="736" spans="1:10" customHeight="0">
      <c r="A736" s="0">
        <f>HYPERLINK("https://dl.dropboxusercontent.com/scl/fi/1gm2cv6wgsm5m1pcmrghh/dasher-152346-f.jpg?rlkey=3s3v95ioy5snzatefenho0del&amp;dl=0","Click to download Image")</f>
      </c>
      <c r="B736" s="0">
        <f>HYPERLINK("https://dl.dropboxusercontent.com/scl/fi/lyzrj26noz5rrdb2p4tog/graphic-update2022-mens.jpg?rlkey=8dof6myfisnr382bj6hamdpgp&amp;dl=0","Click to download SizeChart")</f>
      </c>
      <c r="C736" s="0" t="inlineStr">
        <is>
          <t>Dasher Unisex Ugly Sweatshirt</t>
        </is>
      </c>
      <c r="D736" s="0" t="inlineStr">
        <is>
          <t>'152346</t>
        </is>
      </c>
      <c r="E736" s="0" t="inlineStr">
        <is>
          <t>ISU DASHER M AT:152346A-S</t>
        </is>
      </c>
      <c r="F736" s="0" t="inlineStr">
        <is>
          <t>'801152346042</t>
        </is>
      </c>
      <c r="G736" s="0" t="inlineStr">
        <is>
          <t>MENS</t>
        </is>
      </c>
      <c r="H736" s="0" t="inlineStr">
        <is>
          <t>S</t>
        </is>
      </c>
      <c r="I736" s="0">
        <v>49.99</v>
      </c>
      <c r="J736" s="0">
        <v>4</v>
      </c>
    </row>
    <row r="737" spans="1:10" customHeight="0">
      <c r="A737" s="0">
        <f>HYPERLINK("https://dl.dropboxusercontent.com/scl/fi/1gm2cv6wgsm5m1pcmrghh/dasher-152346-f.jpg?rlkey=3s3v95ioy5snzatefenho0del&amp;dl=0","Click to download Image")</f>
      </c>
      <c r="B737" s="0">
        <f>HYPERLINK("https://dl.dropboxusercontent.com/scl/fi/lyzrj26noz5rrdb2p4tog/graphic-update2022-mens.jpg?rlkey=8dof6myfisnr382bj6hamdpgp&amp;dl=0","Click to download SizeChart")</f>
      </c>
      <c r="C737" s="0" t="inlineStr">
        <is>
          <t>Dasher Unisex Ugly Sweatshirt</t>
        </is>
      </c>
      <c r="D737" s="0" t="inlineStr">
        <is>
          <t>'152346</t>
        </is>
      </c>
      <c r="E737" s="0" t="inlineStr">
        <is>
          <t>ISU DASHER M AT:152346B-M</t>
        </is>
      </c>
      <c r="F737" s="0" t="inlineStr">
        <is>
          <t>'801152346059</t>
        </is>
      </c>
      <c r="G737" s="0" t="inlineStr">
        <is>
          <t>MENS</t>
        </is>
      </c>
      <c r="H737" s="0" t="inlineStr">
        <is>
          <t>M</t>
        </is>
      </c>
      <c r="I737" s="0">
        <v>49.99</v>
      </c>
      <c r="J737" s="0">
        <v>0</v>
      </c>
    </row>
    <row r="738" spans="1:10" customHeight="0">
      <c r="A738" s="0">
        <f>HYPERLINK("https://dl.dropboxusercontent.com/scl/fi/1gm2cv6wgsm5m1pcmrghh/dasher-152346-f.jpg?rlkey=3s3v95ioy5snzatefenho0del&amp;dl=0","Click to download Image")</f>
      </c>
      <c r="B738" s="0">
        <f>HYPERLINK("https://dl.dropboxusercontent.com/scl/fi/lyzrj26noz5rrdb2p4tog/graphic-update2022-mens.jpg?rlkey=8dof6myfisnr382bj6hamdpgp&amp;dl=0","Click to download SizeChart")</f>
      </c>
      <c r="C738" s="0" t="inlineStr">
        <is>
          <t>Dasher Unisex Ugly Sweatshirt</t>
        </is>
      </c>
      <c r="D738" s="0" t="inlineStr">
        <is>
          <t>'152346</t>
        </is>
      </c>
      <c r="E738" s="0" t="inlineStr">
        <is>
          <t>ISU DASHER M AT:152346C-L</t>
        </is>
      </c>
      <c r="F738" s="0" t="inlineStr">
        <is>
          <t>'801152346066</t>
        </is>
      </c>
      <c r="G738" s="0" t="inlineStr">
        <is>
          <t>MENS</t>
        </is>
      </c>
      <c r="H738" s="0" t="inlineStr">
        <is>
          <t>L</t>
        </is>
      </c>
      <c r="I738" s="0">
        <v>49.99</v>
      </c>
      <c r="J738" s="0">
        <v>0</v>
      </c>
    </row>
    <row r="739" spans="1:10" customHeight="0">
      <c r="A739" s="0">
        <f>HYPERLINK("https://dl.dropboxusercontent.com/scl/fi/1gm2cv6wgsm5m1pcmrghh/dasher-152346-f.jpg?rlkey=3s3v95ioy5snzatefenho0del&amp;dl=0","Click to download Image")</f>
      </c>
      <c r="B739" s="0">
        <f>HYPERLINK("https://dl.dropboxusercontent.com/scl/fi/lyzrj26noz5rrdb2p4tog/graphic-update2022-mens.jpg?rlkey=8dof6myfisnr382bj6hamdpgp&amp;dl=0","Click to download SizeChart")</f>
      </c>
      <c r="C739" s="0" t="inlineStr">
        <is>
          <t>Dasher Unisex Ugly Sweatshirt</t>
        </is>
      </c>
      <c r="D739" s="0" t="inlineStr">
        <is>
          <t>'152346</t>
        </is>
      </c>
      <c r="E739" s="0" t="inlineStr">
        <is>
          <t>ISU DASHER M AT:152346D-XL</t>
        </is>
      </c>
      <c r="F739" s="0" t="inlineStr">
        <is>
          <t>'801152346073</t>
        </is>
      </c>
      <c r="G739" s="0" t="inlineStr">
        <is>
          <t>MENS</t>
        </is>
      </c>
      <c r="H739" s="0" t="inlineStr">
        <is>
          <t>XL</t>
        </is>
      </c>
      <c r="I739" s="0">
        <v>49.99</v>
      </c>
      <c r="J739" s="0">
        <v>0</v>
      </c>
    </row>
    <row r="740" spans="1:10" customHeight="0">
      <c r="A740" s="0">
        <f>HYPERLINK("https://dl.dropboxusercontent.com/scl/fi/1gm2cv6wgsm5m1pcmrghh/dasher-152346-f.jpg?rlkey=3s3v95ioy5snzatefenho0del&amp;dl=0","Click to download Image")</f>
      </c>
      <c r="B740" s="0">
        <f>HYPERLINK("https://dl.dropboxusercontent.com/scl/fi/lyzrj26noz5rrdb2p4tog/graphic-update2022-mens.jpg?rlkey=8dof6myfisnr382bj6hamdpgp&amp;dl=0","Click to download SizeChart")</f>
      </c>
      <c r="C740" s="0" t="inlineStr">
        <is>
          <t>Dasher Unisex Ugly Sweatshirt</t>
        </is>
      </c>
      <c r="D740" s="0" t="inlineStr">
        <is>
          <t>'152346</t>
        </is>
      </c>
      <c r="E740" s="0" t="inlineStr">
        <is>
          <t>ISU DASHER M AT:152346E-2XL</t>
        </is>
      </c>
      <c r="F740" s="0" t="inlineStr">
        <is>
          <t>'801152346080</t>
        </is>
      </c>
      <c r="G740" s="0" t="inlineStr">
        <is>
          <t>MENS</t>
        </is>
      </c>
      <c r="H740" s="0" t="inlineStr">
        <is>
          <t>2XL</t>
        </is>
      </c>
      <c r="I740" s="0">
        <v>49.99</v>
      </c>
      <c r="J740" s="0">
        <v>0</v>
      </c>
    </row>
    <row r="741" spans="1:10" customHeight="0">
      <c r="A741" s="0">
        <f>HYPERLINK("https://dl.dropboxusercontent.com/scl/fi/1gm2cv6wgsm5m1pcmrghh/dasher-152346-f.jpg?rlkey=3s3v95ioy5snzatefenho0del&amp;dl=0","Click to download Image")</f>
      </c>
      <c r="B741" s="0">
        <f>HYPERLINK("https://dl.dropboxusercontent.com/scl/fi/lyzrj26noz5rrdb2p4tog/graphic-update2022-mens.jpg?rlkey=8dof6myfisnr382bj6hamdpgp&amp;dl=0","Click to download SizeChart")</f>
      </c>
      <c r="C741" s="0" t="inlineStr">
        <is>
          <t>Dasher Unisex Ugly Sweatshirt</t>
        </is>
      </c>
      <c r="D741" s="0" t="inlineStr">
        <is>
          <t>'152346</t>
        </is>
      </c>
      <c r="E741" s="0" t="inlineStr">
        <is>
          <t>ISU DASHER M AT:152346F-3XL</t>
        </is>
      </c>
      <c r="F741" s="0" t="inlineStr">
        <is>
          <t>'801152346097</t>
        </is>
      </c>
      <c r="G741" s="0" t="inlineStr">
        <is>
          <t>MENS</t>
        </is>
      </c>
      <c r="H741" s="0" t="inlineStr">
        <is>
          <t>3XL</t>
        </is>
      </c>
      <c r="I741" s="0">
        <v>49.99</v>
      </c>
      <c r="J741" s="0">
        <v>1</v>
      </c>
    </row>
    <row r="742" spans="1:10" customHeight="0">
      <c r="A742" s="0">
        <f>HYPERLINK("https://dl.dropboxusercontent.com/scl/fi/1gm2cv6wgsm5m1pcmrghh/dasher-152346-f.jpg?rlkey=3s3v95ioy5snzatefenho0del&amp;dl=0","Click to download Image")</f>
      </c>
      <c r="B742" s="0">
        <f>HYPERLINK("https://dl.dropboxusercontent.com/scl/fi/lyzrj26noz5rrdb2p4tog/graphic-update2022-mens.jpg?rlkey=8dof6myfisnr382bj6hamdpgp&amp;dl=0","Click to download SizeChart")</f>
      </c>
      <c r="C742" s="0" t="inlineStr">
        <is>
          <t>Dasher Unisex Ugly Sweatshirt</t>
        </is>
      </c>
      <c r="D742" s="0" t="inlineStr">
        <is>
          <t>'152346</t>
        </is>
      </c>
      <c r="E742" s="0" t="inlineStr">
        <is>
          <t>ISU DASHER M AT:152346Z-12PK</t>
        </is>
      </c>
      <c r="F742" s="0" t="inlineStr">
        <is>
          <t>'801152346998</t>
        </is>
      </c>
      <c r="G742" s="0" t="inlineStr">
        <is>
          <t>MENS</t>
        </is>
      </c>
      <c r="H742" s="0" t="inlineStr">
        <is>
          <t>12 PACK</t>
        </is>
      </c>
      <c r="I742" s="0">
        <v>480</v>
      </c>
      <c r="J742" s="0">
        <v>1</v>
      </c>
    </row>
    <row r="743" spans="1:10" customHeight="0">
      <c r="A743" s="0">
        <f>HYPERLINK("https://dl.dropboxusercontent.com/scl/fi/lagvy7w49lclcsfivq4oe/dasher-152347-f.jpg?rlkey=ae4w87y3bhgj2htaroeckhro8&amp;dl=0","Click to download Image")</f>
      </c>
      <c r="B743" s="0">
        <f>HYPERLINK("https://dl.dropboxusercontent.com/scl/fi/lyzrj26noz5rrdb2p4tog/graphic-update2022-mens.jpg?rlkey=8dof6myfisnr382bj6hamdpgp&amp;dl=0","Click to download SizeChart")</f>
      </c>
      <c r="C743" s="0" t="inlineStr">
        <is>
          <t>Dasher Unisex Ugly Sweatshirt</t>
        </is>
      </c>
      <c r="D743" s="0" t="inlineStr">
        <is>
          <t>'152347</t>
        </is>
      </c>
      <c r="E743" s="0" t="inlineStr">
        <is>
          <t>IOWA DASHER M BK:152347AA-XS</t>
        </is>
      </c>
      <c r="F743" s="0" t="inlineStr">
        <is>
          <t>'800152347035</t>
        </is>
      </c>
      <c r="G743" s="0" t="inlineStr">
        <is>
          <t>MENS</t>
        </is>
      </c>
      <c r="H743" s="0" t="inlineStr">
        <is>
          <t>XS</t>
        </is>
      </c>
      <c r="I743" s="0">
        <v>49.99</v>
      </c>
      <c r="J743" s="0">
        <v>6</v>
      </c>
    </row>
    <row r="744" spans="1:10" customHeight="0">
      <c r="A744" s="0">
        <f>HYPERLINK("https://dl.dropboxusercontent.com/scl/fi/lagvy7w49lclcsfivq4oe/dasher-152347-f.jpg?rlkey=ae4w87y3bhgj2htaroeckhro8&amp;dl=0","Click to download Image")</f>
      </c>
      <c r="B744" s="0">
        <f>HYPERLINK("https://dl.dropboxusercontent.com/scl/fi/lyzrj26noz5rrdb2p4tog/graphic-update2022-mens.jpg?rlkey=8dof6myfisnr382bj6hamdpgp&amp;dl=0","Click to download SizeChart")</f>
      </c>
      <c r="C744" s="0" t="inlineStr">
        <is>
          <t>Dasher Unisex Ugly Sweatshirt</t>
        </is>
      </c>
      <c r="D744" s="0" t="inlineStr">
        <is>
          <t>'152347</t>
        </is>
      </c>
      <c r="E744" s="0" t="inlineStr">
        <is>
          <t>IOWA DASHER M BK:152347A-S</t>
        </is>
      </c>
      <c r="F744" s="0" t="inlineStr">
        <is>
          <t>'800152347042</t>
        </is>
      </c>
      <c r="G744" s="0" t="inlineStr">
        <is>
          <t>MENS</t>
        </is>
      </c>
      <c r="H744" s="0" t="inlineStr">
        <is>
          <t>S</t>
        </is>
      </c>
      <c r="I744" s="0">
        <v>49.99</v>
      </c>
      <c r="J744" s="0">
        <v>0</v>
      </c>
    </row>
    <row r="745" spans="1:10" customHeight="0">
      <c r="A745" s="0">
        <f>HYPERLINK("https://dl.dropboxusercontent.com/scl/fi/lagvy7w49lclcsfivq4oe/dasher-152347-f.jpg?rlkey=ae4w87y3bhgj2htaroeckhro8&amp;dl=0","Click to download Image")</f>
      </c>
      <c r="B745" s="0">
        <f>HYPERLINK("https://dl.dropboxusercontent.com/scl/fi/lyzrj26noz5rrdb2p4tog/graphic-update2022-mens.jpg?rlkey=8dof6myfisnr382bj6hamdpgp&amp;dl=0","Click to download SizeChart")</f>
      </c>
      <c r="C745" s="0" t="inlineStr">
        <is>
          <t>Dasher Unisex Ugly Sweatshirt</t>
        </is>
      </c>
      <c r="D745" s="0" t="inlineStr">
        <is>
          <t>'152347</t>
        </is>
      </c>
      <c r="E745" s="0" t="inlineStr">
        <is>
          <t>IOWA DASHER M BK:152347B-M</t>
        </is>
      </c>
      <c r="F745" s="0" t="inlineStr">
        <is>
          <t>'800152347059</t>
        </is>
      </c>
      <c r="G745" s="0" t="inlineStr">
        <is>
          <t>MENS</t>
        </is>
      </c>
      <c r="H745" s="0" t="inlineStr">
        <is>
          <t>M</t>
        </is>
      </c>
      <c r="I745" s="0">
        <v>49.99</v>
      </c>
      <c r="J745" s="0">
        <v>0</v>
      </c>
    </row>
    <row r="746" spans="1:10" customHeight="0">
      <c r="A746" s="0">
        <f>HYPERLINK("https://dl.dropboxusercontent.com/scl/fi/lagvy7w49lclcsfivq4oe/dasher-152347-f.jpg?rlkey=ae4w87y3bhgj2htaroeckhro8&amp;dl=0","Click to download Image")</f>
      </c>
      <c r="B746" s="0">
        <f>HYPERLINK("https://dl.dropboxusercontent.com/scl/fi/lyzrj26noz5rrdb2p4tog/graphic-update2022-mens.jpg?rlkey=8dof6myfisnr382bj6hamdpgp&amp;dl=0","Click to download SizeChart")</f>
      </c>
      <c r="C746" s="0" t="inlineStr">
        <is>
          <t>Dasher Unisex Ugly Sweatshirt</t>
        </is>
      </c>
      <c r="D746" s="0" t="inlineStr">
        <is>
          <t>'152347</t>
        </is>
      </c>
      <c r="E746" s="0" t="inlineStr">
        <is>
          <t>IOWA DASHER M BK:152347C-L</t>
        </is>
      </c>
      <c r="F746" s="0" t="inlineStr">
        <is>
          <t>'800152347066</t>
        </is>
      </c>
      <c r="G746" s="0" t="inlineStr">
        <is>
          <t>MENS</t>
        </is>
      </c>
      <c r="H746" s="0" t="inlineStr">
        <is>
          <t>L</t>
        </is>
      </c>
      <c r="I746" s="0">
        <v>49.99</v>
      </c>
      <c r="J746" s="0">
        <v>0</v>
      </c>
    </row>
    <row r="747" spans="1:10" customHeight="0">
      <c r="A747" s="0">
        <f>HYPERLINK("https://dl.dropboxusercontent.com/scl/fi/lagvy7w49lclcsfivq4oe/dasher-152347-f.jpg?rlkey=ae4w87y3bhgj2htaroeckhro8&amp;dl=0","Click to download Image")</f>
      </c>
      <c r="B747" s="0">
        <f>HYPERLINK("https://dl.dropboxusercontent.com/scl/fi/lyzrj26noz5rrdb2p4tog/graphic-update2022-mens.jpg?rlkey=8dof6myfisnr382bj6hamdpgp&amp;dl=0","Click to download SizeChart")</f>
      </c>
      <c r="C747" s="0" t="inlineStr">
        <is>
          <t>Dasher Unisex Ugly Sweatshirt</t>
        </is>
      </c>
      <c r="D747" s="0" t="inlineStr">
        <is>
          <t>'152347</t>
        </is>
      </c>
      <c r="E747" s="0" t="inlineStr">
        <is>
          <t>IOWA DASHER M BK:152347D-XL</t>
        </is>
      </c>
      <c r="F747" s="0" t="inlineStr">
        <is>
          <t>'800152347073</t>
        </is>
      </c>
      <c r="G747" s="0" t="inlineStr">
        <is>
          <t>MENS</t>
        </is>
      </c>
      <c r="H747" s="0" t="inlineStr">
        <is>
          <t>XL</t>
        </is>
      </c>
      <c r="I747" s="0">
        <v>49.99</v>
      </c>
      <c r="J747" s="0">
        <v>0</v>
      </c>
    </row>
    <row r="748" spans="1:10" customHeight="0">
      <c r="A748" s="0">
        <f>HYPERLINK("https://dl.dropboxusercontent.com/scl/fi/lagvy7w49lclcsfivq4oe/dasher-152347-f.jpg?rlkey=ae4w87y3bhgj2htaroeckhro8&amp;dl=0","Click to download Image")</f>
      </c>
      <c r="B748" s="0">
        <f>HYPERLINK("https://dl.dropboxusercontent.com/scl/fi/lyzrj26noz5rrdb2p4tog/graphic-update2022-mens.jpg?rlkey=8dof6myfisnr382bj6hamdpgp&amp;dl=0","Click to download SizeChart")</f>
      </c>
      <c r="C748" s="0" t="inlineStr">
        <is>
          <t>Dasher Unisex Ugly Sweatshirt</t>
        </is>
      </c>
      <c r="D748" s="0" t="inlineStr">
        <is>
          <t>'152347</t>
        </is>
      </c>
      <c r="E748" s="0" t="inlineStr">
        <is>
          <t>IOWA DASHER M BK:152347E-2XL</t>
        </is>
      </c>
      <c r="F748" s="0" t="inlineStr">
        <is>
          <t>'800152347080</t>
        </is>
      </c>
      <c r="G748" s="0" t="inlineStr">
        <is>
          <t>MENS</t>
        </is>
      </c>
      <c r="H748" s="0" t="inlineStr">
        <is>
          <t>2XL</t>
        </is>
      </c>
      <c r="I748" s="0">
        <v>49.99</v>
      </c>
      <c r="J748" s="0">
        <v>0</v>
      </c>
    </row>
    <row r="749" spans="1:10" customHeight="0">
      <c r="A749" s="0">
        <f>HYPERLINK("https://dl.dropboxusercontent.com/scl/fi/lagvy7w49lclcsfivq4oe/dasher-152347-f.jpg?rlkey=ae4w87y3bhgj2htaroeckhro8&amp;dl=0","Click to download Image")</f>
      </c>
      <c r="B749" s="0">
        <f>HYPERLINK("https://dl.dropboxusercontent.com/scl/fi/lyzrj26noz5rrdb2p4tog/graphic-update2022-mens.jpg?rlkey=8dof6myfisnr382bj6hamdpgp&amp;dl=0","Click to download SizeChart")</f>
      </c>
      <c r="C749" s="0" t="inlineStr">
        <is>
          <t>Dasher Unisex Ugly Sweatshirt</t>
        </is>
      </c>
      <c r="D749" s="0" t="inlineStr">
        <is>
          <t>'152347</t>
        </is>
      </c>
      <c r="E749" s="0" t="inlineStr">
        <is>
          <t>IOWA DASHER M BK:152347F-3XL</t>
        </is>
      </c>
      <c r="F749" s="0" t="inlineStr">
        <is>
          <t>'800152347097</t>
        </is>
      </c>
      <c r="G749" s="0" t="inlineStr">
        <is>
          <t>MENS</t>
        </is>
      </c>
      <c r="H749" s="0" t="inlineStr">
        <is>
          <t>3XL</t>
        </is>
      </c>
      <c r="I749" s="0">
        <v>49.99</v>
      </c>
      <c r="J749" s="0">
        <v>0</v>
      </c>
    </row>
    <row r="750" spans="1:10" customHeight="0">
      <c r="A750" s="0">
        <f>HYPERLINK("https://dl.dropboxusercontent.com/scl/fi/lagvy7w49lclcsfivq4oe/dasher-152347-f.jpg?rlkey=ae4w87y3bhgj2htaroeckhro8&amp;dl=0","Click to download Image")</f>
      </c>
      <c r="B750" s="0">
        <f>HYPERLINK("https://dl.dropboxusercontent.com/scl/fi/lyzrj26noz5rrdb2p4tog/graphic-update2022-mens.jpg?rlkey=8dof6myfisnr382bj6hamdpgp&amp;dl=0","Click to download SizeChart")</f>
      </c>
      <c r="C750" s="0" t="inlineStr">
        <is>
          <t>Dasher Unisex Ugly Sweatshirt</t>
        </is>
      </c>
      <c r="D750" s="0" t="inlineStr">
        <is>
          <t>'152347</t>
        </is>
      </c>
      <c r="E750" s="0" t="inlineStr">
        <is>
          <t>IOWA DASHER M BK:152347Z-12PK</t>
        </is>
      </c>
      <c r="F750" s="0" t="inlineStr">
        <is>
          <t>'800152347998</t>
        </is>
      </c>
      <c r="G750" s="0" t="inlineStr">
        <is>
          <t>MENS</t>
        </is>
      </c>
      <c r="H750" s="0" t="inlineStr">
        <is>
          <t>12 PACK</t>
        </is>
      </c>
      <c r="I750" s="0">
        <v>480</v>
      </c>
      <c r="J750" s="0">
        <v>0</v>
      </c>
    </row>
    <row r="751" spans="1:10" customHeight="0">
      <c r="A751" s="0">
        <f>HYPERLINK("https://dl.dropboxusercontent.com/scl/fi/5ty74e4g309rshttq3q7f/dasher-152348-f.jpg?rlkey=wladwmpy986w1nmbukk65pmea&amp;dl=0","Click to download Image")</f>
      </c>
      <c r="B751" s="0">
        <f>HYPERLINK("https://dl.dropboxusercontent.com/scl/fi/lyzrj26noz5rrdb2p4tog/graphic-update2022-mens.jpg?rlkey=8dof6myfisnr382bj6hamdpgp&amp;dl=0","Click to download SizeChart")</f>
      </c>
      <c r="C751" s="0" t="inlineStr">
        <is>
          <t>Dasher Unisex Ugly Sweatshirt</t>
        </is>
      </c>
      <c r="D751" s="0" t="inlineStr">
        <is>
          <t>'152348</t>
        </is>
      </c>
      <c r="E751" s="0" t="inlineStr">
        <is>
          <t>IOWA DASHER M AT:152348AA-XS</t>
        </is>
      </c>
      <c r="F751" s="0" t="inlineStr">
        <is>
          <t>'800152348032</t>
        </is>
      </c>
      <c r="G751" s="0" t="inlineStr">
        <is>
          <t>MENS</t>
        </is>
      </c>
      <c r="H751" s="0" t="inlineStr">
        <is>
          <t>XS</t>
        </is>
      </c>
      <c r="I751" s="0">
        <v>49.99</v>
      </c>
      <c r="J751" s="0">
        <v>10</v>
      </c>
    </row>
    <row r="752" spans="1:10" customHeight="0">
      <c r="A752" s="0">
        <f>HYPERLINK("https://dl.dropboxusercontent.com/scl/fi/5ty74e4g309rshttq3q7f/dasher-152348-f.jpg?rlkey=wladwmpy986w1nmbukk65pmea&amp;dl=0","Click to download Image")</f>
      </c>
      <c r="B752" s="0">
        <f>HYPERLINK("https://dl.dropboxusercontent.com/scl/fi/lyzrj26noz5rrdb2p4tog/graphic-update2022-mens.jpg?rlkey=8dof6myfisnr382bj6hamdpgp&amp;dl=0","Click to download SizeChart")</f>
      </c>
      <c r="C752" s="0" t="inlineStr">
        <is>
          <t>Dasher Unisex Ugly Sweatshirt</t>
        </is>
      </c>
      <c r="D752" s="0" t="inlineStr">
        <is>
          <t>'152348</t>
        </is>
      </c>
      <c r="E752" s="0" t="inlineStr">
        <is>
          <t>IOWA DASHER M AT:152348A-S</t>
        </is>
      </c>
      <c r="F752" s="0" t="inlineStr">
        <is>
          <t>'800152348049</t>
        </is>
      </c>
      <c r="G752" s="0" t="inlineStr">
        <is>
          <t>MENS</t>
        </is>
      </c>
      <c r="H752" s="0" t="inlineStr">
        <is>
          <t>S</t>
        </is>
      </c>
      <c r="I752" s="0">
        <v>49.99</v>
      </c>
      <c r="J752" s="0">
        <v>6</v>
      </c>
    </row>
    <row r="753" spans="1:10" customHeight="0">
      <c r="A753" s="0">
        <f>HYPERLINK("https://dl.dropboxusercontent.com/scl/fi/5ty74e4g309rshttq3q7f/dasher-152348-f.jpg?rlkey=wladwmpy986w1nmbukk65pmea&amp;dl=0","Click to download Image")</f>
      </c>
      <c r="B753" s="0">
        <f>HYPERLINK("https://dl.dropboxusercontent.com/scl/fi/lyzrj26noz5rrdb2p4tog/graphic-update2022-mens.jpg?rlkey=8dof6myfisnr382bj6hamdpgp&amp;dl=0","Click to download SizeChart")</f>
      </c>
      <c r="C753" s="0" t="inlineStr">
        <is>
          <t>Dasher Unisex Ugly Sweatshirt</t>
        </is>
      </c>
      <c r="D753" s="0" t="inlineStr">
        <is>
          <t>'152348</t>
        </is>
      </c>
      <c r="E753" s="0" t="inlineStr">
        <is>
          <t>IOWA DASHER M AT:152348B-M</t>
        </is>
      </c>
      <c r="F753" s="0" t="inlineStr">
        <is>
          <t>'800152348056</t>
        </is>
      </c>
      <c r="G753" s="0" t="inlineStr">
        <is>
          <t>MENS</t>
        </is>
      </c>
      <c r="H753" s="0" t="inlineStr">
        <is>
          <t>M</t>
        </is>
      </c>
      <c r="I753" s="0">
        <v>49.99</v>
      </c>
      <c r="J753" s="0">
        <v>0</v>
      </c>
    </row>
    <row r="754" spans="1:10" customHeight="0">
      <c r="A754" s="0">
        <f>HYPERLINK("https://dl.dropboxusercontent.com/scl/fi/5ty74e4g309rshttq3q7f/dasher-152348-f.jpg?rlkey=wladwmpy986w1nmbukk65pmea&amp;dl=0","Click to download Image")</f>
      </c>
      <c r="B754" s="0">
        <f>HYPERLINK("https://dl.dropboxusercontent.com/scl/fi/lyzrj26noz5rrdb2p4tog/graphic-update2022-mens.jpg?rlkey=8dof6myfisnr382bj6hamdpgp&amp;dl=0","Click to download SizeChart")</f>
      </c>
      <c r="C754" s="0" t="inlineStr">
        <is>
          <t>Dasher Unisex Ugly Sweatshirt</t>
        </is>
      </c>
      <c r="D754" s="0" t="inlineStr">
        <is>
          <t>'152348</t>
        </is>
      </c>
      <c r="E754" s="0" t="inlineStr">
        <is>
          <t>IOWA DASHER M AT:152348C-L</t>
        </is>
      </c>
      <c r="F754" s="0" t="inlineStr">
        <is>
          <t>'800152348063</t>
        </is>
      </c>
      <c r="G754" s="0" t="inlineStr">
        <is>
          <t>MENS</t>
        </is>
      </c>
      <c r="H754" s="0" t="inlineStr">
        <is>
          <t>L</t>
        </is>
      </c>
      <c r="I754" s="0">
        <v>49.99</v>
      </c>
      <c r="J754" s="0">
        <v>0</v>
      </c>
    </row>
    <row r="755" spans="1:10" customHeight="0">
      <c r="A755" s="0">
        <f>HYPERLINK("https://dl.dropboxusercontent.com/scl/fi/5ty74e4g309rshttq3q7f/dasher-152348-f.jpg?rlkey=wladwmpy986w1nmbukk65pmea&amp;dl=0","Click to download Image")</f>
      </c>
      <c r="B755" s="0">
        <f>HYPERLINK("https://dl.dropboxusercontent.com/scl/fi/lyzrj26noz5rrdb2p4tog/graphic-update2022-mens.jpg?rlkey=8dof6myfisnr382bj6hamdpgp&amp;dl=0","Click to download SizeChart")</f>
      </c>
      <c r="C755" s="0" t="inlineStr">
        <is>
          <t>Dasher Unisex Ugly Sweatshirt</t>
        </is>
      </c>
      <c r="D755" s="0" t="inlineStr">
        <is>
          <t>'152348</t>
        </is>
      </c>
      <c r="E755" s="0" t="inlineStr">
        <is>
          <t>IOWA DASHER M AT:152348D-XL</t>
        </is>
      </c>
      <c r="F755" s="0" t="inlineStr">
        <is>
          <t>'800152348070</t>
        </is>
      </c>
      <c r="G755" s="0" t="inlineStr">
        <is>
          <t>MENS</t>
        </is>
      </c>
      <c r="H755" s="0" t="inlineStr">
        <is>
          <t>XL</t>
        </is>
      </c>
      <c r="I755" s="0">
        <v>49.99</v>
      </c>
      <c r="J755" s="0">
        <v>0</v>
      </c>
    </row>
    <row r="756" spans="1:10" customHeight="0">
      <c r="A756" s="0">
        <f>HYPERLINK("https://dl.dropboxusercontent.com/scl/fi/5ty74e4g309rshttq3q7f/dasher-152348-f.jpg?rlkey=wladwmpy986w1nmbukk65pmea&amp;dl=0","Click to download Image")</f>
      </c>
      <c r="B756" s="0">
        <f>HYPERLINK("https://dl.dropboxusercontent.com/scl/fi/lyzrj26noz5rrdb2p4tog/graphic-update2022-mens.jpg?rlkey=8dof6myfisnr382bj6hamdpgp&amp;dl=0","Click to download SizeChart")</f>
      </c>
      <c r="C756" s="0" t="inlineStr">
        <is>
          <t>Dasher Unisex Ugly Sweatshirt</t>
        </is>
      </c>
      <c r="D756" s="0" t="inlineStr">
        <is>
          <t>'152348</t>
        </is>
      </c>
      <c r="E756" s="0" t="inlineStr">
        <is>
          <t>IOWA DASHER M AT:152348E-2XL</t>
        </is>
      </c>
      <c r="F756" s="0" t="inlineStr">
        <is>
          <t>'800152348087</t>
        </is>
      </c>
      <c r="G756" s="0" t="inlineStr">
        <is>
          <t>MENS</t>
        </is>
      </c>
      <c r="H756" s="0" t="inlineStr">
        <is>
          <t>2XL</t>
        </is>
      </c>
      <c r="I756" s="0">
        <v>49.99</v>
      </c>
      <c r="J756" s="0">
        <v>0</v>
      </c>
    </row>
    <row r="757" spans="1:10" customHeight="0">
      <c r="A757" s="0">
        <f>HYPERLINK("https://dl.dropboxusercontent.com/scl/fi/5ty74e4g309rshttq3q7f/dasher-152348-f.jpg?rlkey=wladwmpy986w1nmbukk65pmea&amp;dl=0","Click to download Image")</f>
      </c>
      <c r="B757" s="0">
        <f>HYPERLINK("https://dl.dropboxusercontent.com/scl/fi/lyzrj26noz5rrdb2p4tog/graphic-update2022-mens.jpg?rlkey=8dof6myfisnr382bj6hamdpgp&amp;dl=0","Click to download SizeChart")</f>
      </c>
      <c r="C757" s="0" t="inlineStr">
        <is>
          <t>Dasher Unisex Ugly Sweatshirt</t>
        </is>
      </c>
      <c r="D757" s="0" t="inlineStr">
        <is>
          <t>'152348</t>
        </is>
      </c>
      <c r="E757" s="0" t="inlineStr">
        <is>
          <t>IOWA DASHER M AT:152348F-3XL</t>
        </is>
      </c>
      <c r="F757" s="0" t="inlineStr">
        <is>
          <t>'800152348094</t>
        </is>
      </c>
      <c r="G757" s="0" t="inlineStr">
        <is>
          <t>MENS</t>
        </is>
      </c>
      <c r="H757" s="0" t="inlineStr">
        <is>
          <t>3XL</t>
        </is>
      </c>
      <c r="I757" s="0">
        <v>49.99</v>
      </c>
      <c r="J757" s="0">
        <v>4</v>
      </c>
    </row>
    <row r="758" spans="1:10" customHeight="0">
      <c r="A758" s="0">
        <f>HYPERLINK("https://dl.dropboxusercontent.com/scl/fi/5ty74e4g309rshttq3q7f/dasher-152348-f.jpg?rlkey=wladwmpy986w1nmbukk65pmea&amp;dl=0","Click to download Image")</f>
      </c>
      <c r="B758" s="0">
        <f>HYPERLINK("https://dl.dropboxusercontent.com/scl/fi/lyzrj26noz5rrdb2p4tog/graphic-update2022-mens.jpg?rlkey=8dof6myfisnr382bj6hamdpgp&amp;dl=0","Click to download SizeChart")</f>
      </c>
      <c r="C758" s="0" t="inlineStr">
        <is>
          <t>Dasher Unisex Ugly Sweatshirt</t>
        </is>
      </c>
      <c r="D758" s="0" t="inlineStr">
        <is>
          <t>'152348</t>
        </is>
      </c>
      <c r="E758" s="0" t="inlineStr">
        <is>
          <t>IOWA DASHER M AT:152348Z-12PK</t>
        </is>
      </c>
      <c r="F758" s="0" t="inlineStr">
        <is>
          <t>'800152348995</t>
        </is>
      </c>
      <c r="G758" s="0" t="inlineStr">
        <is>
          <t>MENS</t>
        </is>
      </c>
      <c r="H758" s="0" t="inlineStr">
        <is>
          <t>12 PACK</t>
        </is>
      </c>
      <c r="I758" s="0">
        <v>480</v>
      </c>
      <c r="J758" s="0">
        <v>0</v>
      </c>
    </row>
    <row r="759" spans="1:10" customHeight="0">
      <c r="A759" s="0">
        <f>HYPERLINK("https://dl.dropboxusercontent.com/scl/fi/aiwvk43rzu2084rt185ig/dasher-152674-tn.jpg?rlkey=tchq356sfzwhwip96ajgs4zd5&amp;dl=0","Click to download Image")</f>
      </c>
      <c r="B759" s="0">
        <f>HYPERLINK("https://dl.dropboxusercontent.com/scl/fi/lyzrj26noz5rrdb2p4tog/graphic-update2022-mens.jpg?rlkey=8dof6myfisnr382bj6hamdpgp&amp;dl=0","Click to download SizeChart")</f>
      </c>
      <c r="C759" s="0" t="inlineStr">
        <is>
          <t>Dasher Unisex Ugly Sweatshirt</t>
        </is>
      </c>
      <c r="D759" s="0" t="inlineStr">
        <is>
          <t>'152674</t>
        </is>
      </c>
      <c r="E759" s="0" t="inlineStr">
        <is>
          <t>KSU DASHER M PE:152674AA-XS</t>
        </is>
      </c>
      <c r="F759" s="0" t="inlineStr">
        <is>
          <t>'805152674037</t>
        </is>
      </c>
      <c r="G759" s="0" t="inlineStr">
        <is>
          <t>MENS</t>
        </is>
      </c>
      <c r="H759" s="0" t="inlineStr">
        <is>
          <t>XS</t>
        </is>
      </c>
      <c r="I759" s="0">
        <v>49.99</v>
      </c>
      <c r="J759" s="0">
        <v>6</v>
      </c>
    </row>
    <row r="760" spans="1:10" customHeight="0">
      <c r="A760" s="0">
        <f>HYPERLINK("https://dl.dropboxusercontent.com/scl/fi/aiwvk43rzu2084rt185ig/dasher-152674-tn.jpg?rlkey=tchq356sfzwhwip96ajgs4zd5&amp;dl=0","Click to download Image")</f>
      </c>
      <c r="B760" s="0">
        <f>HYPERLINK("https://dl.dropboxusercontent.com/scl/fi/lyzrj26noz5rrdb2p4tog/graphic-update2022-mens.jpg?rlkey=8dof6myfisnr382bj6hamdpgp&amp;dl=0","Click to download SizeChart")</f>
      </c>
      <c r="C760" s="0" t="inlineStr">
        <is>
          <t>Dasher Unisex Ugly Sweatshirt</t>
        </is>
      </c>
      <c r="D760" s="0" t="inlineStr">
        <is>
          <t>'152674</t>
        </is>
      </c>
      <c r="E760" s="0" t="inlineStr">
        <is>
          <t>KSU DASHER M PE:152674A-S</t>
        </is>
      </c>
      <c r="F760" s="0" t="inlineStr">
        <is>
          <t>'805152674044</t>
        </is>
      </c>
      <c r="G760" s="0" t="inlineStr">
        <is>
          <t>MENS</t>
        </is>
      </c>
      <c r="H760" s="0" t="inlineStr">
        <is>
          <t>S</t>
        </is>
      </c>
      <c r="I760" s="0">
        <v>49.99</v>
      </c>
      <c r="J760" s="0">
        <v>2</v>
      </c>
    </row>
    <row r="761" spans="1:10" customHeight="0">
      <c r="A761" s="0">
        <f>HYPERLINK("https://dl.dropboxusercontent.com/scl/fi/aiwvk43rzu2084rt185ig/dasher-152674-tn.jpg?rlkey=tchq356sfzwhwip96ajgs4zd5&amp;dl=0","Click to download Image")</f>
      </c>
      <c r="B761" s="0">
        <f>HYPERLINK("https://dl.dropboxusercontent.com/scl/fi/lyzrj26noz5rrdb2p4tog/graphic-update2022-mens.jpg?rlkey=8dof6myfisnr382bj6hamdpgp&amp;dl=0","Click to download SizeChart")</f>
      </c>
      <c r="C761" s="0" t="inlineStr">
        <is>
          <t>Dasher Unisex Ugly Sweatshirt</t>
        </is>
      </c>
      <c r="D761" s="0" t="inlineStr">
        <is>
          <t>'152674</t>
        </is>
      </c>
      <c r="E761" s="0" t="inlineStr">
        <is>
          <t>KSU DASHER M PE:152674B-M</t>
        </is>
      </c>
      <c r="F761" s="0" t="inlineStr">
        <is>
          <t>'805152674051</t>
        </is>
      </c>
      <c r="G761" s="0" t="inlineStr">
        <is>
          <t>MENS</t>
        </is>
      </c>
      <c r="H761" s="0" t="inlineStr">
        <is>
          <t>M</t>
        </is>
      </c>
      <c r="I761" s="0">
        <v>49.99</v>
      </c>
      <c r="J761" s="0">
        <v>2</v>
      </c>
    </row>
    <row r="762" spans="1:10" customHeight="0">
      <c r="A762" s="0">
        <f>HYPERLINK("https://dl.dropboxusercontent.com/scl/fi/aiwvk43rzu2084rt185ig/dasher-152674-tn.jpg?rlkey=tchq356sfzwhwip96ajgs4zd5&amp;dl=0","Click to download Image")</f>
      </c>
      <c r="B762" s="0">
        <f>HYPERLINK("https://dl.dropboxusercontent.com/scl/fi/lyzrj26noz5rrdb2p4tog/graphic-update2022-mens.jpg?rlkey=8dof6myfisnr382bj6hamdpgp&amp;dl=0","Click to download SizeChart")</f>
      </c>
      <c r="C762" s="0" t="inlineStr">
        <is>
          <t>Dasher Unisex Ugly Sweatshirt</t>
        </is>
      </c>
      <c r="D762" s="0" t="inlineStr">
        <is>
          <t>'152674</t>
        </is>
      </c>
      <c r="E762" s="0" t="inlineStr">
        <is>
          <t>KSU DASHER M PE:152674C-L</t>
        </is>
      </c>
      <c r="F762" s="0" t="inlineStr">
        <is>
          <t>'805152674068</t>
        </is>
      </c>
      <c r="G762" s="0" t="inlineStr">
        <is>
          <t>MENS</t>
        </is>
      </c>
      <c r="H762" s="0" t="inlineStr">
        <is>
          <t>L</t>
        </is>
      </c>
      <c r="I762" s="0">
        <v>49.99</v>
      </c>
      <c r="J762" s="0">
        <v>0</v>
      </c>
    </row>
    <row r="763" spans="1:10" customHeight="0">
      <c r="A763" s="0">
        <f>HYPERLINK("https://dl.dropboxusercontent.com/scl/fi/aiwvk43rzu2084rt185ig/dasher-152674-tn.jpg?rlkey=tchq356sfzwhwip96ajgs4zd5&amp;dl=0","Click to download Image")</f>
      </c>
      <c r="B763" s="0">
        <f>HYPERLINK("https://dl.dropboxusercontent.com/scl/fi/lyzrj26noz5rrdb2p4tog/graphic-update2022-mens.jpg?rlkey=8dof6myfisnr382bj6hamdpgp&amp;dl=0","Click to download SizeChart")</f>
      </c>
      <c r="C763" s="0" t="inlineStr">
        <is>
          <t>Dasher Unisex Ugly Sweatshirt</t>
        </is>
      </c>
      <c r="D763" s="0" t="inlineStr">
        <is>
          <t>'152674</t>
        </is>
      </c>
      <c r="E763" s="0" t="inlineStr">
        <is>
          <t>KSU DASHER M PE:152674D-XL</t>
        </is>
      </c>
      <c r="F763" s="0" t="inlineStr">
        <is>
          <t>'805152674075</t>
        </is>
      </c>
      <c r="G763" s="0" t="inlineStr">
        <is>
          <t>MENS</t>
        </is>
      </c>
      <c r="H763" s="0" t="inlineStr">
        <is>
          <t>XL</t>
        </is>
      </c>
      <c r="I763" s="0">
        <v>49.99</v>
      </c>
      <c r="J763" s="0">
        <v>0</v>
      </c>
    </row>
    <row r="764" spans="1:10" customHeight="0">
      <c r="A764" s="0">
        <f>HYPERLINK("https://dl.dropboxusercontent.com/scl/fi/aiwvk43rzu2084rt185ig/dasher-152674-tn.jpg?rlkey=tchq356sfzwhwip96ajgs4zd5&amp;dl=0","Click to download Image")</f>
      </c>
      <c r="B764" s="0">
        <f>HYPERLINK("https://dl.dropboxusercontent.com/scl/fi/lyzrj26noz5rrdb2p4tog/graphic-update2022-mens.jpg?rlkey=8dof6myfisnr382bj6hamdpgp&amp;dl=0","Click to download SizeChart")</f>
      </c>
      <c r="C764" s="0" t="inlineStr">
        <is>
          <t>Dasher Unisex Ugly Sweatshirt</t>
        </is>
      </c>
      <c r="D764" s="0" t="inlineStr">
        <is>
          <t>'152674</t>
        </is>
      </c>
      <c r="E764" s="0" t="inlineStr">
        <is>
          <t>KSU DASHER M PE:152674E-2XL</t>
        </is>
      </c>
      <c r="F764" s="0" t="inlineStr">
        <is>
          <t>'805152674082</t>
        </is>
      </c>
      <c r="G764" s="0" t="inlineStr">
        <is>
          <t>MENS</t>
        </is>
      </c>
      <c r="H764" s="0" t="inlineStr">
        <is>
          <t>2XL</t>
        </is>
      </c>
      <c r="I764" s="0">
        <v>49.99</v>
      </c>
      <c r="J764" s="0">
        <v>3</v>
      </c>
    </row>
    <row r="765" spans="1:10" customHeight="0">
      <c r="A765" s="0">
        <f>HYPERLINK("https://dl.dropboxusercontent.com/scl/fi/aiwvk43rzu2084rt185ig/dasher-152674-tn.jpg?rlkey=tchq356sfzwhwip96ajgs4zd5&amp;dl=0","Click to download Image")</f>
      </c>
      <c r="B765" s="0">
        <f>HYPERLINK("https://dl.dropboxusercontent.com/scl/fi/lyzrj26noz5rrdb2p4tog/graphic-update2022-mens.jpg?rlkey=8dof6myfisnr382bj6hamdpgp&amp;dl=0","Click to download SizeChart")</f>
      </c>
      <c r="C765" s="0" t="inlineStr">
        <is>
          <t>Dasher Unisex Ugly Sweatshirt</t>
        </is>
      </c>
      <c r="D765" s="0" t="inlineStr">
        <is>
          <t>'152674</t>
        </is>
      </c>
      <c r="E765" s="0" t="inlineStr">
        <is>
          <t>KSU DASHER M PE:152674F-3XL</t>
        </is>
      </c>
      <c r="F765" s="0" t="inlineStr">
        <is>
          <t>'805152674099</t>
        </is>
      </c>
      <c r="G765" s="0" t="inlineStr">
        <is>
          <t>MENS</t>
        </is>
      </c>
      <c r="H765" s="0" t="inlineStr">
        <is>
          <t>3XL</t>
        </is>
      </c>
      <c r="I765" s="0">
        <v>49.99</v>
      </c>
      <c r="J765" s="0">
        <v>3</v>
      </c>
    </row>
    <row r="766" spans="1:10" customHeight="0">
      <c r="A766" s="0">
        <f>HYPERLINK("https://dl.dropboxusercontent.com/scl/fi/aiwvk43rzu2084rt185ig/dasher-152674-tn.jpg?rlkey=tchq356sfzwhwip96ajgs4zd5&amp;dl=0","Click to download Image")</f>
      </c>
      <c r="B766" s="0">
        <f>HYPERLINK("https://dl.dropboxusercontent.com/scl/fi/lyzrj26noz5rrdb2p4tog/graphic-update2022-mens.jpg?rlkey=8dof6myfisnr382bj6hamdpgp&amp;dl=0","Click to download SizeChart")</f>
      </c>
      <c r="C766" s="0" t="inlineStr">
        <is>
          <t>Dasher Unisex Ugly Sweatshirt</t>
        </is>
      </c>
      <c r="D766" s="0" t="inlineStr">
        <is>
          <t>'152674</t>
        </is>
      </c>
      <c r="E766" s="0" t="inlineStr">
        <is>
          <t>KSU DASHER M PE:152674Z-12PK</t>
        </is>
      </c>
      <c r="F766" s="0" t="inlineStr">
        <is>
          <t>'805152674990</t>
        </is>
      </c>
      <c r="G766" s="0" t="inlineStr">
        <is>
          <t>MENS</t>
        </is>
      </c>
      <c r="H766" s="0" t="inlineStr">
        <is>
          <t>12 PACK</t>
        </is>
      </c>
      <c r="I766" s="0">
        <v>480</v>
      </c>
      <c r="J766" s="0">
        <v>0</v>
      </c>
    </row>
    <row r="767" spans="1:10" customHeight="0">
      <c r="A767" s="0">
        <f>HYPERLINK("https://dl.dropboxusercontent.com/scl/fi/zt5tz4c2wqy2ejuslyoyq/dasher-153140-tn.jpg?rlkey=lv2fefacs3q73idmsdq2y7lrb&amp;dl=0","Click to download Image")</f>
      </c>
      <c r="B767" s="0">
        <f>HYPERLINK("https://dl.dropboxusercontent.com/scl/fi/lyzrj26noz5rrdb2p4tog/graphic-update2022-mens.jpg?rlkey=8dof6myfisnr382bj6hamdpgp&amp;dl=0","Click to download SizeChart")</f>
      </c>
      <c r="C767" s="0" t="inlineStr">
        <is>
          <t>Dasher Unisex Ugly Sweatshirt</t>
        </is>
      </c>
      <c r="D767" s="0" t="inlineStr">
        <is>
          <t>'153140</t>
        </is>
      </c>
      <c r="E767" s="0" t="inlineStr">
        <is>
          <t>UNI DASHER M PE:153140AA-XS</t>
        </is>
      </c>
      <c r="F767" s="0" t="inlineStr">
        <is>
          <t>'802153140035</t>
        </is>
      </c>
      <c r="G767" s="0" t="inlineStr">
        <is>
          <t>MENS</t>
        </is>
      </c>
      <c r="H767" s="0" t="inlineStr">
        <is>
          <t>XS</t>
        </is>
      </c>
      <c r="I767" s="0">
        <v>49.99</v>
      </c>
      <c r="J767" s="0">
        <v>5</v>
      </c>
    </row>
    <row r="768" spans="1:10" customHeight="0">
      <c r="A768" s="0">
        <f>HYPERLINK("https://dl.dropboxusercontent.com/scl/fi/zt5tz4c2wqy2ejuslyoyq/dasher-153140-tn.jpg?rlkey=lv2fefacs3q73idmsdq2y7lrb&amp;dl=0","Click to download Image")</f>
      </c>
      <c r="B768" s="0">
        <f>HYPERLINK("https://dl.dropboxusercontent.com/scl/fi/lyzrj26noz5rrdb2p4tog/graphic-update2022-mens.jpg?rlkey=8dof6myfisnr382bj6hamdpgp&amp;dl=0","Click to download SizeChart")</f>
      </c>
      <c r="C768" s="0" t="inlineStr">
        <is>
          <t>Dasher Unisex Ugly Sweatshirt</t>
        </is>
      </c>
      <c r="D768" s="0" t="inlineStr">
        <is>
          <t>'153140</t>
        </is>
      </c>
      <c r="E768" s="0" t="inlineStr">
        <is>
          <t>UNI DASHER M PE:153140A-S</t>
        </is>
      </c>
      <c r="F768" s="0" t="inlineStr">
        <is>
          <t>'802153140042</t>
        </is>
      </c>
      <c r="G768" s="0" t="inlineStr">
        <is>
          <t>MENS</t>
        </is>
      </c>
      <c r="H768" s="0" t="inlineStr">
        <is>
          <t>S</t>
        </is>
      </c>
      <c r="I768" s="0">
        <v>49.99</v>
      </c>
      <c r="J768" s="0">
        <v>4</v>
      </c>
    </row>
    <row r="769" spans="1:10" customHeight="0">
      <c r="A769" s="0">
        <f>HYPERLINK("https://dl.dropboxusercontent.com/scl/fi/zt5tz4c2wqy2ejuslyoyq/dasher-153140-tn.jpg?rlkey=lv2fefacs3q73idmsdq2y7lrb&amp;dl=0","Click to download Image")</f>
      </c>
      <c r="B769" s="0">
        <f>HYPERLINK("https://dl.dropboxusercontent.com/scl/fi/lyzrj26noz5rrdb2p4tog/graphic-update2022-mens.jpg?rlkey=8dof6myfisnr382bj6hamdpgp&amp;dl=0","Click to download SizeChart")</f>
      </c>
      <c r="C769" s="0" t="inlineStr">
        <is>
          <t>Dasher Unisex Ugly Sweatshirt</t>
        </is>
      </c>
      <c r="D769" s="0" t="inlineStr">
        <is>
          <t>'153140</t>
        </is>
      </c>
      <c r="E769" s="0" t="inlineStr">
        <is>
          <t>UNI DASHER M PE:153140B-M</t>
        </is>
      </c>
      <c r="F769" s="0" t="inlineStr">
        <is>
          <t>'802153140059</t>
        </is>
      </c>
      <c r="G769" s="0" t="inlineStr">
        <is>
          <t>MENS</t>
        </is>
      </c>
      <c r="H769" s="0" t="inlineStr">
        <is>
          <t>M</t>
        </is>
      </c>
      <c r="I769" s="0">
        <v>49.99</v>
      </c>
      <c r="J769" s="0">
        <v>4</v>
      </c>
    </row>
    <row r="770" spans="1:10" customHeight="0">
      <c r="A770" s="0">
        <f>HYPERLINK("https://dl.dropboxusercontent.com/scl/fi/zt5tz4c2wqy2ejuslyoyq/dasher-153140-tn.jpg?rlkey=lv2fefacs3q73idmsdq2y7lrb&amp;dl=0","Click to download Image")</f>
      </c>
      <c r="B770" s="0">
        <f>HYPERLINK("https://dl.dropboxusercontent.com/scl/fi/lyzrj26noz5rrdb2p4tog/graphic-update2022-mens.jpg?rlkey=8dof6myfisnr382bj6hamdpgp&amp;dl=0","Click to download SizeChart")</f>
      </c>
      <c r="C770" s="0" t="inlineStr">
        <is>
          <t>Dasher Unisex Ugly Sweatshirt</t>
        </is>
      </c>
      <c r="D770" s="0" t="inlineStr">
        <is>
          <t>'153140</t>
        </is>
      </c>
      <c r="E770" s="0" t="inlineStr">
        <is>
          <t>UNI DASHER M PE:153140C-L</t>
        </is>
      </c>
      <c r="F770" s="0" t="inlineStr">
        <is>
          <t>'802153140066</t>
        </is>
      </c>
      <c r="G770" s="0" t="inlineStr">
        <is>
          <t>MENS</t>
        </is>
      </c>
      <c r="H770" s="0" t="inlineStr">
        <is>
          <t>L</t>
        </is>
      </c>
      <c r="I770" s="0">
        <v>49.99</v>
      </c>
      <c r="J770" s="0">
        <v>3</v>
      </c>
    </row>
    <row r="771" spans="1:10" customHeight="0">
      <c r="A771" s="0">
        <f>HYPERLINK("https://dl.dropboxusercontent.com/scl/fi/zt5tz4c2wqy2ejuslyoyq/dasher-153140-tn.jpg?rlkey=lv2fefacs3q73idmsdq2y7lrb&amp;dl=0","Click to download Image")</f>
      </c>
      <c r="B771" s="0">
        <f>HYPERLINK("https://dl.dropboxusercontent.com/scl/fi/lyzrj26noz5rrdb2p4tog/graphic-update2022-mens.jpg?rlkey=8dof6myfisnr382bj6hamdpgp&amp;dl=0","Click to download SizeChart")</f>
      </c>
      <c r="C771" s="0" t="inlineStr">
        <is>
          <t>Dasher Unisex Ugly Sweatshirt</t>
        </is>
      </c>
      <c r="D771" s="0" t="inlineStr">
        <is>
          <t>'153140</t>
        </is>
      </c>
      <c r="E771" s="0" t="inlineStr">
        <is>
          <t>UNI DASHER M PE:153140D-XL</t>
        </is>
      </c>
      <c r="F771" s="0" t="inlineStr">
        <is>
          <t>'802153140073</t>
        </is>
      </c>
      <c r="G771" s="0" t="inlineStr">
        <is>
          <t>MENS</t>
        </is>
      </c>
      <c r="H771" s="0" t="inlineStr">
        <is>
          <t>XL</t>
        </is>
      </c>
      <c r="I771" s="0">
        <v>49.99</v>
      </c>
      <c r="J771" s="0">
        <v>1</v>
      </c>
    </row>
    <row r="772" spans="1:10" customHeight="0">
      <c r="A772" s="0">
        <f>HYPERLINK("https://dl.dropboxusercontent.com/scl/fi/zt5tz4c2wqy2ejuslyoyq/dasher-153140-tn.jpg?rlkey=lv2fefacs3q73idmsdq2y7lrb&amp;dl=0","Click to download Image")</f>
      </c>
      <c r="B772" s="0">
        <f>HYPERLINK("https://dl.dropboxusercontent.com/scl/fi/lyzrj26noz5rrdb2p4tog/graphic-update2022-mens.jpg?rlkey=8dof6myfisnr382bj6hamdpgp&amp;dl=0","Click to download SizeChart")</f>
      </c>
      <c r="C772" s="0" t="inlineStr">
        <is>
          <t>Dasher Unisex Ugly Sweatshirt</t>
        </is>
      </c>
      <c r="D772" s="0" t="inlineStr">
        <is>
          <t>'153140</t>
        </is>
      </c>
      <c r="E772" s="0" t="inlineStr">
        <is>
          <t>UNI DASHER M PE:153140E-2XL</t>
        </is>
      </c>
      <c r="F772" s="0" t="inlineStr">
        <is>
          <t>'802153140080</t>
        </is>
      </c>
      <c r="G772" s="0" t="inlineStr">
        <is>
          <t>MENS</t>
        </is>
      </c>
      <c r="H772" s="0" t="inlineStr">
        <is>
          <t>2XL</t>
        </is>
      </c>
      <c r="I772" s="0">
        <v>49.99</v>
      </c>
      <c r="J772" s="0">
        <v>0</v>
      </c>
    </row>
    <row r="773" spans="1:10" customHeight="0">
      <c r="A773" s="0">
        <f>HYPERLINK("https://dl.dropboxusercontent.com/scl/fi/zt5tz4c2wqy2ejuslyoyq/dasher-153140-tn.jpg?rlkey=lv2fefacs3q73idmsdq2y7lrb&amp;dl=0","Click to download Image")</f>
      </c>
      <c r="B773" s="0">
        <f>HYPERLINK("https://dl.dropboxusercontent.com/scl/fi/lyzrj26noz5rrdb2p4tog/graphic-update2022-mens.jpg?rlkey=8dof6myfisnr382bj6hamdpgp&amp;dl=0","Click to download SizeChart")</f>
      </c>
      <c r="C773" s="0" t="inlineStr">
        <is>
          <t>Dasher Unisex Ugly Sweatshirt</t>
        </is>
      </c>
      <c r="D773" s="0" t="inlineStr">
        <is>
          <t>'153140</t>
        </is>
      </c>
      <c r="E773" s="0" t="inlineStr">
        <is>
          <t>UNI DASHER M PE:153140F-3XL</t>
        </is>
      </c>
      <c r="F773" s="0" t="inlineStr">
        <is>
          <t>'802153140097</t>
        </is>
      </c>
      <c r="G773" s="0" t="inlineStr">
        <is>
          <t>MENS</t>
        </is>
      </c>
      <c r="H773" s="0" t="inlineStr">
        <is>
          <t>3XL</t>
        </is>
      </c>
      <c r="I773" s="0">
        <v>49.99</v>
      </c>
      <c r="J773" s="0">
        <v>0</v>
      </c>
    </row>
    <row r="774" spans="1:10" customHeight="0">
      <c r="A774" s="0">
        <f>HYPERLINK("https://dl.dropboxusercontent.com/scl/fi/zt5tz4c2wqy2ejuslyoyq/dasher-153140-tn.jpg?rlkey=lv2fefacs3q73idmsdq2y7lrb&amp;dl=0","Click to download Image")</f>
      </c>
      <c r="B774" s="0">
        <f>HYPERLINK("https://dl.dropboxusercontent.com/scl/fi/lyzrj26noz5rrdb2p4tog/graphic-update2022-mens.jpg?rlkey=8dof6myfisnr382bj6hamdpgp&amp;dl=0","Click to download SizeChart")</f>
      </c>
      <c r="C774" s="0" t="inlineStr">
        <is>
          <t>Dasher Unisex Ugly Sweatshirt</t>
        </is>
      </c>
      <c r="D774" s="0" t="inlineStr">
        <is>
          <t>'153140</t>
        </is>
      </c>
      <c r="E774" s="0" t="inlineStr">
        <is>
          <t>UNI DASHER M PE:153140Z-12PK</t>
        </is>
      </c>
      <c r="F774" s="0" t="inlineStr">
        <is>
          <t>'802153140998</t>
        </is>
      </c>
      <c r="G774" s="0" t="inlineStr">
        <is>
          <t>MENS</t>
        </is>
      </c>
      <c r="H774" s="0" t="inlineStr">
        <is>
          <t>12 PACK</t>
        </is>
      </c>
      <c r="I774" s="0">
        <v>480</v>
      </c>
      <c r="J774" s="0">
        <v>0</v>
      </c>
    </row>
    <row r="775" spans="1:10" customHeight="0">
      <c r="A775" s="0">
        <f>HYPERLINK("https://dl.dropboxusercontent.com/scl/fi/7985bo5q66y22anb8yqth/dasher-153141-tn.jpg?rlkey=h8f8ir539uy4cwk0xxj506ab9&amp;dl=0","Click to download Image")</f>
      </c>
      <c r="B775" s="0">
        <f>HYPERLINK("https://dl.dropboxusercontent.com/scl/fi/lyzrj26noz5rrdb2p4tog/graphic-update2022-mens.jpg?rlkey=8dof6myfisnr382bj6hamdpgp&amp;dl=0","Click to download SizeChart")</f>
      </c>
      <c r="C775" s="0" t="inlineStr">
        <is>
          <t>Dasher Unisex Ugly Sweatshirt</t>
        </is>
      </c>
      <c r="D775" s="0" t="inlineStr">
        <is>
          <t>'153141</t>
        </is>
      </c>
      <c r="E775" s="0" t="inlineStr">
        <is>
          <t>ISU DASHER M BK:153141AA-XS</t>
        </is>
      </c>
      <c r="F775" s="0" t="inlineStr">
        <is>
          <t>'801153141035</t>
        </is>
      </c>
      <c r="G775" s="0" t="inlineStr">
        <is>
          <t>MENS</t>
        </is>
      </c>
      <c r="H775" s="0" t="inlineStr">
        <is>
          <t>XS</t>
        </is>
      </c>
      <c r="I775" s="0">
        <v>49.99</v>
      </c>
      <c r="J775" s="0">
        <v>6</v>
      </c>
    </row>
    <row r="776" spans="1:10" customHeight="0">
      <c r="A776" s="0">
        <f>HYPERLINK("https://dl.dropboxusercontent.com/scl/fi/7985bo5q66y22anb8yqth/dasher-153141-tn.jpg?rlkey=h8f8ir539uy4cwk0xxj506ab9&amp;dl=0","Click to download Image")</f>
      </c>
      <c r="B776" s="0">
        <f>HYPERLINK("https://dl.dropboxusercontent.com/scl/fi/lyzrj26noz5rrdb2p4tog/graphic-update2022-mens.jpg?rlkey=8dof6myfisnr382bj6hamdpgp&amp;dl=0","Click to download SizeChart")</f>
      </c>
      <c r="C776" s="0" t="inlineStr">
        <is>
          <t>Dasher Unisex Ugly Sweatshirt</t>
        </is>
      </c>
      <c r="D776" s="0" t="inlineStr">
        <is>
          <t>'153141</t>
        </is>
      </c>
      <c r="E776" s="0" t="inlineStr">
        <is>
          <t>ISU DASHER M BK:153141A-S</t>
        </is>
      </c>
      <c r="F776" s="0" t="inlineStr">
        <is>
          <t>'801153141042</t>
        </is>
      </c>
      <c r="G776" s="0" t="inlineStr">
        <is>
          <t>MENS</t>
        </is>
      </c>
      <c r="H776" s="0" t="inlineStr">
        <is>
          <t>S</t>
        </is>
      </c>
      <c r="I776" s="0">
        <v>49.99</v>
      </c>
      <c r="J776" s="0">
        <v>11</v>
      </c>
    </row>
    <row r="777" spans="1:10" customHeight="0">
      <c r="A777" s="0">
        <f>HYPERLINK("https://dl.dropboxusercontent.com/scl/fi/7985bo5q66y22anb8yqth/dasher-153141-tn.jpg?rlkey=h8f8ir539uy4cwk0xxj506ab9&amp;dl=0","Click to download Image")</f>
      </c>
      <c r="B777" s="0">
        <f>HYPERLINK("https://dl.dropboxusercontent.com/scl/fi/lyzrj26noz5rrdb2p4tog/graphic-update2022-mens.jpg?rlkey=8dof6myfisnr382bj6hamdpgp&amp;dl=0","Click to download SizeChart")</f>
      </c>
      <c r="C777" s="0" t="inlineStr">
        <is>
          <t>Dasher Unisex Ugly Sweatshirt</t>
        </is>
      </c>
      <c r="D777" s="0" t="inlineStr">
        <is>
          <t>'153141</t>
        </is>
      </c>
      <c r="E777" s="0" t="inlineStr">
        <is>
          <t>ISU DASHER M BK:153141B-M</t>
        </is>
      </c>
      <c r="F777" s="0" t="inlineStr">
        <is>
          <t>'801153141059</t>
        </is>
      </c>
      <c r="G777" s="0" t="inlineStr">
        <is>
          <t>MENS</t>
        </is>
      </c>
      <c r="H777" s="0" t="inlineStr">
        <is>
          <t>M</t>
        </is>
      </c>
      <c r="I777" s="0">
        <v>49.99</v>
      </c>
      <c r="J777" s="0">
        <v>15</v>
      </c>
    </row>
    <row r="778" spans="1:10" customHeight="0">
      <c r="A778" s="0">
        <f>HYPERLINK("https://dl.dropboxusercontent.com/scl/fi/7985bo5q66y22anb8yqth/dasher-153141-tn.jpg?rlkey=h8f8ir539uy4cwk0xxj506ab9&amp;dl=0","Click to download Image")</f>
      </c>
      <c r="B778" s="0">
        <f>HYPERLINK("https://dl.dropboxusercontent.com/scl/fi/lyzrj26noz5rrdb2p4tog/graphic-update2022-mens.jpg?rlkey=8dof6myfisnr382bj6hamdpgp&amp;dl=0","Click to download SizeChart")</f>
      </c>
      <c r="C778" s="0" t="inlineStr">
        <is>
          <t>Dasher Unisex Ugly Sweatshirt</t>
        </is>
      </c>
      <c r="D778" s="0" t="inlineStr">
        <is>
          <t>'153141</t>
        </is>
      </c>
      <c r="E778" s="0" t="inlineStr">
        <is>
          <t>ISU DASHER M BK:153141C-L</t>
        </is>
      </c>
      <c r="F778" s="0" t="inlineStr">
        <is>
          <t>'801153141066</t>
        </is>
      </c>
      <c r="G778" s="0" t="inlineStr">
        <is>
          <t>MENS</t>
        </is>
      </c>
      <c r="H778" s="0" t="inlineStr">
        <is>
          <t>L</t>
        </is>
      </c>
      <c r="I778" s="0">
        <v>49.99</v>
      </c>
      <c r="J778" s="0">
        <v>27</v>
      </c>
    </row>
    <row r="779" spans="1:10" customHeight="0">
      <c r="A779" s="0">
        <f>HYPERLINK("https://dl.dropboxusercontent.com/scl/fi/7985bo5q66y22anb8yqth/dasher-153141-tn.jpg?rlkey=h8f8ir539uy4cwk0xxj506ab9&amp;dl=0","Click to download Image")</f>
      </c>
      <c r="B779" s="0">
        <f>HYPERLINK("https://dl.dropboxusercontent.com/scl/fi/lyzrj26noz5rrdb2p4tog/graphic-update2022-mens.jpg?rlkey=8dof6myfisnr382bj6hamdpgp&amp;dl=0","Click to download SizeChart")</f>
      </c>
      <c r="C779" s="0" t="inlineStr">
        <is>
          <t>Dasher Unisex Ugly Sweatshirt</t>
        </is>
      </c>
      <c r="D779" s="0" t="inlineStr">
        <is>
          <t>'153141</t>
        </is>
      </c>
      <c r="E779" s="0" t="inlineStr">
        <is>
          <t>ISU DASHER M BK:153141D-XL</t>
        </is>
      </c>
      <c r="F779" s="0" t="inlineStr">
        <is>
          <t>'801153141073</t>
        </is>
      </c>
      <c r="G779" s="0" t="inlineStr">
        <is>
          <t>MENS</t>
        </is>
      </c>
      <c r="H779" s="0" t="inlineStr">
        <is>
          <t>XL</t>
        </is>
      </c>
      <c r="I779" s="0">
        <v>49.99</v>
      </c>
      <c r="J779" s="0">
        <v>19</v>
      </c>
    </row>
    <row r="780" spans="1:10" customHeight="0">
      <c r="A780" s="0">
        <f>HYPERLINK("https://dl.dropboxusercontent.com/scl/fi/7985bo5q66y22anb8yqth/dasher-153141-tn.jpg?rlkey=h8f8ir539uy4cwk0xxj506ab9&amp;dl=0","Click to download Image")</f>
      </c>
      <c r="B780" s="0">
        <f>HYPERLINK("https://dl.dropboxusercontent.com/scl/fi/lyzrj26noz5rrdb2p4tog/graphic-update2022-mens.jpg?rlkey=8dof6myfisnr382bj6hamdpgp&amp;dl=0","Click to download SizeChart")</f>
      </c>
      <c r="C780" s="0" t="inlineStr">
        <is>
          <t>Dasher Unisex Ugly Sweatshirt</t>
        </is>
      </c>
      <c r="D780" s="0" t="inlineStr">
        <is>
          <t>'153141</t>
        </is>
      </c>
      <c r="E780" s="0" t="inlineStr">
        <is>
          <t>ISU DASHER M BK:153141E-2XL</t>
        </is>
      </c>
      <c r="F780" s="0" t="inlineStr">
        <is>
          <t>'801153141080</t>
        </is>
      </c>
      <c r="G780" s="0" t="inlineStr">
        <is>
          <t>MENS</t>
        </is>
      </c>
      <c r="H780" s="0" t="inlineStr">
        <is>
          <t>2XL</t>
        </is>
      </c>
      <c r="I780" s="0">
        <v>49.99</v>
      </c>
      <c r="J780" s="0">
        <v>8</v>
      </c>
    </row>
    <row r="781" spans="1:10" customHeight="0">
      <c r="A781" s="0">
        <f>HYPERLINK("https://dl.dropboxusercontent.com/scl/fi/7985bo5q66y22anb8yqth/dasher-153141-tn.jpg?rlkey=h8f8ir539uy4cwk0xxj506ab9&amp;dl=0","Click to download Image")</f>
      </c>
      <c r="B781" s="0">
        <f>HYPERLINK("https://dl.dropboxusercontent.com/scl/fi/lyzrj26noz5rrdb2p4tog/graphic-update2022-mens.jpg?rlkey=8dof6myfisnr382bj6hamdpgp&amp;dl=0","Click to download SizeChart")</f>
      </c>
      <c r="C781" s="0" t="inlineStr">
        <is>
          <t>Dasher Unisex Ugly Sweatshirt</t>
        </is>
      </c>
      <c r="D781" s="0" t="inlineStr">
        <is>
          <t>'153141</t>
        </is>
      </c>
      <c r="E781" s="0" t="inlineStr">
        <is>
          <t>ISU DASHER M BK:153141F-3XL</t>
        </is>
      </c>
      <c r="F781" s="0" t="inlineStr">
        <is>
          <t>'801153141097</t>
        </is>
      </c>
      <c r="G781" s="0" t="inlineStr">
        <is>
          <t>MENS</t>
        </is>
      </c>
      <c r="H781" s="0" t="inlineStr">
        <is>
          <t>3XL</t>
        </is>
      </c>
      <c r="I781" s="0">
        <v>49.99</v>
      </c>
      <c r="J781" s="0">
        <v>7</v>
      </c>
    </row>
    <row r="782" spans="1:10" customHeight="0">
      <c r="A782" s="0">
        <f>HYPERLINK("https://dl.dropboxusercontent.com/scl/fi/7985bo5q66y22anb8yqth/dasher-153141-tn.jpg?rlkey=h8f8ir539uy4cwk0xxj506ab9&amp;dl=0","Click to download Image")</f>
      </c>
      <c r="B782" s="0">
        <f>HYPERLINK("https://dl.dropboxusercontent.com/scl/fi/lyzrj26noz5rrdb2p4tog/graphic-update2022-mens.jpg?rlkey=8dof6myfisnr382bj6hamdpgp&amp;dl=0","Click to download SizeChart")</f>
      </c>
      <c r="C782" s="0" t="inlineStr">
        <is>
          <t>Dasher Unisex Ugly Sweatshirt</t>
        </is>
      </c>
      <c r="D782" s="0" t="inlineStr">
        <is>
          <t>'153141</t>
        </is>
      </c>
      <c r="E782" s="0" t="inlineStr">
        <is>
          <t>ISU DASHER M BK:153141Z-12PK</t>
        </is>
      </c>
      <c r="F782" s="0" t="inlineStr">
        <is>
          <t>'801153141998</t>
        </is>
      </c>
      <c r="G782" s="0" t="inlineStr">
        <is>
          <t>MENS</t>
        </is>
      </c>
      <c r="H782" s="0" t="inlineStr">
        <is>
          <t>12 PACK</t>
        </is>
      </c>
      <c r="I782" s="0">
        <v>480</v>
      </c>
      <c r="J782" s="0">
        <v>0</v>
      </c>
    </row>
    <row r="783" spans="1:10" customHeight="0">
      <c r="A783" s="0">
        <f>HYPERLINK("https://dl.dropboxusercontent.com/scl/fi/ki6jp3cokl4jyhdkuujv9/vrtl-isu-aries-w-we-0266641.jpg?rlkey=o12w0n0em2bq02diimzkcw2tz&amp;dl=0","Click to download Image")</f>
      </c>
      <c r="B783" s="0">
        <f>HYPERLINK("https://dl.dropboxusercontent.com/scl/fi/vn5xgjyvhs9z5xmynt8go/womens-size-chartsaries.jpg?rlkey=z8pcv2fj5d0wepf5k08yi5nt7&amp;dl=0","Click to download SizeChart")</f>
      </c>
      <c r="C783" s="0" t="inlineStr">
        <is>
          <t>Aries Women's Jacket</t>
        </is>
      </c>
      <c r="D783" s="0" t="inlineStr">
        <is>
          <t>'153714</t>
        </is>
      </c>
      <c r="E783" s="0" t="inlineStr">
        <is>
          <t>ISU ARIES W WE:153714A-S</t>
        </is>
      </c>
      <c r="F783" s="0" t="inlineStr">
        <is>
          <t>'801153714048</t>
        </is>
      </c>
      <c r="G783" s="0" t="inlineStr">
        <is>
          <t>WOMENS</t>
        </is>
      </c>
      <c r="H783" s="0" t="inlineStr">
        <is>
          <t>S</t>
        </is>
      </c>
      <c r="I783" s="0">
        <v>69.99</v>
      </c>
      <c r="J783" s="0">
        <v>2</v>
      </c>
    </row>
    <row r="784" spans="1:10" customHeight="0">
      <c r="A784" s="0">
        <f>HYPERLINK("https://dl.dropboxusercontent.com/scl/fi/ki6jp3cokl4jyhdkuujv9/vrtl-isu-aries-w-we-0266641.jpg?rlkey=o12w0n0em2bq02diimzkcw2tz&amp;dl=0","Click to download Image")</f>
      </c>
      <c r="B784" s="0">
        <f>HYPERLINK("https://dl.dropboxusercontent.com/scl/fi/vn5xgjyvhs9z5xmynt8go/womens-size-chartsaries.jpg?rlkey=z8pcv2fj5d0wepf5k08yi5nt7&amp;dl=0","Click to download SizeChart")</f>
      </c>
      <c r="C784" s="0" t="inlineStr">
        <is>
          <t>Aries Women's Jacket</t>
        </is>
      </c>
      <c r="D784" s="0" t="inlineStr">
        <is>
          <t>'153714</t>
        </is>
      </c>
      <c r="E784" s="0" t="inlineStr">
        <is>
          <t>ISU ARIES W WE:153714B-M</t>
        </is>
      </c>
      <c r="F784" s="0" t="inlineStr">
        <is>
          <t>'801153714055</t>
        </is>
      </c>
      <c r="G784" s="0" t="inlineStr">
        <is>
          <t>WOMENS</t>
        </is>
      </c>
      <c r="H784" s="0" t="inlineStr">
        <is>
          <t>M</t>
        </is>
      </c>
      <c r="I784" s="0">
        <v>69.99</v>
      </c>
      <c r="J784" s="0">
        <v>4</v>
      </c>
    </row>
    <row r="785" spans="1:10" customHeight="0">
      <c r="A785" s="0">
        <f>HYPERLINK("https://dl.dropboxusercontent.com/scl/fi/ki6jp3cokl4jyhdkuujv9/vrtl-isu-aries-w-we-0266641.jpg?rlkey=o12w0n0em2bq02diimzkcw2tz&amp;dl=0","Click to download Image")</f>
      </c>
      <c r="B785" s="0">
        <f>HYPERLINK("https://dl.dropboxusercontent.com/scl/fi/vn5xgjyvhs9z5xmynt8go/womens-size-chartsaries.jpg?rlkey=z8pcv2fj5d0wepf5k08yi5nt7&amp;dl=0","Click to download SizeChart")</f>
      </c>
      <c r="C785" s="0" t="inlineStr">
        <is>
          <t>Aries Women's Jacket</t>
        </is>
      </c>
      <c r="D785" s="0" t="inlineStr">
        <is>
          <t>'153714</t>
        </is>
      </c>
      <c r="E785" s="0" t="inlineStr">
        <is>
          <t>ISU ARIES W WE:153714C-L</t>
        </is>
      </c>
      <c r="F785" s="0" t="inlineStr">
        <is>
          <t>'801153714062</t>
        </is>
      </c>
      <c r="G785" s="0" t="inlineStr">
        <is>
          <t>WOMENS</t>
        </is>
      </c>
      <c r="H785" s="0" t="inlineStr">
        <is>
          <t>L</t>
        </is>
      </c>
      <c r="I785" s="0">
        <v>69.99</v>
      </c>
      <c r="J785" s="0">
        <v>6</v>
      </c>
    </row>
    <row r="786" spans="1:10" customHeight="0">
      <c r="A786" s="0">
        <f>HYPERLINK("https://dl.dropboxusercontent.com/scl/fi/ki6jp3cokl4jyhdkuujv9/vrtl-isu-aries-w-we-0266641.jpg?rlkey=o12w0n0em2bq02diimzkcw2tz&amp;dl=0","Click to download Image")</f>
      </c>
      <c r="B786" s="0">
        <f>HYPERLINK("https://dl.dropboxusercontent.com/scl/fi/vn5xgjyvhs9z5xmynt8go/womens-size-chartsaries.jpg?rlkey=z8pcv2fj5d0wepf5k08yi5nt7&amp;dl=0","Click to download SizeChart")</f>
      </c>
      <c r="C786" s="0" t="inlineStr">
        <is>
          <t>Aries Women's Jacket</t>
        </is>
      </c>
      <c r="D786" s="0" t="inlineStr">
        <is>
          <t>'153714</t>
        </is>
      </c>
      <c r="E786" s="0" t="inlineStr">
        <is>
          <t>ISU ARIES W WE:153714D-XL</t>
        </is>
      </c>
      <c r="F786" s="0" t="inlineStr">
        <is>
          <t>'801153714079</t>
        </is>
      </c>
      <c r="G786" s="0" t="inlineStr">
        <is>
          <t>WOMENS</t>
        </is>
      </c>
      <c r="H786" s="0" t="inlineStr">
        <is>
          <t>XL</t>
        </is>
      </c>
      <c r="I786" s="0">
        <v>69.99</v>
      </c>
      <c r="J786" s="0">
        <v>6</v>
      </c>
    </row>
    <row r="787" spans="1:10" customHeight="0">
      <c r="A787" s="0">
        <f>HYPERLINK("https://dl.dropboxusercontent.com/scl/fi/ki6jp3cokl4jyhdkuujv9/vrtl-isu-aries-w-we-0266641.jpg?rlkey=o12w0n0em2bq02diimzkcw2tz&amp;dl=0","Click to download Image")</f>
      </c>
      <c r="B787" s="0">
        <f>HYPERLINK("https://dl.dropboxusercontent.com/scl/fi/vn5xgjyvhs9z5xmynt8go/womens-size-chartsaries.jpg?rlkey=z8pcv2fj5d0wepf5k08yi5nt7&amp;dl=0","Click to download SizeChart")</f>
      </c>
      <c r="C787" s="0" t="inlineStr">
        <is>
          <t>Aries Women's Jacket</t>
        </is>
      </c>
      <c r="D787" s="0" t="inlineStr">
        <is>
          <t>'153714</t>
        </is>
      </c>
      <c r="E787" s="0" t="inlineStr">
        <is>
          <t>ISU ARIES W WE:153714E-2XL</t>
        </is>
      </c>
      <c r="F787" s="0" t="inlineStr">
        <is>
          <t>'801153714086</t>
        </is>
      </c>
      <c r="G787" s="0" t="inlineStr">
        <is>
          <t>WOMENS</t>
        </is>
      </c>
      <c r="H787" s="0" t="inlineStr">
        <is>
          <t>2XL</t>
        </is>
      </c>
      <c r="I787" s="0">
        <v>71.99</v>
      </c>
      <c r="J787" s="0">
        <v>4</v>
      </c>
    </row>
    <row r="788" spans="1:10" customHeight="0">
      <c r="A788" s="0">
        <f>HYPERLINK("https://dl.dropboxusercontent.com/scl/fi/ki6jp3cokl4jyhdkuujv9/vrtl-isu-aries-w-we-0266641.jpg?rlkey=o12w0n0em2bq02diimzkcw2tz&amp;dl=0","Click to download Image")</f>
      </c>
      <c r="B788" s="0">
        <f>HYPERLINK("https://dl.dropboxusercontent.com/scl/fi/vn5xgjyvhs9z5xmynt8go/womens-size-chartsaries.jpg?rlkey=z8pcv2fj5d0wepf5k08yi5nt7&amp;dl=0","Click to download SizeChart")</f>
      </c>
      <c r="C788" s="0" t="inlineStr">
        <is>
          <t>Aries Women's Jacket</t>
        </is>
      </c>
      <c r="D788" s="0" t="inlineStr">
        <is>
          <t>'153714</t>
        </is>
      </c>
      <c r="E788" s="0" t="inlineStr">
        <is>
          <t>ISU ARIES W WE:153714F-3XL</t>
        </is>
      </c>
      <c r="F788" s="0" t="inlineStr">
        <is>
          <t>'801153714093</t>
        </is>
      </c>
      <c r="G788" s="0" t="inlineStr">
        <is>
          <t>WOMENS</t>
        </is>
      </c>
      <c r="H788" s="0" t="inlineStr">
        <is>
          <t>3XL</t>
        </is>
      </c>
      <c r="I788" s="0">
        <v>71.99</v>
      </c>
      <c r="J788" s="0">
        <v>2</v>
      </c>
    </row>
    <row r="789" spans="1:10" customHeight="0">
      <c r="A789" s="0">
        <f>HYPERLINK("https://dl.dropboxusercontent.com/scl/fi/4ve5nxfn88e9tm89w94fr/vrtl-isu-aries-w-bk-0275410.jpg?rlkey=r3m9sjbeg55g4ija645puis7w&amp;dl=0","Click to download Image")</f>
      </c>
      <c r="B789" s="0">
        <f>HYPERLINK("https://dl.dropboxusercontent.com/scl/fi/vn5xgjyvhs9z5xmynt8go/womens-size-chartsaries.jpg?rlkey=z8pcv2fj5d0wepf5k08yi5nt7&amp;dl=0","Click to download SizeChart")</f>
      </c>
      <c r="C789" s="0" t="inlineStr">
        <is>
          <t>Aries Women's Jacket</t>
        </is>
      </c>
      <c r="D789" s="0" t="inlineStr">
        <is>
          <t>'153713</t>
        </is>
      </c>
      <c r="E789" s="0" t="inlineStr">
        <is>
          <t>ISU ARIES W BK:153713A-S</t>
        </is>
      </c>
      <c r="F789" s="0" t="inlineStr">
        <is>
          <t>'801153713041</t>
        </is>
      </c>
      <c r="G789" s="0" t="inlineStr">
        <is>
          <t>WOMENS</t>
        </is>
      </c>
      <c r="H789" s="0" t="inlineStr">
        <is>
          <t>S</t>
        </is>
      </c>
      <c r="I789" s="0">
        <v>69.99</v>
      </c>
      <c r="J789" s="0">
        <v>0</v>
      </c>
    </row>
    <row r="790" spans="1:10" customHeight="0">
      <c r="A790" s="0">
        <f>HYPERLINK("https://dl.dropboxusercontent.com/scl/fi/4ve5nxfn88e9tm89w94fr/vrtl-isu-aries-w-bk-0275410.jpg?rlkey=r3m9sjbeg55g4ija645puis7w&amp;dl=0","Click to download Image")</f>
      </c>
      <c r="B790" s="0">
        <f>HYPERLINK("https://dl.dropboxusercontent.com/scl/fi/vn5xgjyvhs9z5xmynt8go/womens-size-chartsaries.jpg?rlkey=z8pcv2fj5d0wepf5k08yi5nt7&amp;dl=0","Click to download SizeChart")</f>
      </c>
      <c r="C790" s="0" t="inlineStr">
        <is>
          <t>Aries Women's Jacket</t>
        </is>
      </c>
      <c r="D790" s="0" t="inlineStr">
        <is>
          <t>'153713</t>
        </is>
      </c>
      <c r="E790" s="0" t="inlineStr">
        <is>
          <t>ISU ARIES W BK:153713B-M</t>
        </is>
      </c>
      <c r="F790" s="0" t="inlineStr">
        <is>
          <t>'801153713058</t>
        </is>
      </c>
      <c r="G790" s="0" t="inlineStr">
        <is>
          <t>WOMENS</t>
        </is>
      </c>
      <c r="H790" s="0" t="inlineStr">
        <is>
          <t>M</t>
        </is>
      </c>
      <c r="I790" s="0">
        <v>69.99</v>
      </c>
      <c r="J790" s="0">
        <v>0</v>
      </c>
    </row>
    <row r="791" spans="1:10" customHeight="0">
      <c r="A791" s="0">
        <f>HYPERLINK("https://dl.dropboxusercontent.com/scl/fi/4ve5nxfn88e9tm89w94fr/vrtl-isu-aries-w-bk-0275410.jpg?rlkey=r3m9sjbeg55g4ija645puis7w&amp;dl=0","Click to download Image")</f>
      </c>
      <c r="B791" s="0">
        <f>HYPERLINK("https://dl.dropboxusercontent.com/scl/fi/vn5xgjyvhs9z5xmynt8go/womens-size-chartsaries.jpg?rlkey=z8pcv2fj5d0wepf5k08yi5nt7&amp;dl=0","Click to download SizeChart")</f>
      </c>
      <c r="C791" s="0" t="inlineStr">
        <is>
          <t>Aries Women's Jacket</t>
        </is>
      </c>
      <c r="D791" s="0" t="inlineStr">
        <is>
          <t>'153713</t>
        </is>
      </c>
      <c r="E791" s="0" t="inlineStr">
        <is>
          <t>ISU ARIES W BK:153713C-L</t>
        </is>
      </c>
      <c r="F791" s="0" t="inlineStr">
        <is>
          <t>'801153713065</t>
        </is>
      </c>
      <c r="G791" s="0" t="inlineStr">
        <is>
          <t>WOMENS</t>
        </is>
      </c>
      <c r="H791" s="0" t="inlineStr">
        <is>
          <t>L</t>
        </is>
      </c>
      <c r="I791" s="0">
        <v>69.99</v>
      </c>
      <c r="J791" s="0">
        <v>7</v>
      </c>
    </row>
    <row r="792" spans="1:10" customHeight="0">
      <c r="A792" s="0">
        <f>HYPERLINK("https://dl.dropboxusercontent.com/scl/fi/4ve5nxfn88e9tm89w94fr/vrtl-isu-aries-w-bk-0275410.jpg?rlkey=r3m9sjbeg55g4ija645puis7w&amp;dl=0","Click to download Image")</f>
      </c>
      <c r="B792" s="0">
        <f>HYPERLINK("https://dl.dropboxusercontent.com/scl/fi/vn5xgjyvhs9z5xmynt8go/womens-size-chartsaries.jpg?rlkey=z8pcv2fj5d0wepf5k08yi5nt7&amp;dl=0","Click to download SizeChart")</f>
      </c>
      <c r="C792" s="0" t="inlineStr">
        <is>
          <t>Aries Women's Jacket</t>
        </is>
      </c>
      <c r="D792" s="0" t="inlineStr">
        <is>
          <t>'153713</t>
        </is>
      </c>
      <c r="E792" s="0" t="inlineStr">
        <is>
          <t>ISU ARIES W BK:153713D-XL</t>
        </is>
      </c>
      <c r="F792" s="0" t="inlineStr">
        <is>
          <t>'801153713072</t>
        </is>
      </c>
      <c r="G792" s="0" t="inlineStr">
        <is>
          <t>WOMENS</t>
        </is>
      </c>
      <c r="H792" s="0" t="inlineStr">
        <is>
          <t>XL</t>
        </is>
      </c>
      <c r="I792" s="0">
        <v>69.99</v>
      </c>
      <c r="J792" s="0">
        <v>5</v>
      </c>
    </row>
    <row r="793" spans="1:10" customHeight="0">
      <c r="A793" s="0">
        <f>HYPERLINK("https://dl.dropboxusercontent.com/scl/fi/4ve5nxfn88e9tm89w94fr/vrtl-isu-aries-w-bk-0275410.jpg?rlkey=r3m9sjbeg55g4ija645puis7w&amp;dl=0","Click to download Image")</f>
      </c>
      <c r="B793" s="0">
        <f>HYPERLINK("https://dl.dropboxusercontent.com/scl/fi/vn5xgjyvhs9z5xmynt8go/womens-size-chartsaries.jpg?rlkey=z8pcv2fj5d0wepf5k08yi5nt7&amp;dl=0","Click to download SizeChart")</f>
      </c>
      <c r="C793" s="0" t="inlineStr">
        <is>
          <t>Aries Women's Jacket</t>
        </is>
      </c>
      <c r="D793" s="0" t="inlineStr">
        <is>
          <t>'153713</t>
        </is>
      </c>
      <c r="E793" s="0" t="inlineStr">
        <is>
          <t>ISU ARIES W BK:153713E-2XL</t>
        </is>
      </c>
      <c r="F793" s="0" t="inlineStr">
        <is>
          <t>'801153713089</t>
        </is>
      </c>
      <c r="G793" s="0" t="inlineStr">
        <is>
          <t>WOMENS</t>
        </is>
      </c>
      <c r="H793" s="0" t="inlineStr">
        <is>
          <t>2XL</t>
        </is>
      </c>
      <c r="I793" s="0">
        <v>71.99</v>
      </c>
      <c r="J793" s="0">
        <v>0</v>
      </c>
    </row>
    <row r="794" spans="1:10" customHeight="0">
      <c r="A794" s="0">
        <f>HYPERLINK("https://dl.dropboxusercontent.com/scl/fi/4ve5nxfn88e9tm89w94fr/vrtl-isu-aries-w-bk-0275410.jpg?rlkey=r3m9sjbeg55g4ija645puis7w&amp;dl=0","Click to download Image")</f>
      </c>
      <c r="B794" s="0">
        <f>HYPERLINK("https://dl.dropboxusercontent.com/scl/fi/vn5xgjyvhs9z5xmynt8go/womens-size-chartsaries.jpg?rlkey=z8pcv2fj5d0wepf5k08yi5nt7&amp;dl=0","Click to download SizeChart")</f>
      </c>
      <c r="C794" s="0" t="inlineStr">
        <is>
          <t>Aries Women's Jacket</t>
        </is>
      </c>
      <c r="D794" s="0" t="inlineStr">
        <is>
          <t>'153713</t>
        </is>
      </c>
      <c r="E794" s="0" t="inlineStr">
        <is>
          <t>ISU ARIES W BK:153713F-3XL</t>
        </is>
      </c>
      <c r="F794" s="0" t="inlineStr">
        <is>
          <t>'801153713096</t>
        </is>
      </c>
      <c r="G794" s="0" t="inlineStr">
        <is>
          <t>WOMENS</t>
        </is>
      </c>
      <c r="H794" s="0" t="inlineStr">
        <is>
          <t>3XL</t>
        </is>
      </c>
      <c r="I794" s="0">
        <v>71.99</v>
      </c>
      <c r="J794" s="0">
        <v>0</v>
      </c>
    </row>
    <row r="795" spans="1:10" customHeight="0">
      <c r="A795" s="0">
        <f>HYPERLINK("https://dl.dropboxusercontent.com/scl/fi/a2uz7wcpbn531yd39mi7s/aries58463.jpg?rlkey=goc9j0sy2nknnlvvfqlr7mfbo&amp;dl=0","Click to download Image")</f>
      </c>
      <c r="B795" s="0">
        <f>HYPERLINK("https://dl.dropboxusercontent.com/scl/fi/vn5xgjyvhs9z5xmynt8go/womens-size-chartsaries.jpg?rlkey=z8pcv2fj5d0wepf5k08yi5nt7&amp;dl=0","Click to download SizeChart")</f>
      </c>
      <c r="C795" s="0" t="inlineStr">
        <is>
          <t>Aries Women's Jacket</t>
        </is>
      </c>
      <c r="D795" s="0" t="inlineStr">
        <is>
          <t>'111000</t>
        </is>
      </c>
      <c r="E795" s="0" t="inlineStr">
        <is>
          <t>IOWA ARIES:111000AA - XS</t>
        </is>
      </c>
      <c r="F795" s="0" t="inlineStr">
        <is>
          <t>'000000000000</t>
        </is>
      </c>
      <c r="G795" s="0" t="inlineStr">
        <is>
          <t>WOMENS</t>
        </is>
      </c>
      <c r="H795" s="0" t="inlineStr">
        <is>
          <t>XS</t>
        </is>
      </c>
      <c r="I795" s="0">
        <v>69.99</v>
      </c>
      <c r="J795" s="0">
        <v>24</v>
      </c>
    </row>
    <row r="796" spans="1:10" customHeight="0">
      <c r="A796" s="0">
        <f>HYPERLINK("https://dl.dropboxusercontent.com/scl/fi/a2uz7wcpbn531yd39mi7s/aries58463.jpg?rlkey=goc9j0sy2nknnlvvfqlr7mfbo&amp;dl=0","Click to download Image")</f>
      </c>
      <c r="B796" s="0">
        <f>HYPERLINK("https://dl.dropboxusercontent.com/scl/fi/vn5xgjyvhs9z5xmynt8go/womens-size-chartsaries.jpg?rlkey=z8pcv2fj5d0wepf5k08yi5nt7&amp;dl=0","Click to download SizeChart")</f>
      </c>
      <c r="C796" s="0" t="inlineStr">
        <is>
          <t>Aries Women's Jacket</t>
        </is>
      </c>
      <c r="D796" s="0" t="inlineStr">
        <is>
          <t>'111000</t>
        </is>
      </c>
      <c r="E796" s="0" t="inlineStr">
        <is>
          <t>IOWA ARIES:111000A - S</t>
        </is>
      </c>
      <c r="F796" s="0" t="inlineStr">
        <is>
          <t>'000000000000</t>
        </is>
      </c>
      <c r="G796" s="0" t="inlineStr">
        <is>
          <t>WOMENS</t>
        </is>
      </c>
      <c r="H796" s="0" t="inlineStr">
        <is>
          <t>S</t>
        </is>
      </c>
      <c r="I796" s="0">
        <v>69.99</v>
      </c>
      <c r="J796" s="0">
        <v>35</v>
      </c>
    </row>
    <row r="797" spans="1:10" customHeight="0">
      <c r="A797" s="0">
        <f>HYPERLINK("https://dl.dropboxusercontent.com/scl/fi/a2uz7wcpbn531yd39mi7s/aries58463.jpg?rlkey=goc9j0sy2nknnlvvfqlr7mfbo&amp;dl=0","Click to download Image")</f>
      </c>
      <c r="B797" s="0">
        <f>HYPERLINK("https://dl.dropboxusercontent.com/scl/fi/vn5xgjyvhs9z5xmynt8go/womens-size-chartsaries.jpg?rlkey=z8pcv2fj5d0wepf5k08yi5nt7&amp;dl=0","Click to download SizeChart")</f>
      </c>
      <c r="C797" s="0" t="inlineStr">
        <is>
          <t>Aries Women's Jacket</t>
        </is>
      </c>
      <c r="D797" s="0" t="inlineStr">
        <is>
          <t>'111000</t>
        </is>
      </c>
      <c r="E797" s="0" t="inlineStr">
        <is>
          <t>IOWA ARIES:111000B - M</t>
        </is>
      </c>
      <c r="F797" s="0" t="inlineStr">
        <is>
          <t>'000000000000</t>
        </is>
      </c>
      <c r="G797" s="0" t="inlineStr">
        <is>
          <t>WOMENS</t>
        </is>
      </c>
      <c r="H797" s="0" t="inlineStr">
        <is>
          <t>M</t>
        </is>
      </c>
      <c r="I797" s="0">
        <v>69.99</v>
      </c>
      <c r="J797" s="0">
        <v>34</v>
      </c>
    </row>
    <row r="798" spans="1:10" customHeight="0">
      <c r="A798" s="0">
        <f>HYPERLINK("https://dl.dropboxusercontent.com/scl/fi/a2uz7wcpbn531yd39mi7s/aries58463.jpg?rlkey=goc9j0sy2nknnlvvfqlr7mfbo&amp;dl=0","Click to download Image")</f>
      </c>
      <c r="B798" s="0">
        <f>HYPERLINK("https://dl.dropboxusercontent.com/scl/fi/vn5xgjyvhs9z5xmynt8go/womens-size-chartsaries.jpg?rlkey=z8pcv2fj5d0wepf5k08yi5nt7&amp;dl=0","Click to download SizeChart")</f>
      </c>
      <c r="C798" s="0" t="inlineStr">
        <is>
          <t>Aries Women's Jacket</t>
        </is>
      </c>
      <c r="D798" s="0" t="inlineStr">
        <is>
          <t>'111000</t>
        </is>
      </c>
      <c r="E798" s="0" t="inlineStr">
        <is>
          <t>IOWA ARIES:111000C - L</t>
        </is>
      </c>
      <c r="F798" s="0" t="inlineStr">
        <is>
          <t>'000000000000</t>
        </is>
      </c>
      <c r="G798" s="0" t="inlineStr">
        <is>
          <t>WOMENS</t>
        </is>
      </c>
      <c r="H798" s="0" t="inlineStr">
        <is>
          <t>L</t>
        </is>
      </c>
      <c r="I798" s="0">
        <v>69.99</v>
      </c>
      <c r="J798" s="0">
        <v>23</v>
      </c>
    </row>
    <row r="799" spans="1:10" customHeight="0">
      <c r="A799" s="0">
        <f>HYPERLINK("https://dl.dropboxusercontent.com/scl/fi/a2uz7wcpbn531yd39mi7s/aries58463.jpg?rlkey=goc9j0sy2nknnlvvfqlr7mfbo&amp;dl=0","Click to download Image")</f>
      </c>
      <c r="B799" s="0">
        <f>HYPERLINK("https://dl.dropboxusercontent.com/scl/fi/vn5xgjyvhs9z5xmynt8go/womens-size-chartsaries.jpg?rlkey=z8pcv2fj5d0wepf5k08yi5nt7&amp;dl=0","Click to download SizeChart")</f>
      </c>
      <c r="C799" s="0" t="inlineStr">
        <is>
          <t>Aries Women's Jacket</t>
        </is>
      </c>
      <c r="D799" s="0" t="inlineStr">
        <is>
          <t>'111000</t>
        </is>
      </c>
      <c r="E799" s="0" t="inlineStr">
        <is>
          <t>IOWA ARIES:111000D - XL</t>
        </is>
      </c>
      <c r="F799" s="0" t="inlineStr">
        <is>
          <t>'000000000000</t>
        </is>
      </c>
      <c r="G799" s="0" t="inlineStr">
        <is>
          <t>WOMENS</t>
        </is>
      </c>
      <c r="H799" s="0" t="inlineStr">
        <is>
          <t>XL</t>
        </is>
      </c>
      <c r="I799" s="0">
        <v>69.99</v>
      </c>
      <c r="J799" s="0">
        <v>24</v>
      </c>
    </row>
    <row r="800" spans="1:10" customHeight="0">
      <c r="A800" s="0">
        <f>HYPERLINK("https://dl.dropboxusercontent.com/scl/fi/a2uz7wcpbn531yd39mi7s/aries58463.jpg?rlkey=goc9j0sy2nknnlvvfqlr7mfbo&amp;dl=0","Click to download Image")</f>
      </c>
      <c r="B800" s="0">
        <f>HYPERLINK("https://dl.dropboxusercontent.com/scl/fi/vn5xgjyvhs9z5xmynt8go/womens-size-chartsaries.jpg?rlkey=z8pcv2fj5d0wepf5k08yi5nt7&amp;dl=0","Click to download SizeChart")</f>
      </c>
      <c r="C800" s="0" t="inlineStr">
        <is>
          <t>Aries Women's Jacket</t>
        </is>
      </c>
      <c r="D800" s="0" t="inlineStr">
        <is>
          <t>'111000</t>
        </is>
      </c>
      <c r="E800" s="0" t="inlineStr">
        <is>
          <t>IOWA ARIES:111000E - 2XL</t>
        </is>
      </c>
      <c r="F800" s="0" t="inlineStr">
        <is>
          <t>'000000000000</t>
        </is>
      </c>
      <c r="G800" s="0" t="inlineStr">
        <is>
          <t>WOMENS</t>
        </is>
      </c>
      <c r="H800" s="0" t="inlineStr">
        <is>
          <t>2XL</t>
        </is>
      </c>
      <c r="I800" s="0">
        <v>69.99</v>
      </c>
      <c r="J800" s="0">
        <v>12</v>
      </c>
    </row>
    <row r="801" spans="1:10" customHeight="0">
      <c r="A801" s="0">
        <f>HYPERLINK("https://dl.dropboxusercontent.com/scl/fi/a2uz7wcpbn531yd39mi7s/aries58463.jpg?rlkey=goc9j0sy2nknnlvvfqlr7mfbo&amp;dl=0","Click to download Image")</f>
      </c>
      <c r="B801" s="0">
        <f>HYPERLINK("https://dl.dropboxusercontent.com/scl/fi/vn5xgjyvhs9z5xmynt8go/womens-size-chartsaries.jpg?rlkey=z8pcv2fj5d0wepf5k08yi5nt7&amp;dl=0","Click to download SizeChart")</f>
      </c>
      <c r="C801" s="0" t="inlineStr">
        <is>
          <t>Aries Women's Jacket</t>
        </is>
      </c>
      <c r="D801" s="0" t="inlineStr">
        <is>
          <t>'111000</t>
        </is>
      </c>
      <c r="E801" s="0" t="inlineStr">
        <is>
          <t>IOWA ARIES:111000F - 3XL</t>
        </is>
      </c>
      <c r="F801" s="0" t="inlineStr">
        <is>
          <t>'000000000000</t>
        </is>
      </c>
      <c r="G801" s="0" t="inlineStr">
        <is>
          <t>WOMENS</t>
        </is>
      </c>
      <c r="H801" s="0" t="inlineStr">
        <is>
          <t>3XL</t>
        </is>
      </c>
      <c r="I801" s="0">
        <v>69.99</v>
      </c>
      <c r="J801" s="0">
        <v>12</v>
      </c>
    </row>
    <row r="802" spans="1:10" customHeight="0">
      <c r="A802" s="0">
        <f>HYPERLINK("https://dl.dropboxusercontent.com/scl/fi/sjm9npxmjfwxcwwg6w549/aries58463.jpg?rlkey=thldh2glv15m33l7186wtc8oy&amp;dl=0","Click to download Image")</f>
      </c>
      <c r="B802" s="0">
        <f>HYPERLINK("https://dl.dropboxusercontent.com/scl/fi/vn5xgjyvhs9z5xmynt8go/womens-size-chartsaries.jpg?rlkey=z8pcv2fj5d0wepf5k08yi5nt7&amp;dl=0","Click to download SizeChart")</f>
      </c>
      <c r="C802" s="0" t="inlineStr">
        <is>
          <t>Aries Women's Jacket</t>
        </is>
      </c>
      <c r="D802" s="0" t="inlineStr">
        <is>
          <t>'111657</t>
        </is>
      </c>
      <c r="E802" s="0" t="inlineStr">
        <is>
          <t>IOWA ARIES BLACK:111657AA - XS</t>
        </is>
      </c>
      <c r="F802" s="0" t="inlineStr">
        <is>
          <t>'000000000000</t>
        </is>
      </c>
      <c r="G802" s="0" t="inlineStr">
        <is>
          <t>WOMENS</t>
        </is>
      </c>
      <c r="H802" s="0" t="inlineStr">
        <is>
          <t>XS</t>
        </is>
      </c>
      <c r="I802" s="0">
        <v>69.99</v>
      </c>
      <c r="J802" s="0">
        <v>22</v>
      </c>
    </row>
    <row r="803" spans="1:10" customHeight="0">
      <c r="A803" s="0">
        <f>HYPERLINK("https://dl.dropboxusercontent.com/scl/fi/sjm9npxmjfwxcwwg6w549/aries58463.jpg?rlkey=thldh2glv15m33l7186wtc8oy&amp;dl=0","Click to download Image")</f>
      </c>
      <c r="B803" s="0">
        <f>HYPERLINK("https://dl.dropboxusercontent.com/scl/fi/vn5xgjyvhs9z5xmynt8go/womens-size-chartsaries.jpg?rlkey=z8pcv2fj5d0wepf5k08yi5nt7&amp;dl=0","Click to download SizeChart")</f>
      </c>
      <c r="C803" s="0" t="inlineStr">
        <is>
          <t>Aries Women's Jacket</t>
        </is>
      </c>
      <c r="D803" s="0" t="inlineStr">
        <is>
          <t>'111657</t>
        </is>
      </c>
      <c r="E803" s="0" t="inlineStr">
        <is>
          <t>IOWA ARIES BLACK:111657A - S</t>
        </is>
      </c>
      <c r="F803" s="0" t="inlineStr">
        <is>
          <t>'000000000000</t>
        </is>
      </c>
      <c r="G803" s="0" t="inlineStr">
        <is>
          <t>WOMENS</t>
        </is>
      </c>
      <c r="H803" s="0" t="inlineStr">
        <is>
          <t>S</t>
        </is>
      </c>
      <c r="I803" s="0">
        <v>69.99</v>
      </c>
      <c r="J803" s="0">
        <v>26</v>
      </c>
    </row>
    <row r="804" spans="1:10" customHeight="0">
      <c r="A804" s="0">
        <f>HYPERLINK("https://dl.dropboxusercontent.com/scl/fi/sjm9npxmjfwxcwwg6w549/aries58463.jpg?rlkey=thldh2glv15m33l7186wtc8oy&amp;dl=0","Click to download Image")</f>
      </c>
      <c r="B804" s="0">
        <f>HYPERLINK("https://dl.dropboxusercontent.com/scl/fi/vn5xgjyvhs9z5xmynt8go/womens-size-chartsaries.jpg?rlkey=z8pcv2fj5d0wepf5k08yi5nt7&amp;dl=0","Click to download SizeChart")</f>
      </c>
      <c r="C804" s="0" t="inlineStr">
        <is>
          <t>Aries Women's Jacket</t>
        </is>
      </c>
      <c r="D804" s="0" t="inlineStr">
        <is>
          <t>'111657</t>
        </is>
      </c>
      <c r="E804" s="0" t="inlineStr">
        <is>
          <t>IOWA ARIES BLACK:111657B - M</t>
        </is>
      </c>
      <c r="F804" s="0" t="inlineStr">
        <is>
          <t>'000000000000</t>
        </is>
      </c>
      <c r="G804" s="0" t="inlineStr">
        <is>
          <t>WOMENS</t>
        </is>
      </c>
      <c r="H804" s="0" t="inlineStr">
        <is>
          <t>M</t>
        </is>
      </c>
      <c r="I804" s="0">
        <v>69.99</v>
      </c>
      <c r="J804" s="0">
        <v>21</v>
      </c>
    </row>
    <row r="805" spans="1:10" customHeight="0">
      <c r="A805" s="0">
        <f>HYPERLINK("https://dl.dropboxusercontent.com/scl/fi/sjm9npxmjfwxcwwg6w549/aries58463.jpg?rlkey=thldh2glv15m33l7186wtc8oy&amp;dl=0","Click to download Image")</f>
      </c>
      <c r="B805" s="0">
        <f>HYPERLINK("https://dl.dropboxusercontent.com/scl/fi/vn5xgjyvhs9z5xmynt8go/womens-size-chartsaries.jpg?rlkey=z8pcv2fj5d0wepf5k08yi5nt7&amp;dl=0","Click to download SizeChart")</f>
      </c>
      <c r="C805" s="0" t="inlineStr">
        <is>
          <t>Aries Women's Jacket</t>
        </is>
      </c>
      <c r="D805" s="0" t="inlineStr">
        <is>
          <t>'111657</t>
        </is>
      </c>
      <c r="E805" s="0" t="inlineStr">
        <is>
          <t>IOWA ARIES BLACK:111657C - L</t>
        </is>
      </c>
      <c r="F805" s="0" t="inlineStr">
        <is>
          <t>'000000000000</t>
        </is>
      </c>
      <c r="G805" s="0" t="inlineStr">
        <is>
          <t>WOMENS</t>
        </is>
      </c>
      <c r="H805" s="0" t="inlineStr">
        <is>
          <t>L</t>
        </is>
      </c>
      <c r="I805" s="0">
        <v>69.99</v>
      </c>
      <c r="J805" s="0">
        <v>8</v>
      </c>
    </row>
    <row r="806" spans="1:10" customHeight="0">
      <c r="A806" s="0">
        <f>HYPERLINK("https://dl.dropboxusercontent.com/scl/fi/sjm9npxmjfwxcwwg6w549/aries58463.jpg?rlkey=thldh2glv15m33l7186wtc8oy&amp;dl=0","Click to download Image")</f>
      </c>
      <c r="B806" s="0">
        <f>HYPERLINK("https://dl.dropboxusercontent.com/scl/fi/vn5xgjyvhs9z5xmynt8go/womens-size-chartsaries.jpg?rlkey=z8pcv2fj5d0wepf5k08yi5nt7&amp;dl=0","Click to download SizeChart")</f>
      </c>
      <c r="C806" s="0" t="inlineStr">
        <is>
          <t>Aries Women's Jacket</t>
        </is>
      </c>
      <c r="D806" s="0" t="inlineStr">
        <is>
          <t>'111657</t>
        </is>
      </c>
      <c r="E806" s="0" t="inlineStr">
        <is>
          <t>IOWA ARIES BLACK:111657D - XL</t>
        </is>
      </c>
      <c r="F806" s="0" t="inlineStr">
        <is>
          <t>'000000000000</t>
        </is>
      </c>
      <c r="G806" s="0" t="inlineStr">
        <is>
          <t>WOMENS</t>
        </is>
      </c>
      <c r="H806" s="0" t="inlineStr">
        <is>
          <t>XL</t>
        </is>
      </c>
      <c r="I806" s="0">
        <v>69.99</v>
      </c>
      <c r="J806" s="0">
        <v>13</v>
      </c>
    </row>
    <row r="807" spans="1:10" customHeight="0">
      <c r="A807" s="0">
        <f>HYPERLINK("https://dl.dropboxusercontent.com/scl/fi/sjm9npxmjfwxcwwg6w549/aries58463.jpg?rlkey=thldh2glv15m33l7186wtc8oy&amp;dl=0","Click to download Image")</f>
      </c>
      <c r="B807" s="0">
        <f>HYPERLINK("https://dl.dropboxusercontent.com/scl/fi/vn5xgjyvhs9z5xmynt8go/womens-size-chartsaries.jpg?rlkey=z8pcv2fj5d0wepf5k08yi5nt7&amp;dl=0","Click to download SizeChart")</f>
      </c>
      <c r="C807" s="0" t="inlineStr">
        <is>
          <t>Aries Women's Jacket</t>
        </is>
      </c>
      <c r="D807" s="0" t="inlineStr">
        <is>
          <t>'111657</t>
        </is>
      </c>
      <c r="E807" s="0" t="inlineStr">
        <is>
          <t>IOWA ARIES BLACK:111657E - 2XL</t>
        </is>
      </c>
      <c r="F807" s="0" t="inlineStr">
        <is>
          <t>'000000000000</t>
        </is>
      </c>
      <c r="G807" s="0" t="inlineStr">
        <is>
          <t>WOMENS</t>
        </is>
      </c>
      <c r="H807" s="0" t="inlineStr">
        <is>
          <t>2XL</t>
        </is>
      </c>
      <c r="I807" s="0">
        <v>69.99</v>
      </c>
      <c r="J807" s="0">
        <v>12</v>
      </c>
    </row>
    <row r="808" spans="1:10" customHeight="0">
      <c r="A808" s="0">
        <f>HYPERLINK("https://dl.dropboxusercontent.com/scl/fi/sjm9npxmjfwxcwwg6w549/aries58463.jpg?rlkey=thldh2glv15m33l7186wtc8oy&amp;dl=0","Click to download Image")</f>
      </c>
      <c r="B808" s="0">
        <f>HYPERLINK("https://dl.dropboxusercontent.com/scl/fi/vn5xgjyvhs9z5xmynt8go/womens-size-chartsaries.jpg?rlkey=z8pcv2fj5d0wepf5k08yi5nt7&amp;dl=0","Click to download SizeChart")</f>
      </c>
      <c r="C808" s="0" t="inlineStr">
        <is>
          <t>Aries Women's Jacket</t>
        </is>
      </c>
      <c r="D808" s="0" t="inlineStr">
        <is>
          <t>'111657</t>
        </is>
      </c>
      <c r="E808" s="0" t="inlineStr">
        <is>
          <t>IOWA ARIES BLACK:111657F - 3XL</t>
        </is>
      </c>
      <c r="F808" s="0" t="inlineStr">
        <is>
          <t>'000000000000</t>
        </is>
      </c>
      <c r="G808" s="0" t="inlineStr">
        <is>
          <t>WOMENS</t>
        </is>
      </c>
      <c r="H808" s="0" t="inlineStr">
        <is>
          <t>3XL</t>
        </is>
      </c>
      <c r="I808" s="0">
        <v>69.99</v>
      </c>
      <c r="J808" s="0">
        <v>12</v>
      </c>
    </row>
    <row r="809" spans="1:10" customHeight="0">
      <c r="A809" s="0">
        <f>HYPERLINK("https://dl.dropboxusercontent.com/scl/fi/cmsbcfyyywgzu7c7tfjre/alan153442f96242.jpg?rlkey=3uvq3c93gl4rcnxueld412cc4&amp;dl=0","Click to download Image")</f>
      </c>
      <c r="B809" s="0">
        <f>HYPERLINK("https://dl.dropboxusercontent.com/scl/fi/w5b9fa2j2zxdmjtgzwv7b/mens-hoodie-size-chartsalan-sweatshirt.jpg?rlkey=nhb9ki8y05aweddkkykwvtlbo&amp;dl=0","Click to download SizeChart")</f>
      </c>
      <c r="C809" s="0" t="inlineStr">
        <is>
          <t>Alan Men's Sweatshirt</t>
        </is>
      </c>
      <c r="D809" s="0" t="inlineStr">
        <is>
          <t>'153442</t>
        </is>
      </c>
      <c r="E809" s="0" t="inlineStr">
        <is>
          <t>ISU ALAN M CL:153442A-S</t>
        </is>
      </c>
      <c r="F809" s="0" t="inlineStr">
        <is>
          <t>'801153442040</t>
        </is>
      </c>
      <c r="G809" s="0" t="inlineStr">
        <is>
          <t>MENS</t>
        </is>
      </c>
      <c r="H809" s="0" t="inlineStr">
        <is>
          <t>S</t>
        </is>
      </c>
      <c r="I809" s="0">
        <v>39.99</v>
      </c>
      <c r="J809" s="0">
        <v>7</v>
      </c>
    </row>
    <row r="810" spans="1:10" customHeight="0">
      <c r="A810" s="0">
        <f>HYPERLINK("https://dl.dropboxusercontent.com/scl/fi/cmsbcfyyywgzu7c7tfjre/alan153442f96242.jpg?rlkey=3uvq3c93gl4rcnxueld412cc4&amp;dl=0","Click to download Image")</f>
      </c>
      <c r="B810" s="0">
        <f>HYPERLINK("https://dl.dropboxusercontent.com/scl/fi/w5b9fa2j2zxdmjtgzwv7b/mens-hoodie-size-chartsalan-sweatshirt.jpg?rlkey=nhb9ki8y05aweddkkykwvtlbo&amp;dl=0","Click to download SizeChart")</f>
      </c>
      <c r="C810" s="0" t="inlineStr">
        <is>
          <t>Alan Men's Sweatshirt</t>
        </is>
      </c>
      <c r="D810" s="0" t="inlineStr">
        <is>
          <t>'153442</t>
        </is>
      </c>
      <c r="E810" s="0" t="inlineStr">
        <is>
          <t>ISU ALAN M CL:153442B-M</t>
        </is>
      </c>
      <c r="F810" s="0" t="inlineStr">
        <is>
          <t>'801153442057</t>
        </is>
      </c>
      <c r="G810" s="0" t="inlineStr">
        <is>
          <t>MENS</t>
        </is>
      </c>
      <c r="H810" s="0" t="inlineStr">
        <is>
          <t>M</t>
        </is>
      </c>
      <c r="I810" s="0">
        <v>39.99</v>
      </c>
      <c r="J810" s="0">
        <v>21</v>
      </c>
    </row>
    <row r="811" spans="1:10" customHeight="0">
      <c r="A811" s="0">
        <f>HYPERLINK("https://dl.dropboxusercontent.com/scl/fi/cmsbcfyyywgzu7c7tfjre/alan153442f96242.jpg?rlkey=3uvq3c93gl4rcnxueld412cc4&amp;dl=0","Click to download Image")</f>
      </c>
      <c r="B811" s="0">
        <f>HYPERLINK("https://dl.dropboxusercontent.com/scl/fi/w5b9fa2j2zxdmjtgzwv7b/mens-hoodie-size-chartsalan-sweatshirt.jpg?rlkey=nhb9ki8y05aweddkkykwvtlbo&amp;dl=0","Click to download SizeChart")</f>
      </c>
      <c r="C811" s="0" t="inlineStr">
        <is>
          <t>Alan Men's Sweatshirt</t>
        </is>
      </c>
      <c r="D811" s="0" t="inlineStr">
        <is>
          <t>'153442</t>
        </is>
      </c>
      <c r="E811" s="0" t="inlineStr">
        <is>
          <t>ISU ALAN M CL:153442C-L</t>
        </is>
      </c>
      <c r="F811" s="0" t="inlineStr">
        <is>
          <t>'801153442064</t>
        </is>
      </c>
      <c r="G811" s="0" t="inlineStr">
        <is>
          <t>MENS</t>
        </is>
      </c>
      <c r="H811" s="0" t="inlineStr">
        <is>
          <t>L</t>
        </is>
      </c>
      <c r="I811" s="0">
        <v>39.99</v>
      </c>
      <c r="J811" s="0">
        <v>42</v>
      </c>
    </row>
    <row r="812" spans="1:10" customHeight="0">
      <c r="A812" s="0">
        <f>HYPERLINK("https://dl.dropboxusercontent.com/scl/fi/cmsbcfyyywgzu7c7tfjre/alan153442f96242.jpg?rlkey=3uvq3c93gl4rcnxueld412cc4&amp;dl=0","Click to download Image")</f>
      </c>
      <c r="B812" s="0">
        <f>HYPERLINK("https://dl.dropboxusercontent.com/scl/fi/w5b9fa2j2zxdmjtgzwv7b/mens-hoodie-size-chartsalan-sweatshirt.jpg?rlkey=nhb9ki8y05aweddkkykwvtlbo&amp;dl=0","Click to download SizeChart")</f>
      </c>
      <c r="C812" s="0" t="inlineStr">
        <is>
          <t>Alan Men's Sweatshirt</t>
        </is>
      </c>
      <c r="D812" s="0" t="inlineStr">
        <is>
          <t>'153442</t>
        </is>
      </c>
      <c r="E812" s="0" t="inlineStr">
        <is>
          <t>ISU ALAN M CL:153442D-XL</t>
        </is>
      </c>
      <c r="F812" s="0" t="inlineStr">
        <is>
          <t>'801153442071</t>
        </is>
      </c>
      <c r="G812" s="0" t="inlineStr">
        <is>
          <t>MENS</t>
        </is>
      </c>
      <c r="H812" s="0" t="inlineStr">
        <is>
          <t>XL</t>
        </is>
      </c>
      <c r="I812" s="0">
        <v>39.99</v>
      </c>
      <c r="J812" s="0">
        <v>45</v>
      </c>
    </row>
    <row r="813" spans="1:10" customHeight="0">
      <c r="A813" s="0">
        <f>HYPERLINK("https://dl.dropboxusercontent.com/scl/fi/cmsbcfyyywgzu7c7tfjre/alan153442f96242.jpg?rlkey=3uvq3c93gl4rcnxueld412cc4&amp;dl=0","Click to download Image")</f>
      </c>
      <c r="B813" s="0">
        <f>HYPERLINK("https://dl.dropboxusercontent.com/scl/fi/w5b9fa2j2zxdmjtgzwv7b/mens-hoodie-size-chartsalan-sweatshirt.jpg?rlkey=nhb9ki8y05aweddkkykwvtlbo&amp;dl=0","Click to download SizeChart")</f>
      </c>
      <c r="C813" s="0" t="inlineStr">
        <is>
          <t>Alan Men's Sweatshirt</t>
        </is>
      </c>
      <c r="D813" s="0" t="inlineStr">
        <is>
          <t>'153442</t>
        </is>
      </c>
      <c r="E813" s="0" t="inlineStr">
        <is>
          <t>ISU ALAN M CL:153442E-2XL</t>
        </is>
      </c>
      <c r="F813" s="0" t="inlineStr">
        <is>
          <t>'801153442088</t>
        </is>
      </c>
      <c r="G813" s="0" t="inlineStr">
        <is>
          <t>MENS</t>
        </is>
      </c>
      <c r="H813" s="0" t="inlineStr">
        <is>
          <t>2XL</t>
        </is>
      </c>
      <c r="I813" s="0">
        <v>39.99</v>
      </c>
      <c r="J813" s="0">
        <v>28</v>
      </c>
    </row>
    <row r="814" spans="1:10" customHeight="0">
      <c r="A814" s="0">
        <f>HYPERLINK("https://dl.dropboxusercontent.com/scl/fi/cmsbcfyyywgzu7c7tfjre/alan153442f96242.jpg?rlkey=3uvq3c93gl4rcnxueld412cc4&amp;dl=0","Click to download Image")</f>
      </c>
      <c r="B814" s="0">
        <f>HYPERLINK("https://dl.dropboxusercontent.com/scl/fi/w5b9fa2j2zxdmjtgzwv7b/mens-hoodie-size-chartsalan-sweatshirt.jpg?rlkey=nhb9ki8y05aweddkkykwvtlbo&amp;dl=0","Click to download SizeChart")</f>
      </c>
      <c r="C814" s="0" t="inlineStr">
        <is>
          <t>Alan Men's Sweatshirt</t>
        </is>
      </c>
      <c r="D814" s="0" t="inlineStr">
        <is>
          <t>'153442</t>
        </is>
      </c>
      <c r="E814" s="0" t="inlineStr">
        <is>
          <t>ISU ALAN M CL:153442F-3XL</t>
        </is>
      </c>
      <c r="F814" s="0" t="inlineStr">
        <is>
          <t>'801153442095</t>
        </is>
      </c>
      <c r="G814" s="0" t="inlineStr">
        <is>
          <t>MENS</t>
        </is>
      </c>
      <c r="H814" s="0" t="inlineStr">
        <is>
          <t>3XL</t>
        </is>
      </c>
      <c r="I814" s="0">
        <v>39.99</v>
      </c>
      <c r="J814" s="0">
        <v>14</v>
      </c>
    </row>
    <row r="815" spans="1:10" customHeight="0">
      <c r="A815" s="0">
        <f>HYPERLINK("https://dl.dropboxusercontent.com/scl/fi/8zudzgiszm2msmbifi7ap/alan153446f94902.jpg?rlkey=ra0dj5g9welslg2vyprd05bbh&amp;dl=0","Click to download Image")</f>
      </c>
      <c r="B815" s="0">
        <f>HYPERLINK("https://dl.dropboxusercontent.com/scl/fi/w5b9fa2j2zxdmjtgzwv7b/mens-hoodie-size-chartsalan-sweatshirt.jpg?rlkey=nhb9ki8y05aweddkkykwvtlbo&amp;dl=0","Click to download SizeChart")</f>
      </c>
      <c r="C815" s="0" t="inlineStr">
        <is>
          <t>Alan Men's Sweatshirt</t>
        </is>
      </c>
      <c r="D815" s="0" t="inlineStr">
        <is>
          <t>'153446</t>
        </is>
      </c>
      <c r="E815" s="0" t="inlineStr">
        <is>
          <t>ISU ALAN M CL:153446A-S</t>
        </is>
      </c>
      <c r="F815" s="0" t="inlineStr">
        <is>
          <t>'801153446048</t>
        </is>
      </c>
      <c r="G815" s="0" t="inlineStr">
        <is>
          <t>MENS</t>
        </is>
      </c>
      <c r="H815" s="0" t="inlineStr">
        <is>
          <t>S</t>
        </is>
      </c>
      <c r="I815" s="0">
        <v>39.99</v>
      </c>
      <c r="J815" s="0">
        <v>17</v>
      </c>
    </row>
    <row r="816" spans="1:10" customHeight="0">
      <c r="A816" s="0">
        <f>HYPERLINK("https://dl.dropboxusercontent.com/scl/fi/8zudzgiszm2msmbifi7ap/alan153446f94902.jpg?rlkey=ra0dj5g9welslg2vyprd05bbh&amp;dl=0","Click to download Image")</f>
      </c>
      <c r="B816" s="0">
        <f>HYPERLINK("https://dl.dropboxusercontent.com/scl/fi/w5b9fa2j2zxdmjtgzwv7b/mens-hoodie-size-chartsalan-sweatshirt.jpg?rlkey=nhb9ki8y05aweddkkykwvtlbo&amp;dl=0","Click to download SizeChart")</f>
      </c>
      <c r="C816" s="0" t="inlineStr">
        <is>
          <t>Alan Men's Sweatshirt</t>
        </is>
      </c>
      <c r="D816" s="0" t="inlineStr">
        <is>
          <t>'153446</t>
        </is>
      </c>
      <c r="E816" s="0" t="inlineStr">
        <is>
          <t>ISU ALAN M CL:153446B-M</t>
        </is>
      </c>
      <c r="F816" s="0" t="inlineStr">
        <is>
          <t>'801153446055</t>
        </is>
      </c>
      <c r="G816" s="0" t="inlineStr">
        <is>
          <t>MENS</t>
        </is>
      </c>
      <c r="H816" s="0" t="inlineStr">
        <is>
          <t>M</t>
        </is>
      </c>
      <c r="I816" s="0">
        <v>39.99</v>
      </c>
      <c r="J816" s="0">
        <v>31</v>
      </c>
    </row>
    <row r="817" spans="1:10" customHeight="0">
      <c r="A817" s="0">
        <f>HYPERLINK("https://dl.dropboxusercontent.com/scl/fi/8zudzgiszm2msmbifi7ap/alan153446f94902.jpg?rlkey=ra0dj5g9welslg2vyprd05bbh&amp;dl=0","Click to download Image")</f>
      </c>
      <c r="B817" s="0">
        <f>HYPERLINK("https://dl.dropboxusercontent.com/scl/fi/w5b9fa2j2zxdmjtgzwv7b/mens-hoodie-size-chartsalan-sweatshirt.jpg?rlkey=nhb9ki8y05aweddkkykwvtlbo&amp;dl=0","Click to download SizeChart")</f>
      </c>
      <c r="C817" s="0" t="inlineStr">
        <is>
          <t>Alan Men's Sweatshirt</t>
        </is>
      </c>
      <c r="D817" s="0" t="inlineStr">
        <is>
          <t>'153446</t>
        </is>
      </c>
      <c r="E817" s="0" t="inlineStr">
        <is>
          <t>ISU ALAN M CL:153446C-L</t>
        </is>
      </c>
      <c r="F817" s="0" t="inlineStr">
        <is>
          <t>'801153446062</t>
        </is>
      </c>
      <c r="G817" s="0" t="inlineStr">
        <is>
          <t>MENS</t>
        </is>
      </c>
      <c r="H817" s="0" t="inlineStr">
        <is>
          <t>L</t>
        </is>
      </c>
      <c r="I817" s="0">
        <v>39.99</v>
      </c>
      <c r="J817" s="0">
        <v>46</v>
      </c>
    </row>
    <row r="818" spans="1:10" customHeight="0">
      <c r="A818" s="0">
        <f>HYPERLINK("https://dl.dropboxusercontent.com/scl/fi/8zudzgiszm2msmbifi7ap/alan153446f94902.jpg?rlkey=ra0dj5g9welslg2vyprd05bbh&amp;dl=0","Click to download Image")</f>
      </c>
      <c r="B818" s="0">
        <f>HYPERLINK("https://dl.dropboxusercontent.com/scl/fi/w5b9fa2j2zxdmjtgzwv7b/mens-hoodie-size-chartsalan-sweatshirt.jpg?rlkey=nhb9ki8y05aweddkkykwvtlbo&amp;dl=0","Click to download SizeChart")</f>
      </c>
      <c r="C818" s="0" t="inlineStr">
        <is>
          <t>Alan Men's Sweatshirt</t>
        </is>
      </c>
      <c r="D818" s="0" t="inlineStr">
        <is>
          <t>'153446</t>
        </is>
      </c>
      <c r="E818" s="0" t="inlineStr">
        <is>
          <t>ISU ALAN M CL:153446D-XL</t>
        </is>
      </c>
      <c r="F818" s="0" t="inlineStr">
        <is>
          <t>'801153446079</t>
        </is>
      </c>
      <c r="G818" s="0" t="inlineStr">
        <is>
          <t>MENS</t>
        </is>
      </c>
      <c r="H818" s="0" t="inlineStr">
        <is>
          <t>XL</t>
        </is>
      </c>
      <c r="I818" s="0">
        <v>39.99</v>
      </c>
      <c r="J818" s="0">
        <v>47</v>
      </c>
    </row>
    <row r="819" spans="1:10" customHeight="0">
      <c r="A819" s="0">
        <f>HYPERLINK("https://dl.dropboxusercontent.com/scl/fi/8zudzgiszm2msmbifi7ap/alan153446f94902.jpg?rlkey=ra0dj5g9welslg2vyprd05bbh&amp;dl=0","Click to download Image")</f>
      </c>
      <c r="B819" s="0">
        <f>HYPERLINK("https://dl.dropboxusercontent.com/scl/fi/w5b9fa2j2zxdmjtgzwv7b/mens-hoodie-size-chartsalan-sweatshirt.jpg?rlkey=nhb9ki8y05aweddkkykwvtlbo&amp;dl=0","Click to download SizeChart")</f>
      </c>
      <c r="C819" s="0" t="inlineStr">
        <is>
          <t>Alan Men's Sweatshirt</t>
        </is>
      </c>
      <c r="D819" s="0" t="inlineStr">
        <is>
          <t>'153446</t>
        </is>
      </c>
      <c r="E819" s="0" t="inlineStr">
        <is>
          <t>ISU ALAN M CL:153446E-2XL</t>
        </is>
      </c>
      <c r="F819" s="0" t="inlineStr">
        <is>
          <t>'801153446086</t>
        </is>
      </c>
      <c r="G819" s="0" t="inlineStr">
        <is>
          <t>MENS</t>
        </is>
      </c>
      <c r="H819" s="0" t="inlineStr">
        <is>
          <t>2XL</t>
        </is>
      </c>
      <c r="I819" s="0">
        <v>39.99</v>
      </c>
      <c r="J819" s="0">
        <v>32</v>
      </c>
    </row>
    <row r="820" spans="1:10" customHeight="0">
      <c r="A820" s="0">
        <f>HYPERLINK("https://dl.dropboxusercontent.com/scl/fi/8zudzgiszm2msmbifi7ap/alan153446f94902.jpg?rlkey=ra0dj5g9welslg2vyprd05bbh&amp;dl=0","Click to download Image")</f>
      </c>
      <c r="B820" s="0">
        <f>HYPERLINK("https://dl.dropboxusercontent.com/scl/fi/w5b9fa2j2zxdmjtgzwv7b/mens-hoodie-size-chartsalan-sweatshirt.jpg?rlkey=nhb9ki8y05aweddkkykwvtlbo&amp;dl=0","Click to download SizeChart")</f>
      </c>
      <c r="C820" s="0" t="inlineStr">
        <is>
          <t>Alan Men's Sweatshirt</t>
        </is>
      </c>
      <c r="D820" s="0" t="inlineStr">
        <is>
          <t>'153446</t>
        </is>
      </c>
      <c r="E820" s="0" t="inlineStr">
        <is>
          <t>ISU ALAN M CL:153446F-3XL</t>
        </is>
      </c>
      <c r="F820" s="0" t="inlineStr">
        <is>
          <t>'801153446093</t>
        </is>
      </c>
      <c r="G820" s="0" t="inlineStr">
        <is>
          <t>MENS</t>
        </is>
      </c>
      <c r="H820" s="0" t="inlineStr">
        <is>
          <t>3XL</t>
        </is>
      </c>
      <c r="I820" s="0">
        <v>39.99</v>
      </c>
      <c r="J820" s="0">
        <v>17</v>
      </c>
    </row>
    <row r="821" spans="1:10" customHeight="0">
      <c r="A821" s="0">
        <f>HYPERLINK("https://dl.dropboxusercontent.com/scl/fi/2dvjuj816kbqt40yfj2jx/alan-153577-f.jpg?rlkey=1kgcytatt3pnetq4h7kvmtfax&amp;dl=0","Click to download Image")</f>
      </c>
      <c r="B821" s="0">
        <f>HYPERLINK("https://dl.dropboxusercontent.com/scl/fi/6qol7vb5etcu5spzsgvqu/mens-hoodie-size-chartsalan-hoodie.jpg?rlkey=ne3rynigh0mhlfsykj4lp87lc&amp;dl=0","Click to download SizeChart")</f>
      </c>
      <c r="C821" s="0" t="inlineStr">
        <is>
          <t>Alan Men's Hoodie</t>
        </is>
      </c>
      <c r="D821" s="0" t="inlineStr">
        <is>
          <t>'153577</t>
        </is>
      </c>
      <c r="E821" s="0" t="inlineStr">
        <is>
          <t>IOWA ALAN M OE:153577A-S</t>
        </is>
      </c>
      <c r="F821" s="0" t="inlineStr">
        <is>
          <t>'800153577042</t>
        </is>
      </c>
      <c r="G821" s="0" t="inlineStr">
        <is>
          <t>MENS</t>
        </is>
      </c>
      <c r="H821" s="0" t="inlineStr">
        <is>
          <t>S</t>
        </is>
      </c>
      <c r="I821" s="0">
        <v>39.99</v>
      </c>
      <c r="J821" s="0">
        <v>4</v>
      </c>
    </row>
    <row r="822" spans="1:10" customHeight="0">
      <c r="A822" s="0">
        <f>HYPERLINK("https://dl.dropboxusercontent.com/scl/fi/2dvjuj816kbqt40yfj2jx/alan-153577-f.jpg?rlkey=1kgcytatt3pnetq4h7kvmtfax&amp;dl=0","Click to download Image")</f>
      </c>
      <c r="B822" s="0">
        <f>HYPERLINK("https://dl.dropboxusercontent.com/scl/fi/6qol7vb5etcu5spzsgvqu/mens-hoodie-size-chartsalan-hoodie.jpg?rlkey=ne3rynigh0mhlfsykj4lp87lc&amp;dl=0","Click to download SizeChart")</f>
      </c>
      <c r="C822" s="0" t="inlineStr">
        <is>
          <t>Alan Men's Hoodie</t>
        </is>
      </c>
      <c r="D822" s="0" t="inlineStr">
        <is>
          <t>'153577</t>
        </is>
      </c>
      <c r="E822" s="0" t="inlineStr">
        <is>
          <t>IOWA ALAN M OE:153577B-M</t>
        </is>
      </c>
      <c r="F822" s="0" t="inlineStr">
        <is>
          <t>'800153577059</t>
        </is>
      </c>
      <c r="G822" s="0" t="inlineStr">
        <is>
          <t>MENS</t>
        </is>
      </c>
      <c r="H822" s="0" t="inlineStr">
        <is>
          <t>M</t>
        </is>
      </c>
      <c r="I822" s="0">
        <v>39.99</v>
      </c>
      <c r="J822" s="0">
        <v>0</v>
      </c>
    </row>
    <row r="823" spans="1:10" customHeight="0">
      <c r="A823" s="0">
        <f>HYPERLINK("https://dl.dropboxusercontent.com/scl/fi/2dvjuj816kbqt40yfj2jx/alan-153577-f.jpg?rlkey=1kgcytatt3pnetq4h7kvmtfax&amp;dl=0","Click to download Image")</f>
      </c>
      <c r="B823" s="0">
        <f>HYPERLINK("https://dl.dropboxusercontent.com/scl/fi/6qol7vb5etcu5spzsgvqu/mens-hoodie-size-chartsalan-hoodie.jpg?rlkey=ne3rynigh0mhlfsykj4lp87lc&amp;dl=0","Click to download SizeChart")</f>
      </c>
      <c r="C823" s="0" t="inlineStr">
        <is>
          <t>Alan Men's Hoodie</t>
        </is>
      </c>
      <c r="D823" s="0" t="inlineStr">
        <is>
          <t>'153577</t>
        </is>
      </c>
      <c r="E823" s="0" t="inlineStr">
        <is>
          <t>IOWA ALAN M OE:153577C-L</t>
        </is>
      </c>
      <c r="F823" s="0" t="inlineStr">
        <is>
          <t>'800153577066</t>
        </is>
      </c>
      <c r="G823" s="0" t="inlineStr">
        <is>
          <t>MENS</t>
        </is>
      </c>
      <c r="H823" s="0" t="inlineStr">
        <is>
          <t>L</t>
        </is>
      </c>
      <c r="I823" s="0">
        <v>39.99</v>
      </c>
      <c r="J823" s="0">
        <v>0</v>
      </c>
    </row>
    <row r="824" spans="1:10" customHeight="0">
      <c r="A824" s="0">
        <f>HYPERLINK("https://dl.dropboxusercontent.com/scl/fi/2dvjuj816kbqt40yfj2jx/alan-153577-f.jpg?rlkey=1kgcytatt3pnetq4h7kvmtfax&amp;dl=0","Click to download Image")</f>
      </c>
      <c r="B824" s="0">
        <f>HYPERLINK("https://dl.dropboxusercontent.com/scl/fi/6qol7vb5etcu5spzsgvqu/mens-hoodie-size-chartsalan-hoodie.jpg?rlkey=ne3rynigh0mhlfsykj4lp87lc&amp;dl=0","Click to download SizeChart")</f>
      </c>
      <c r="C824" s="0" t="inlineStr">
        <is>
          <t>Alan Men's Hoodie</t>
        </is>
      </c>
      <c r="D824" s="0" t="inlineStr">
        <is>
          <t>'153577</t>
        </is>
      </c>
      <c r="E824" s="0" t="inlineStr">
        <is>
          <t>IOWA ALAN M OE:153577D-XL</t>
        </is>
      </c>
      <c r="F824" s="0" t="inlineStr">
        <is>
          <t>'800153577073</t>
        </is>
      </c>
      <c r="G824" s="0" t="inlineStr">
        <is>
          <t>MENS</t>
        </is>
      </c>
      <c r="H824" s="0" t="inlineStr">
        <is>
          <t>XL</t>
        </is>
      </c>
      <c r="I824" s="0">
        <v>39.99</v>
      </c>
      <c r="J824" s="0">
        <v>0</v>
      </c>
    </row>
    <row r="825" spans="1:10" customHeight="0">
      <c r="A825" s="0">
        <f>HYPERLINK("https://dl.dropboxusercontent.com/scl/fi/2dvjuj816kbqt40yfj2jx/alan-153577-f.jpg?rlkey=1kgcytatt3pnetq4h7kvmtfax&amp;dl=0","Click to download Image")</f>
      </c>
      <c r="B825" s="0">
        <f>HYPERLINK("https://dl.dropboxusercontent.com/scl/fi/6qol7vb5etcu5spzsgvqu/mens-hoodie-size-chartsalan-hoodie.jpg?rlkey=ne3rynigh0mhlfsykj4lp87lc&amp;dl=0","Click to download SizeChart")</f>
      </c>
      <c r="C825" s="0" t="inlineStr">
        <is>
          <t>Alan Men's Hoodie</t>
        </is>
      </c>
      <c r="D825" s="0" t="inlineStr">
        <is>
          <t>'153577</t>
        </is>
      </c>
      <c r="E825" s="0" t="inlineStr">
        <is>
          <t>IOWA ALAN M OE:153577E-2XL</t>
        </is>
      </c>
      <c r="F825" s="0" t="inlineStr">
        <is>
          <t>'800153577080</t>
        </is>
      </c>
      <c r="G825" s="0" t="inlineStr">
        <is>
          <t>MENS</t>
        </is>
      </c>
      <c r="H825" s="0" t="inlineStr">
        <is>
          <t>2XL</t>
        </is>
      </c>
      <c r="I825" s="0">
        <v>39.99</v>
      </c>
      <c r="J825" s="0">
        <v>0</v>
      </c>
    </row>
    <row r="826" spans="1:10" customHeight="0">
      <c r="A826" s="0">
        <f>HYPERLINK("https://dl.dropboxusercontent.com/scl/fi/2dvjuj816kbqt40yfj2jx/alan-153577-f.jpg?rlkey=1kgcytatt3pnetq4h7kvmtfax&amp;dl=0","Click to download Image")</f>
      </c>
      <c r="B826" s="0">
        <f>HYPERLINK("https://dl.dropboxusercontent.com/scl/fi/6qol7vb5etcu5spzsgvqu/mens-hoodie-size-chartsalan-hoodie.jpg?rlkey=ne3rynigh0mhlfsykj4lp87lc&amp;dl=0","Click to download SizeChart")</f>
      </c>
      <c r="C826" s="0" t="inlineStr">
        <is>
          <t>Alan Men's Hoodie</t>
        </is>
      </c>
      <c r="D826" s="0" t="inlineStr">
        <is>
          <t>'153577</t>
        </is>
      </c>
      <c r="E826" s="0" t="inlineStr">
        <is>
          <t>IOWA ALAN M OE:153577F-3XL</t>
        </is>
      </c>
      <c r="F826" s="0" t="inlineStr">
        <is>
          <t>'800153577097</t>
        </is>
      </c>
      <c r="G826" s="0" t="inlineStr">
        <is>
          <t>MENS</t>
        </is>
      </c>
      <c r="H826" s="0" t="inlineStr">
        <is>
          <t>3XL</t>
        </is>
      </c>
      <c r="I826" s="0">
        <v>39.99</v>
      </c>
      <c r="J826" s="0">
        <v>0</v>
      </c>
    </row>
    <row r="827" spans="1:10" customHeight="0">
      <c r="A827" s="0">
        <f>HYPERLINK("https://dl.dropboxusercontent.com/scl/fi/lm9eqc7hfz6yljws3cngf/alan-153578-f.jpg?rlkey=dgs5pk2l55kqxae7xict6xp7d&amp;dl=0","Click to download Image")</f>
      </c>
      <c r="B827" s="0">
        <f>HYPERLINK("https://dl.dropboxusercontent.com/scl/fi/6qol7vb5etcu5spzsgvqu/mens-hoodie-size-chartsalan-hoodie.jpg?rlkey=ne3rynigh0mhlfsykj4lp87lc&amp;dl=0","Click to download SizeChart")</f>
      </c>
      <c r="C827" s="0" t="inlineStr">
        <is>
          <t>Alan Men's Hoodie</t>
        </is>
      </c>
      <c r="D827" s="0" t="inlineStr">
        <is>
          <t>'153578</t>
        </is>
      </c>
      <c r="E827" s="0" t="inlineStr">
        <is>
          <t>ISU ALAN M OE:153578A-S</t>
        </is>
      </c>
      <c r="F827" s="0" t="inlineStr">
        <is>
          <t>'801153578046</t>
        </is>
      </c>
      <c r="G827" s="0" t="inlineStr">
        <is>
          <t>MENS</t>
        </is>
      </c>
      <c r="H827" s="0" t="inlineStr">
        <is>
          <t>S</t>
        </is>
      </c>
      <c r="I827" s="0">
        <v>39.99</v>
      </c>
      <c r="J827" s="0">
        <v>9</v>
      </c>
    </row>
    <row r="828" spans="1:10" customHeight="0">
      <c r="A828" s="0">
        <f>HYPERLINK("https://dl.dropboxusercontent.com/scl/fi/lm9eqc7hfz6yljws3cngf/alan-153578-f.jpg?rlkey=dgs5pk2l55kqxae7xict6xp7d&amp;dl=0","Click to download Image")</f>
      </c>
      <c r="B828" s="0">
        <f>HYPERLINK("https://dl.dropboxusercontent.com/scl/fi/6qol7vb5etcu5spzsgvqu/mens-hoodie-size-chartsalan-hoodie.jpg?rlkey=ne3rynigh0mhlfsykj4lp87lc&amp;dl=0","Click to download SizeChart")</f>
      </c>
      <c r="C828" s="0" t="inlineStr">
        <is>
          <t>Alan Men's Hoodie</t>
        </is>
      </c>
      <c r="D828" s="0" t="inlineStr">
        <is>
          <t>'153578</t>
        </is>
      </c>
      <c r="E828" s="0" t="inlineStr">
        <is>
          <t>ISU ALAN M OE:153578B-M</t>
        </is>
      </c>
      <c r="F828" s="0" t="inlineStr">
        <is>
          <t>'801153578053</t>
        </is>
      </c>
      <c r="G828" s="0" t="inlineStr">
        <is>
          <t>MENS</t>
        </is>
      </c>
      <c r="H828" s="0" t="inlineStr">
        <is>
          <t>M</t>
        </is>
      </c>
      <c r="I828" s="0">
        <v>39.99</v>
      </c>
      <c r="J828" s="0">
        <v>20</v>
      </c>
    </row>
    <row r="829" spans="1:10" customHeight="0">
      <c r="A829" s="0">
        <f>HYPERLINK("https://dl.dropboxusercontent.com/scl/fi/lm9eqc7hfz6yljws3cngf/alan-153578-f.jpg?rlkey=dgs5pk2l55kqxae7xict6xp7d&amp;dl=0","Click to download Image")</f>
      </c>
      <c r="B829" s="0">
        <f>HYPERLINK("https://dl.dropboxusercontent.com/scl/fi/6qol7vb5etcu5spzsgvqu/mens-hoodie-size-chartsalan-hoodie.jpg?rlkey=ne3rynigh0mhlfsykj4lp87lc&amp;dl=0","Click to download SizeChart")</f>
      </c>
      <c r="C829" s="0" t="inlineStr">
        <is>
          <t>Alan Men's Hoodie</t>
        </is>
      </c>
      <c r="D829" s="0" t="inlineStr">
        <is>
          <t>'153578</t>
        </is>
      </c>
      <c r="E829" s="0" t="inlineStr">
        <is>
          <t>ISU ALAN M OE:153578C-L</t>
        </is>
      </c>
      <c r="F829" s="0" t="inlineStr">
        <is>
          <t>'801153578060</t>
        </is>
      </c>
      <c r="G829" s="0" t="inlineStr">
        <is>
          <t>MENS</t>
        </is>
      </c>
      <c r="H829" s="0" t="inlineStr">
        <is>
          <t>L</t>
        </is>
      </c>
      <c r="I829" s="0">
        <v>39.99</v>
      </c>
      <c r="J829" s="0">
        <v>18</v>
      </c>
    </row>
    <row r="830" spans="1:10" customHeight="0">
      <c r="A830" s="0">
        <f>HYPERLINK("https://dl.dropboxusercontent.com/scl/fi/lm9eqc7hfz6yljws3cngf/alan-153578-f.jpg?rlkey=dgs5pk2l55kqxae7xict6xp7d&amp;dl=0","Click to download Image")</f>
      </c>
      <c r="B830" s="0">
        <f>HYPERLINK("https://dl.dropboxusercontent.com/scl/fi/6qol7vb5etcu5spzsgvqu/mens-hoodie-size-chartsalan-hoodie.jpg?rlkey=ne3rynigh0mhlfsykj4lp87lc&amp;dl=0","Click to download SizeChart")</f>
      </c>
      <c r="C830" s="0" t="inlineStr">
        <is>
          <t>Alan Men's Hoodie</t>
        </is>
      </c>
      <c r="D830" s="0" t="inlineStr">
        <is>
          <t>'153578</t>
        </is>
      </c>
      <c r="E830" s="0" t="inlineStr">
        <is>
          <t>ISU ALAN M OE:153578D-XL</t>
        </is>
      </c>
      <c r="F830" s="0" t="inlineStr">
        <is>
          <t>'801153578077</t>
        </is>
      </c>
      <c r="G830" s="0" t="inlineStr">
        <is>
          <t>MENS</t>
        </is>
      </c>
      <c r="H830" s="0" t="inlineStr">
        <is>
          <t>XL</t>
        </is>
      </c>
      <c r="I830" s="0">
        <v>39.99</v>
      </c>
      <c r="J830" s="0">
        <v>20</v>
      </c>
    </row>
    <row r="831" spans="1:10" customHeight="0">
      <c r="A831" s="0">
        <f>HYPERLINK("https://dl.dropboxusercontent.com/scl/fi/lm9eqc7hfz6yljws3cngf/alan-153578-f.jpg?rlkey=dgs5pk2l55kqxae7xict6xp7d&amp;dl=0","Click to download Image")</f>
      </c>
      <c r="B831" s="0">
        <f>HYPERLINK("https://dl.dropboxusercontent.com/scl/fi/6qol7vb5etcu5spzsgvqu/mens-hoodie-size-chartsalan-hoodie.jpg?rlkey=ne3rynigh0mhlfsykj4lp87lc&amp;dl=0","Click to download SizeChart")</f>
      </c>
      <c r="C831" s="0" t="inlineStr">
        <is>
          <t>Alan Men's Hoodie</t>
        </is>
      </c>
      <c r="D831" s="0" t="inlineStr">
        <is>
          <t>'153578</t>
        </is>
      </c>
      <c r="E831" s="0" t="inlineStr">
        <is>
          <t>ISU ALAN M OE:153578E-2XL</t>
        </is>
      </c>
      <c r="F831" s="0" t="inlineStr">
        <is>
          <t>'801153578084</t>
        </is>
      </c>
      <c r="G831" s="0" t="inlineStr">
        <is>
          <t>MENS</t>
        </is>
      </c>
      <c r="H831" s="0" t="inlineStr">
        <is>
          <t>2XL</t>
        </is>
      </c>
      <c r="I831" s="0">
        <v>39.99</v>
      </c>
      <c r="J831" s="0">
        <v>19</v>
      </c>
    </row>
    <row r="832" spans="1:10" customHeight="0">
      <c r="A832" s="0">
        <f>HYPERLINK("https://dl.dropboxusercontent.com/scl/fi/lm9eqc7hfz6yljws3cngf/alan-153578-f.jpg?rlkey=dgs5pk2l55kqxae7xict6xp7d&amp;dl=0","Click to download Image")</f>
      </c>
      <c r="B832" s="0">
        <f>HYPERLINK("https://dl.dropboxusercontent.com/scl/fi/6qol7vb5etcu5spzsgvqu/mens-hoodie-size-chartsalan-hoodie.jpg?rlkey=ne3rynigh0mhlfsykj4lp87lc&amp;dl=0","Click to download SizeChart")</f>
      </c>
      <c r="C832" s="0" t="inlineStr">
        <is>
          <t>Alan Men's Hoodie</t>
        </is>
      </c>
      <c r="D832" s="0" t="inlineStr">
        <is>
          <t>'153578</t>
        </is>
      </c>
      <c r="E832" s="0" t="inlineStr">
        <is>
          <t>ISU ALAN M OE:153578F-3XL</t>
        </is>
      </c>
      <c r="F832" s="0" t="inlineStr">
        <is>
          <t>'801153578091</t>
        </is>
      </c>
      <c r="G832" s="0" t="inlineStr">
        <is>
          <t>MENS</t>
        </is>
      </c>
      <c r="H832" s="0" t="inlineStr">
        <is>
          <t>3XL</t>
        </is>
      </c>
      <c r="I832" s="0">
        <v>39.99</v>
      </c>
      <c r="J832" s="0">
        <v>10</v>
      </c>
    </row>
    <row r="833" spans="1:10" customHeight="0">
      <c r="A833" s="0">
        <f>HYPERLINK("https://dl.dropboxusercontent.com/scl/fi/g0osot87pwvmxop24rckj/alan-153447-tn.jpg?rlkey=8mgh9pazxlequybfzot0v3s3z&amp;dl=0","Click to download Image")</f>
      </c>
      <c r="B833" s="0">
        <f>HYPERLINK("https://dl.dropboxusercontent.com/scl/fi/6qol7vb5etcu5spzsgvqu/mens-hoodie-size-chartsalan-hoodie.jpg?rlkey=ne3rynigh0mhlfsykj4lp87lc&amp;dl=0","Click to download SizeChart")</f>
      </c>
      <c r="C833" s="0" t="inlineStr">
        <is>
          <t>Alan Men's Hoodie</t>
        </is>
      </c>
      <c r="D833" s="0" t="inlineStr">
        <is>
          <t>'153613</t>
        </is>
      </c>
      <c r="E833" s="0" t="inlineStr">
        <is>
          <t>NDSU ALAN M OE:153613A-S</t>
        </is>
      </c>
      <c r="F833" s="0" t="inlineStr">
        <is>
          <t>'813153613047</t>
        </is>
      </c>
      <c r="G833" s="0" t="inlineStr">
        <is>
          <t>MENS</t>
        </is>
      </c>
      <c r="H833" s="0" t="inlineStr">
        <is>
          <t>S</t>
        </is>
      </c>
      <c r="I833" s="0">
        <v>39.99</v>
      </c>
      <c r="J833" s="0">
        <v>10</v>
      </c>
    </row>
    <row r="834" spans="1:10" customHeight="0">
      <c r="A834" s="0">
        <f>HYPERLINK("https://dl.dropboxusercontent.com/scl/fi/g0osot87pwvmxop24rckj/alan-153447-tn.jpg?rlkey=8mgh9pazxlequybfzot0v3s3z&amp;dl=0","Click to download Image")</f>
      </c>
      <c r="B834" s="0">
        <f>HYPERLINK("https://dl.dropboxusercontent.com/scl/fi/6qol7vb5etcu5spzsgvqu/mens-hoodie-size-chartsalan-hoodie.jpg?rlkey=ne3rynigh0mhlfsykj4lp87lc&amp;dl=0","Click to download SizeChart")</f>
      </c>
      <c r="C834" s="0" t="inlineStr">
        <is>
          <t>Alan Men's Hoodie</t>
        </is>
      </c>
      <c r="D834" s="0" t="inlineStr">
        <is>
          <t>'153613</t>
        </is>
      </c>
      <c r="E834" s="0" t="inlineStr">
        <is>
          <t>NDSU ALAN M OE:153613B-M</t>
        </is>
      </c>
      <c r="F834" s="0" t="inlineStr">
        <is>
          <t>'813153613054</t>
        </is>
      </c>
      <c r="G834" s="0" t="inlineStr">
        <is>
          <t>MENS</t>
        </is>
      </c>
      <c r="H834" s="0" t="inlineStr">
        <is>
          <t>M</t>
        </is>
      </c>
      <c r="I834" s="0">
        <v>39.99</v>
      </c>
      <c r="J834" s="0">
        <v>18</v>
      </c>
    </row>
    <row r="835" spans="1:10" customHeight="0">
      <c r="A835" s="0">
        <f>HYPERLINK("https://dl.dropboxusercontent.com/scl/fi/g0osot87pwvmxop24rckj/alan-153447-tn.jpg?rlkey=8mgh9pazxlequybfzot0v3s3z&amp;dl=0","Click to download Image")</f>
      </c>
      <c r="B835" s="0">
        <f>HYPERLINK("https://dl.dropboxusercontent.com/scl/fi/6qol7vb5etcu5spzsgvqu/mens-hoodie-size-chartsalan-hoodie.jpg?rlkey=ne3rynigh0mhlfsykj4lp87lc&amp;dl=0","Click to download SizeChart")</f>
      </c>
      <c r="C835" s="0" t="inlineStr">
        <is>
          <t>Alan Men's Hoodie</t>
        </is>
      </c>
      <c r="D835" s="0" t="inlineStr">
        <is>
          <t>'153613</t>
        </is>
      </c>
      <c r="E835" s="0" t="inlineStr">
        <is>
          <t>NDSU ALAN M OE:153613C-L</t>
        </is>
      </c>
      <c r="F835" s="0" t="inlineStr">
        <is>
          <t>'813153613061</t>
        </is>
      </c>
      <c r="G835" s="0" t="inlineStr">
        <is>
          <t>MENS</t>
        </is>
      </c>
      <c r="H835" s="0" t="inlineStr">
        <is>
          <t>L</t>
        </is>
      </c>
      <c r="I835" s="0">
        <v>39.99</v>
      </c>
      <c r="J835" s="0">
        <v>25</v>
      </c>
    </row>
    <row r="836" spans="1:10" customHeight="0">
      <c r="A836" s="0">
        <f>HYPERLINK("https://dl.dropboxusercontent.com/scl/fi/g0osot87pwvmxop24rckj/alan-153447-tn.jpg?rlkey=8mgh9pazxlequybfzot0v3s3z&amp;dl=0","Click to download Image")</f>
      </c>
      <c r="B836" s="0">
        <f>HYPERLINK("https://dl.dropboxusercontent.com/scl/fi/6qol7vb5etcu5spzsgvqu/mens-hoodie-size-chartsalan-hoodie.jpg?rlkey=ne3rynigh0mhlfsykj4lp87lc&amp;dl=0","Click to download SizeChart")</f>
      </c>
      <c r="C836" s="0" t="inlineStr">
        <is>
          <t>Alan Men's Hoodie</t>
        </is>
      </c>
      <c r="D836" s="0" t="inlineStr">
        <is>
          <t>'153613</t>
        </is>
      </c>
      <c r="E836" s="0" t="inlineStr">
        <is>
          <t>NDSU ALAN M OE:153613D-XL</t>
        </is>
      </c>
      <c r="F836" s="0" t="inlineStr">
        <is>
          <t>'813153613078</t>
        </is>
      </c>
      <c r="G836" s="0" t="inlineStr">
        <is>
          <t>MENS</t>
        </is>
      </c>
      <c r="H836" s="0" t="inlineStr">
        <is>
          <t>XL</t>
        </is>
      </c>
      <c r="I836" s="0">
        <v>39.99</v>
      </c>
      <c r="J836" s="0">
        <v>24</v>
      </c>
    </row>
    <row r="837" spans="1:10" customHeight="0">
      <c r="A837" s="0">
        <f>HYPERLINK("https://dl.dropboxusercontent.com/scl/fi/g0osot87pwvmxop24rckj/alan-153447-tn.jpg?rlkey=8mgh9pazxlequybfzot0v3s3z&amp;dl=0","Click to download Image")</f>
      </c>
      <c r="B837" s="0">
        <f>HYPERLINK("https://dl.dropboxusercontent.com/scl/fi/6qol7vb5etcu5spzsgvqu/mens-hoodie-size-chartsalan-hoodie.jpg?rlkey=ne3rynigh0mhlfsykj4lp87lc&amp;dl=0","Click to download SizeChart")</f>
      </c>
      <c r="C837" s="0" t="inlineStr">
        <is>
          <t>Alan Men's Hoodie</t>
        </is>
      </c>
      <c r="D837" s="0" t="inlineStr">
        <is>
          <t>'153613</t>
        </is>
      </c>
      <c r="E837" s="0" t="inlineStr">
        <is>
          <t>NDSU ALAN M OE:153613E-2XL</t>
        </is>
      </c>
      <c r="F837" s="0" t="inlineStr">
        <is>
          <t>'813153613085</t>
        </is>
      </c>
      <c r="G837" s="0" t="inlineStr">
        <is>
          <t>MENS</t>
        </is>
      </c>
      <c r="H837" s="0" t="inlineStr">
        <is>
          <t>2XL</t>
        </is>
      </c>
      <c r="I837" s="0">
        <v>39.99</v>
      </c>
      <c r="J837" s="0">
        <v>16</v>
      </c>
    </row>
    <row r="838" spans="1:10" customHeight="0">
      <c r="A838" s="0">
        <f>HYPERLINK("https://dl.dropboxusercontent.com/scl/fi/g0osot87pwvmxop24rckj/alan-153447-tn.jpg?rlkey=8mgh9pazxlequybfzot0v3s3z&amp;dl=0","Click to download Image")</f>
      </c>
      <c r="B838" s="0">
        <f>HYPERLINK("https://dl.dropboxusercontent.com/scl/fi/6qol7vb5etcu5spzsgvqu/mens-hoodie-size-chartsalan-hoodie.jpg?rlkey=ne3rynigh0mhlfsykj4lp87lc&amp;dl=0","Click to download SizeChart")</f>
      </c>
      <c r="C838" s="0" t="inlineStr">
        <is>
          <t>Alan Men's Hoodie</t>
        </is>
      </c>
      <c r="D838" s="0" t="inlineStr">
        <is>
          <t>'153613</t>
        </is>
      </c>
      <c r="E838" s="0" t="inlineStr">
        <is>
          <t>NDSU ALAN M OE:153613F-3XL</t>
        </is>
      </c>
      <c r="F838" s="0" t="inlineStr">
        <is>
          <t>'813153613092</t>
        </is>
      </c>
      <c r="G838" s="0" t="inlineStr">
        <is>
          <t>MENS</t>
        </is>
      </c>
      <c r="H838" s="0" t="inlineStr">
        <is>
          <t>3XL</t>
        </is>
      </c>
      <c r="I838" s="0">
        <v>39.99</v>
      </c>
      <c r="J838" s="0">
        <v>8</v>
      </c>
    </row>
    <row r="839" spans="1:10" customHeight="0">
      <c r="A839" s="0">
        <f>HYPERLINK("https://dl.dropboxusercontent.com/scl/fi/ayy5ttuzs6gg08alufe05/alan-153439-tn.jpg?rlkey=ulsei7plphx5l9vilu54c65yg&amp;dl=0","Click to download Image")</f>
      </c>
      <c r="B839" s="0">
        <f>HYPERLINK("https://dl.dropboxusercontent.com/scl/fi/6qol7vb5etcu5spzsgvqu/mens-hoodie-size-chartsalan-hoodie.jpg?rlkey=ne3rynigh0mhlfsykj4lp87lc&amp;dl=0","Click to download SizeChart")</f>
      </c>
      <c r="C839" s="0" t="inlineStr">
        <is>
          <t>Alan Men's Hoodie</t>
        </is>
      </c>
      <c r="D839" s="0" t="inlineStr">
        <is>
          <t>'153439</t>
        </is>
      </c>
      <c r="E839" s="0" t="inlineStr">
        <is>
          <t>UNI ALAN M PE:153439A-S</t>
        </is>
      </c>
      <c r="F839" s="0" t="inlineStr">
        <is>
          <t>'802153439047</t>
        </is>
      </c>
      <c r="G839" s="0" t="inlineStr">
        <is>
          <t>MENS</t>
        </is>
      </c>
      <c r="H839" s="0" t="inlineStr">
        <is>
          <t>S</t>
        </is>
      </c>
      <c r="I839" s="0">
        <v>39.99</v>
      </c>
      <c r="J839" s="0">
        <v>12</v>
      </c>
    </row>
    <row r="840" spans="1:10" customHeight="0">
      <c r="A840" s="0">
        <f>HYPERLINK("https://dl.dropboxusercontent.com/scl/fi/ayy5ttuzs6gg08alufe05/alan-153439-tn.jpg?rlkey=ulsei7plphx5l9vilu54c65yg&amp;dl=0","Click to download Image")</f>
      </c>
      <c r="B840" s="0">
        <f>HYPERLINK("https://dl.dropboxusercontent.com/scl/fi/6qol7vb5etcu5spzsgvqu/mens-hoodie-size-chartsalan-hoodie.jpg?rlkey=ne3rynigh0mhlfsykj4lp87lc&amp;dl=0","Click to download SizeChart")</f>
      </c>
      <c r="C840" s="0" t="inlineStr">
        <is>
          <t>Alan Men's Hoodie</t>
        </is>
      </c>
      <c r="D840" s="0" t="inlineStr">
        <is>
          <t>'153439</t>
        </is>
      </c>
      <c r="E840" s="0" t="inlineStr">
        <is>
          <t>UNI ALAN M PE:153439B-M</t>
        </is>
      </c>
      <c r="F840" s="0" t="inlineStr">
        <is>
          <t>'802153439054</t>
        </is>
      </c>
      <c r="G840" s="0" t="inlineStr">
        <is>
          <t>MENS</t>
        </is>
      </c>
      <c r="H840" s="0" t="inlineStr">
        <is>
          <t>M</t>
        </is>
      </c>
      <c r="I840" s="0">
        <v>39.99</v>
      </c>
      <c r="J840" s="0">
        <v>19</v>
      </c>
    </row>
    <row r="841" spans="1:10" customHeight="0">
      <c r="A841" s="0">
        <f>HYPERLINK("https://dl.dropboxusercontent.com/scl/fi/ayy5ttuzs6gg08alufe05/alan-153439-tn.jpg?rlkey=ulsei7plphx5l9vilu54c65yg&amp;dl=0","Click to download Image")</f>
      </c>
      <c r="B841" s="0">
        <f>HYPERLINK("https://dl.dropboxusercontent.com/scl/fi/6qol7vb5etcu5spzsgvqu/mens-hoodie-size-chartsalan-hoodie.jpg?rlkey=ne3rynigh0mhlfsykj4lp87lc&amp;dl=0","Click to download SizeChart")</f>
      </c>
      <c r="C841" s="0" t="inlineStr">
        <is>
          <t>Alan Men's Hoodie</t>
        </is>
      </c>
      <c r="D841" s="0" t="inlineStr">
        <is>
          <t>'153439</t>
        </is>
      </c>
      <c r="E841" s="0" t="inlineStr">
        <is>
          <t>UNI ALAN M PE:153439C-L</t>
        </is>
      </c>
      <c r="F841" s="0" t="inlineStr">
        <is>
          <t>'802153439061</t>
        </is>
      </c>
      <c r="G841" s="0" t="inlineStr">
        <is>
          <t>MENS</t>
        </is>
      </c>
      <c r="H841" s="0" t="inlineStr">
        <is>
          <t>L</t>
        </is>
      </c>
      <c r="I841" s="0">
        <v>39.99</v>
      </c>
      <c r="J841" s="0">
        <v>29</v>
      </c>
    </row>
    <row r="842" spans="1:10" customHeight="0">
      <c r="A842" s="0">
        <f>HYPERLINK("https://dl.dropboxusercontent.com/scl/fi/ayy5ttuzs6gg08alufe05/alan-153439-tn.jpg?rlkey=ulsei7plphx5l9vilu54c65yg&amp;dl=0","Click to download Image")</f>
      </c>
      <c r="B842" s="0">
        <f>HYPERLINK("https://dl.dropboxusercontent.com/scl/fi/6qol7vb5etcu5spzsgvqu/mens-hoodie-size-chartsalan-hoodie.jpg?rlkey=ne3rynigh0mhlfsykj4lp87lc&amp;dl=0","Click to download SizeChart")</f>
      </c>
      <c r="C842" s="0" t="inlineStr">
        <is>
          <t>Alan Men's Hoodie</t>
        </is>
      </c>
      <c r="D842" s="0" t="inlineStr">
        <is>
          <t>'153439</t>
        </is>
      </c>
      <c r="E842" s="0" t="inlineStr">
        <is>
          <t>UNI ALAN M PE:153439D-XL</t>
        </is>
      </c>
      <c r="F842" s="0" t="inlineStr">
        <is>
          <t>'802153439078</t>
        </is>
      </c>
      <c r="G842" s="0" t="inlineStr">
        <is>
          <t>MENS</t>
        </is>
      </c>
      <c r="H842" s="0" t="inlineStr">
        <is>
          <t>XL</t>
        </is>
      </c>
      <c r="I842" s="0">
        <v>39.99</v>
      </c>
      <c r="J842" s="0">
        <v>27</v>
      </c>
    </row>
    <row r="843" spans="1:10" customHeight="0">
      <c r="A843" s="0">
        <f>HYPERLINK("https://dl.dropboxusercontent.com/scl/fi/ayy5ttuzs6gg08alufe05/alan-153439-tn.jpg?rlkey=ulsei7plphx5l9vilu54c65yg&amp;dl=0","Click to download Image")</f>
      </c>
      <c r="B843" s="0">
        <f>HYPERLINK("https://dl.dropboxusercontent.com/scl/fi/6qol7vb5etcu5spzsgvqu/mens-hoodie-size-chartsalan-hoodie.jpg?rlkey=ne3rynigh0mhlfsykj4lp87lc&amp;dl=0","Click to download SizeChart")</f>
      </c>
      <c r="C843" s="0" t="inlineStr">
        <is>
          <t>Alan Men's Hoodie</t>
        </is>
      </c>
      <c r="D843" s="0" t="inlineStr">
        <is>
          <t>'153439</t>
        </is>
      </c>
      <c r="E843" s="0" t="inlineStr">
        <is>
          <t>UNI ALAN M PE:153439E-2XL</t>
        </is>
      </c>
      <c r="F843" s="0" t="inlineStr">
        <is>
          <t>'802153439085</t>
        </is>
      </c>
      <c r="G843" s="0" t="inlineStr">
        <is>
          <t>MENS</t>
        </is>
      </c>
      <c r="H843" s="0" t="inlineStr">
        <is>
          <t>2XL</t>
        </is>
      </c>
      <c r="I843" s="0">
        <v>39.99</v>
      </c>
      <c r="J843" s="0">
        <v>18</v>
      </c>
    </row>
    <row r="844" spans="1:10" customHeight="0">
      <c r="A844" s="0">
        <f>HYPERLINK("https://dl.dropboxusercontent.com/scl/fi/ayy5ttuzs6gg08alufe05/alan-153439-tn.jpg?rlkey=ulsei7plphx5l9vilu54c65yg&amp;dl=0","Click to download Image")</f>
      </c>
      <c r="B844" s="0">
        <f>HYPERLINK("https://dl.dropboxusercontent.com/scl/fi/6qol7vb5etcu5spzsgvqu/mens-hoodie-size-chartsalan-hoodie.jpg?rlkey=ne3rynigh0mhlfsykj4lp87lc&amp;dl=0","Click to download SizeChart")</f>
      </c>
      <c r="C844" s="0" t="inlineStr">
        <is>
          <t>Alan Men's Hoodie</t>
        </is>
      </c>
      <c r="D844" s="0" t="inlineStr">
        <is>
          <t>'153439</t>
        </is>
      </c>
      <c r="E844" s="0" t="inlineStr">
        <is>
          <t>UNI ALAN M PE:153439F-3XL</t>
        </is>
      </c>
      <c r="F844" s="0" t="inlineStr">
        <is>
          <t>'802153439092</t>
        </is>
      </c>
      <c r="G844" s="0" t="inlineStr">
        <is>
          <t>MENS</t>
        </is>
      </c>
      <c r="H844" s="0" t="inlineStr">
        <is>
          <t>3XL</t>
        </is>
      </c>
      <c r="I844" s="0">
        <v>39.99</v>
      </c>
      <c r="J844" s="0">
        <v>10</v>
      </c>
    </row>
    <row r="845" spans="1:10" customHeight="0">
      <c r="A845" s="0">
        <f>HYPERLINK("https://dl.dropboxusercontent.com/scl/fi/34k3tcxgmelfgyu0tyzqq/alan-153440-tn.jpg?rlkey=0l6tqzu9c8671vp5ocuq9299q&amp;dl=0","Click to download Image")</f>
      </c>
      <c r="B845" s="0">
        <f>HYPERLINK("https://dl.dropboxusercontent.com/scl/fi/6qol7vb5etcu5spzsgvqu/mens-hoodie-size-chartsalan-hoodie.jpg?rlkey=ne3rynigh0mhlfsykj4lp87lc&amp;dl=0","Click to download SizeChart")</f>
      </c>
      <c r="C845" s="0" t="inlineStr">
        <is>
          <t>Alan Men's Hoodie</t>
        </is>
      </c>
      <c r="D845" s="0" t="inlineStr">
        <is>
          <t>'153440</t>
        </is>
      </c>
      <c r="E845" s="0" t="inlineStr">
        <is>
          <t>KSU ALAN M PE:153440A-S</t>
        </is>
      </c>
      <c r="F845" s="0" t="inlineStr">
        <is>
          <t>'805153440044</t>
        </is>
      </c>
      <c r="G845" s="0" t="inlineStr">
        <is>
          <t>MENS</t>
        </is>
      </c>
      <c r="H845" s="0" t="inlineStr">
        <is>
          <t>S</t>
        </is>
      </c>
      <c r="I845" s="0">
        <v>39.99</v>
      </c>
      <c r="J845" s="0">
        <v>9</v>
      </c>
    </row>
    <row r="846" spans="1:10" customHeight="0">
      <c r="A846" s="0">
        <f>HYPERLINK("https://dl.dropboxusercontent.com/scl/fi/34k3tcxgmelfgyu0tyzqq/alan-153440-tn.jpg?rlkey=0l6tqzu9c8671vp5ocuq9299q&amp;dl=0","Click to download Image")</f>
      </c>
      <c r="B846" s="0">
        <f>HYPERLINK("https://dl.dropboxusercontent.com/scl/fi/6qol7vb5etcu5spzsgvqu/mens-hoodie-size-chartsalan-hoodie.jpg?rlkey=ne3rynigh0mhlfsykj4lp87lc&amp;dl=0","Click to download SizeChart")</f>
      </c>
      <c r="C846" s="0" t="inlineStr">
        <is>
          <t>Alan Men's Hoodie</t>
        </is>
      </c>
      <c r="D846" s="0" t="inlineStr">
        <is>
          <t>'153440</t>
        </is>
      </c>
      <c r="E846" s="0" t="inlineStr">
        <is>
          <t>KSU ALAN M PE:153440B-M</t>
        </is>
      </c>
      <c r="F846" s="0" t="inlineStr">
        <is>
          <t>'805153440051</t>
        </is>
      </c>
      <c r="G846" s="0" t="inlineStr">
        <is>
          <t>MENS</t>
        </is>
      </c>
      <c r="H846" s="0" t="inlineStr">
        <is>
          <t>M</t>
        </is>
      </c>
      <c r="I846" s="0">
        <v>39.99</v>
      </c>
      <c r="J846" s="0">
        <v>18</v>
      </c>
    </row>
    <row r="847" spans="1:10" customHeight="0">
      <c r="A847" s="0">
        <f>HYPERLINK("https://dl.dropboxusercontent.com/scl/fi/34k3tcxgmelfgyu0tyzqq/alan-153440-tn.jpg?rlkey=0l6tqzu9c8671vp5ocuq9299q&amp;dl=0","Click to download Image")</f>
      </c>
      <c r="B847" s="0">
        <f>HYPERLINK("https://dl.dropboxusercontent.com/scl/fi/6qol7vb5etcu5spzsgvqu/mens-hoodie-size-chartsalan-hoodie.jpg?rlkey=ne3rynigh0mhlfsykj4lp87lc&amp;dl=0","Click to download SizeChart")</f>
      </c>
      <c r="C847" s="0" t="inlineStr">
        <is>
          <t>Alan Men's Hoodie</t>
        </is>
      </c>
      <c r="D847" s="0" t="inlineStr">
        <is>
          <t>'153440</t>
        </is>
      </c>
      <c r="E847" s="0" t="inlineStr">
        <is>
          <t>KSU ALAN M PE:153440C-L</t>
        </is>
      </c>
      <c r="F847" s="0" t="inlineStr">
        <is>
          <t>'805153440068</t>
        </is>
      </c>
      <c r="G847" s="0" t="inlineStr">
        <is>
          <t>MENS</t>
        </is>
      </c>
      <c r="H847" s="0" t="inlineStr">
        <is>
          <t>L</t>
        </is>
      </c>
      <c r="I847" s="0">
        <v>39.99</v>
      </c>
      <c r="J847" s="0">
        <v>24</v>
      </c>
    </row>
    <row r="848" spans="1:10" customHeight="0">
      <c r="A848" s="0">
        <f>HYPERLINK("https://dl.dropboxusercontent.com/scl/fi/34k3tcxgmelfgyu0tyzqq/alan-153440-tn.jpg?rlkey=0l6tqzu9c8671vp5ocuq9299q&amp;dl=0","Click to download Image")</f>
      </c>
      <c r="B848" s="0">
        <f>HYPERLINK("https://dl.dropboxusercontent.com/scl/fi/6qol7vb5etcu5spzsgvqu/mens-hoodie-size-chartsalan-hoodie.jpg?rlkey=ne3rynigh0mhlfsykj4lp87lc&amp;dl=0","Click to download SizeChart")</f>
      </c>
      <c r="C848" s="0" t="inlineStr">
        <is>
          <t>Alan Men's Hoodie</t>
        </is>
      </c>
      <c r="D848" s="0" t="inlineStr">
        <is>
          <t>'153440</t>
        </is>
      </c>
      <c r="E848" s="0" t="inlineStr">
        <is>
          <t>KSU ALAN M PE:153440D-XL</t>
        </is>
      </c>
      <c r="F848" s="0" t="inlineStr">
        <is>
          <t>'805153440075</t>
        </is>
      </c>
      <c r="G848" s="0" t="inlineStr">
        <is>
          <t>MENS</t>
        </is>
      </c>
      <c r="H848" s="0" t="inlineStr">
        <is>
          <t>XL</t>
        </is>
      </c>
      <c r="I848" s="0">
        <v>39.99</v>
      </c>
      <c r="J848" s="0">
        <v>23</v>
      </c>
    </row>
    <row r="849" spans="1:10" customHeight="0">
      <c r="A849" s="0">
        <f>HYPERLINK("https://dl.dropboxusercontent.com/scl/fi/34k3tcxgmelfgyu0tyzqq/alan-153440-tn.jpg?rlkey=0l6tqzu9c8671vp5ocuq9299q&amp;dl=0","Click to download Image")</f>
      </c>
      <c r="B849" s="0">
        <f>HYPERLINK("https://dl.dropboxusercontent.com/scl/fi/6qol7vb5etcu5spzsgvqu/mens-hoodie-size-chartsalan-hoodie.jpg?rlkey=ne3rynigh0mhlfsykj4lp87lc&amp;dl=0","Click to download SizeChart")</f>
      </c>
      <c r="C849" s="0" t="inlineStr">
        <is>
          <t>Alan Men's Hoodie</t>
        </is>
      </c>
      <c r="D849" s="0" t="inlineStr">
        <is>
          <t>'153440</t>
        </is>
      </c>
      <c r="E849" s="0" t="inlineStr">
        <is>
          <t>KSU ALAN M PE:153440E-2XL</t>
        </is>
      </c>
      <c r="F849" s="0" t="inlineStr">
        <is>
          <t>'805153440082</t>
        </is>
      </c>
      <c r="G849" s="0" t="inlineStr">
        <is>
          <t>MENS</t>
        </is>
      </c>
      <c r="H849" s="0" t="inlineStr">
        <is>
          <t>2XL</t>
        </is>
      </c>
      <c r="I849" s="0">
        <v>39.99</v>
      </c>
      <c r="J849" s="0">
        <v>16</v>
      </c>
    </row>
    <row r="850" spans="1:10" customHeight="0">
      <c r="A850" s="0">
        <f>HYPERLINK("https://dl.dropboxusercontent.com/scl/fi/34k3tcxgmelfgyu0tyzqq/alan-153440-tn.jpg?rlkey=0l6tqzu9c8671vp5ocuq9299q&amp;dl=0","Click to download Image")</f>
      </c>
      <c r="B850" s="0">
        <f>HYPERLINK("https://dl.dropboxusercontent.com/scl/fi/6qol7vb5etcu5spzsgvqu/mens-hoodie-size-chartsalan-hoodie.jpg?rlkey=ne3rynigh0mhlfsykj4lp87lc&amp;dl=0","Click to download SizeChart")</f>
      </c>
      <c r="C850" s="0" t="inlineStr">
        <is>
          <t>Alan Men's Hoodie</t>
        </is>
      </c>
      <c r="D850" s="0" t="inlineStr">
        <is>
          <t>'153440</t>
        </is>
      </c>
      <c r="E850" s="0" t="inlineStr">
        <is>
          <t>KSU ALAN M PE:153440F-3XL</t>
        </is>
      </c>
      <c r="F850" s="0" t="inlineStr">
        <is>
          <t>'805153440099</t>
        </is>
      </c>
      <c r="G850" s="0" t="inlineStr">
        <is>
          <t>MENS</t>
        </is>
      </c>
      <c r="H850" s="0" t="inlineStr">
        <is>
          <t>3XL</t>
        </is>
      </c>
      <c r="I850" s="0">
        <v>39.99</v>
      </c>
      <c r="J850" s="0">
        <v>7</v>
      </c>
    </row>
    <row r="851" spans="1:10" customHeight="0">
      <c r="A851" s="0">
        <f>HYPERLINK("https://dl.dropboxusercontent.com/scl/fi/g0lh3g7cpbfuj3sckig2m/alan-153606-f.jpg?rlkey=22fl4fuhjdjdwl2k0r07eyxpo&amp;dl=0","Click to download Image")</f>
      </c>
      <c r="B851" s="0">
        <f>HYPERLINK("https://dl.dropboxusercontent.com/scl/fi/6qol7vb5etcu5spzsgvqu/mens-hoodie-size-chartsalan-hoodie.jpg?rlkey=ne3rynigh0mhlfsykj4lp87lc&amp;dl=0","Click to download SizeChart")</f>
      </c>
      <c r="C851" s="0" t="inlineStr">
        <is>
          <t>Alan Men's Hoodie</t>
        </is>
      </c>
      <c r="D851" s="0" t="inlineStr">
        <is>
          <t>'153606</t>
        </is>
      </c>
      <c r="E851" s="0" t="inlineStr">
        <is>
          <t>DRK ALAN2 M RL:153606A-S</t>
        </is>
      </c>
      <c r="F851" s="0" t="inlineStr">
        <is>
          <t>'817153606047</t>
        </is>
      </c>
      <c r="G851" s="0" t="inlineStr">
        <is>
          <t>MENS</t>
        </is>
      </c>
      <c r="H851" s="0" t="inlineStr">
        <is>
          <t>S</t>
        </is>
      </c>
      <c r="I851" s="0">
        <v>39.99</v>
      </c>
      <c r="J851" s="0">
        <v>9</v>
      </c>
    </row>
    <row r="852" spans="1:10" customHeight="0">
      <c r="A852" s="0">
        <f>HYPERLINK("https://dl.dropboxusercontent.com/scl/fi/g0lh3g7cpbfuj3sckig2m/alan-153606-f.jpg?rlkey=22fl4fuhjdjdwl2k0r07eyxpo&amp;dl=0","Click to download Image")</f>
      </c>
      <c r="B852" s="0">
        <f>HYPERLINK("https://dl.dropboxusercontent.com/scl/fi/6qol7vb5etcu5spzsgvqu/mens-hoodie-size-chartsalan-hoodie.jpg?rlkey=ne3rynigh0mhlfsykj4lp87lc&amp;dl=0","Click to download SizeChart")</f>
      </c>
      <c r="C852" s="0" t="inlineStr">
        <is>
          <t>Alan Men's Hoodie</t>
        </is>
      </c>
      <c r="D852" s="0" t="inlineStr">
        <is>
          <t>'153606</t>
        </is>
      </c>
      <c r="E852" s="0" t="inlineStr">
        <is>
          <t>DRK ALAN2 M RL:153606B-M</t>
        </is>
      </c>
      <c r="F852" s="0" t="inlineStr">
        <is>
          <t>'817153606054</t>
        </is>
      </c>
      <c r="G852" s="0" t="inlineStr">
        <is>
          <t>MENS</t>
        </is>
      </c>
      <c r="H852" s="0" t="inlineStr">
        <is>
          <t>M</t>
        </is>
      </c>
      <c r="I852" s="0">
        <v>39.99</v>
      </c>
      <c r="J852" s="0">
        <v>18</v>
      </c>
    </row>
    <row r="853" spans="1:10" customHeight="0">
      <c r="A853" s="0">
        <f>HYPERLINK("https://dl.dropboxusercontent.com/scl/fi/g0lh3g7cpbfuj3sckig2m/alan-153606-f.jpg?rlkey=22fl4fuhjdjdwl2k0r07eyxpo&amp;dl=0","Click to download Image")</f>
      </c>
      <c r="B853" s="0">
        <f>HYPERLINK("https://dl.dropboxusercontent.com/scl/fi/6qol7vb5etcu5spzsgvqu/mens-hoodie-size-chartsalan-hoodie.jpg?rlkey=ne3rynigh0mhlfsykj4lp87lc&amp;dl=0","Click to download SizeChart")</f>
      </c>
      <c r="C853" s="0" t="inlineStr">
        <is>
          <t>Alan Men's Hoodie</t>
        </is>
      </c>
      <c r="D853" s="0" t="inlineStr">
        <is>
          <t>'153606</t>
        </is>
      </c>
      <c r="E853" s="0" t="inlineStr">
        <is>
          <t>DRK ALAN2 M RL:153606C-L</t>
        </is>
      </c>
      <c r="F853" s="0" t="inlineStr">
        <is>
          <t>'817153606061</t>
        </is>
      </c>
      <c r="G853" s="0" t="inlineStr">
        <is>
          <t>MENS</t>
        </is>
      </c>
      <c r="H853" s="0" t="inlineStr">
        <is>
          <t>L</t>
        </is>
      </c>
      <c r="I853" s="0">
        <v>39.99</v>
      </c>
      <c r="J853" s="0">
        <v>29</v>
      </c>
    </row>
    <row r="854" spans="1:10" customHeight="0">
      <c r="A854" s="0">
        <f>HYPERLINK("https://dl.dropboxusercontent.com/scl/fi/g0lh3g7cpbfuj3sckig2m/alan-153606-f.jpg?rlkey=22fl4fuhjdjdwl2k0r07eyxpo&amp;dl=0","Click to download Image")</f>
      </c>
      <c r="B854" s="0">
        <f>HYPERLINK("https://dl.dropboxusercontent.com/scl/fi/6qol7vb5etcu5spzsgvqu/mens-hoodie-size-chartsalan-hoodie.jpg?rlkey=ne3rynigh0mhlfsykj4lp87lc&amp;dl=0","Click to download SizeChart")</f>
      </c>
      <c r="C854" s="0" t="inlineStr">
        <is>
          <t>Alan Men's Hoodie</t>
        </is>
      </c>
      <c r="D854" s="0" t="inlineStr">
        <is>
          <t>'153606</t>
        </is>
      </c>
      <c r="E854" s="0" t="inlineStr">
        <is>
          <t>DRK ALAN2 M RL:153606D-XL</t>
        </is>
      </c>
      <c r="F854" s="0" t="inlineStr">
        <is>
          <t>'817153606078</t>
        </is>
      </c>
      <c r="G854" s="0" t="inlineStr">
        <is>
          <t>MENS</t>
        </is>
      </c>
      <c r="H854" s="0" t="inlineStr">
        <is>
          <t>XL</t>
        </is>
      </c>
      <c r="I854" s="0">
        <v>39.99</v>
      </c>
      <c r="J854" s="0">
        <v>30</v>
      </c>
    </row>
    <row r="855" spans="1:10" customHeight="0">
      <c r="A855" s="0">
        <f>HYPERLINK("https://dl.dropboxusercontent.com/scl/fi/g0lh3g7cpbfuj3sckig2m/alan-153606-f.jpg?rlkey=22fl4fuhjdjdwl2k0r07eyxpo&amp;dl=0","Click to download Image")</f>
      </c>
      <c r="B855" s="0">
        <f>HYPERLINK("https://dl.dropboxusercontent.com/scl/fi/6qol7vb5etcu5spzsgvqu/mens-hoodie-size-chartsalan-hoodie.jpg?rlkey=ne3rynigh0mhlfsykj4lp87lc&amp;dl=0","Click to download SizeChart")</f>
      </c>
      <c r="C855" s="0" t="inlineStr">
        <is>
          <t>Alan Men's Hoodie</t>
        </is>
      </c>
      <c r="D855" s="0" t="inlineStr">
        <is>
          <t>'153606</t>
        </is>
      </c>
      <c r="E855" s="0" t="inlineStr">
        <is>
          <t>DRK ALAN2 M RL:153606E-2XL</t>
        </is>
      </c>
      <c r="F855" s="0" t="inlineStr">
        <is>
          <t>'817153606085</t>
        </is>
      </c>
      <c r="G855" s="0" t="inlineStr">
        <is>
          <t>MENS</t>
        </is>
      </c>
      <c r="H855" s="0" t="inlineStr">
        <is>
          <t>2XL</t>
        </is>
      </c>
      <c r="I855" s="0">
        <v>39.99</v>
      </c>
      <c r="J855" s="0">
        <v>20</v>
      </c>
    </row>
    <row r="856" spans="1:10" customHeight="0">
      <c r="A856" s="0">
        <f>HYPERLINK("https://dl.dropboxusercontent.com/scl/fi/g0lh3g7cpbfuj3sckig2m/alan-153606-f.jpg?rlkey=22fl4fuhjdjdwl2k0r07eyxpo&amp;dl=0","Click to download Image")</f>
      </c>
      <c r="B856" s="0">
        <f>HYPERLINK("https://dl.dropboxusercontent.com/scl/fi/6qol7vb5etcu5spzsgvqu/mens-hoodie-size-chartsalan-hoodie.jpg?rlkey=ne3rynigh0mhlfsykj4lp87lc&amp;dl=0","Click to download SizeChart")</f>
      </c>
      <c r="C856" s="0" t="inlineStr">
        <is>
          <t>Alan Men's Hoodie</t>
        </is>
      </c>
      <c r="D856" s="0" t="inlineStr">
        <is>
          <t>'153606</t>
        </is>
      </c>
      <c r="E856" s="0" t="inlineStr">
        <is>
          <t>DRK ALAN2 M RL:153606F-3XL</t>
        </is>
      </c>
      <c r="F856" s="0" t="inlineStr">
        <is>
          <t>'817153606092</t>
        </is>
      </c>
      <c r="G856" s="0" t="inlineStr">
        <is>
          <t>MENS</t>
        </is>
      </c>
      <c r="H856" s="0" t="inlineStr">
        <is>
          <t>3XL</t>
        </is>
      </c>
      <c r="I856" s="0">
        <v>39.99</v>
      </c>
      <c r="J856" s="0">
        <v>10</v>
      </c>
    </row>
    <row r="857" spans="1:10" customHeight="0">
      <c r="A857" s="0">
        <f>HYPERLINK("https://dl.dropboxusercontent.com/scl/fi/ckwmu96m0pojx4n2me8p6/alan-153449-f.jpg?rlkey=zccmuhteuhjlkuy9ijozst7n5&amp;dl=0","Click to download Image")</f>
      </c>
      <c r="B857" s="0">
        <f>HYPERLINK("https://dl.dropboxusercontent.com/scl/fi/6qol7vb5etcu5spzsgvqu/mens-hoodie-size-chartsalan-hoodie.jpg?rlkey=ne3rynigh0mhlfsykj4lp87lc&amp;dl=0","Click to download SizeChart")</f>
      </c>
      <c r="C857" s="0" t="inlineStr">
        <is>
          <t>Alan Men's Hoodie</t>
        </is>
      </c>
      <c r="D857" s="0" t="inlineStr">
        <is>
          <t>'153449</t>
        </is>
      </c>
      <c r="E857" s="0" t="inlineStr">
        <is>
          <t>DRK ALAN M RL:153449A-S</t>
        </is>
      </c>
      <c r="F857" s="0" t="inlineStr">
        <is>
          <t>'817153449040</t>
        </is>
      </c>
      <c r="G857" s="0" t="inlineStr">
        <is>
          <t>MENS</t>
        </is>
      </c>
      <c r="H857" s="0" t="inlineStr">
        <is>
          <t>S</t>
        </is>
      </c>
      <c r="I857" s="0">
        <v>39.99</v>
      </c>
      <c r="J857" s="0">
        <v>13</v>
      </c>
    </row>
    <row r="858" spans="1:10" customHeight="0">
      <c r="A858" s="0">
        <f>HYPERLINK("https://dl.dropboxusercontent.com/scl/fi/ckwmu96m0pojx4n2me8p6/alan-153449-f.jpg?rlkey=zccmuhteuhjlkuy9ijozst7n5&amp;dl=0","Click to download Image")</f>
      </c>
      <c r="B858" s="0">
        <f>HYPERLINK("https://dl.dropboxusercontent.com/scl/fi/6qol7vb5etcu5spzsgvqu/mens-hoodie-size-chartsalan-hoodie.jpg?rlkey=ne3rynigh0mhlfsykj4lp87lc&amp;dl=0","Click to download SizeChart")</f>
      </c>
      <c r="C858" s="0" t="inlineStr">
        <is>
          <t>Alan Men's Hoodie</t>
        </is>
      </c>
      <c r="D858" s="0" t="inlineStr">
        <is>
          <t>'153449</t>
        </is>
      </c>
      <c r="E858" s="0" t="inlineStr">
        <is>
          <t>DRK ALAN M RL:153449B-M</t>
        </is>
      </c>
      <c r="F858" s="0" t="inlineStr">
        <is>
          <t>'817153449057</t>
        </is>
      </c>
      <c r="G858" s="0" t="inlineStr">
        <is>
          <t>MENS</t>
        </is>
      </c>
      <c r="H858" s="0" t="inlineStr">
        <is>
          <t>M</t>
        </is>
      </c>
      <c r="I858" s="0">
        <v>39.99</v>
      </c>
      <c r="J858" s="0">
        <v>19</v>
      </c>
    </row>
    <row r="859" spans="1:10" customHeight="0">
      <c r="A859" s="0">
        <f>HYPERLINK("https://dl.dropboxusercontent.com/scl/fi/ckwmu96m0pojx4n2me8p6/alan-153449-f.jpg?rlkey=zccmuhteuhjlkuy9ijozst7n5&amp;dl=0","Click to download Image")</f>
      </c>
      <c r="B859" s="0">
        <f>HYPERLINK("https://dl.dropboxusercontent.com/scl/fi/6qol7vb5etcu5spzsgvqu/mens-hoodie-size-chartsalan-hoodie.jpg?rlkey=ne3rynigh0mhlfsykj4lp87lc&amp;dl=0","Click to download SizeChart")</f>
      </c>
      <c r="C859" s="0" t="inlineStr">
        <is>
          <t>Alan Men's Hoodie</t>
        </is>
      </c>
      <c r="D859" s="0" t="inlineStr">
        <is>
          <t>'153449</t>
        </is>
      </c>
      <c r="E859" s="0" t="inlineStr">
        <is>
          <t>DRK ALAN M RL:153449C-L</t>
        </is>
      </c>
      <c r="F859" s="0" t="inlineStr">
        <is>
          <t>'817153449064</t>
        </is>
      </c>
      <c r="G859" s="0" t="inlineStr">
        <is>
          <t>MENS</t>
        </is>
      </c>
      <c r="H859" s="0" t="inlineStr">
        <is>
          <t>L</t>
        </is>
      </c>
      <c r="I859" s="0">
        <v>39.99</v>
      </c>
      <c r="J859" s="0">
        <v>35</v>
      </c>
    </row>
    <row r="860" spans="1:10" customHeight="0">
      <c r="A860" s="0">
        <f>HYPERLINK("https://dl.dropboxusercontent.com/scl/fi/ckwmu96m0pojx4n2me8p6/alan-153449-f.jpg?rlkey=zccmuhteuhjlkuy9ijozst7n5&amp;dl=0","Click to download Image")</f>
      </c>
      <c r="B860" s="0">
        <f>HYPERLINK("https://dl.dropboxusercontent.com/scl/fi/6qol7vb5etcu5spzsgvqu/mens-hoodie-size-chartsalan-hoodie.jpg?rlkey=ne3rynigh0mhlfsykj4lp87lc&amp;dl=0","Click to download SizeChart")</f>
      </c>
      <c r="C860" s="0" t="inlineStr">
        <is>
          <t>Alan Men's Hoodie</t>
        </is>
      </c>
      <c r="D860" s="0" t="inlineStr">
        <is>
          <t>'153449</t>
        </is>
      </c>
      <c r="E860" s="0" t="inlineStr">
        <is>
          <t>DRK ALAN M RL:153449D-XL</t>
        </is>
      </c>
      <c r="F860" s="0" t="inlineStr">
        <is>
          <t>'817153449071</t>
        </is>
      </c>
      <c r="G860" s="0" t="inlineStr">
        <is>
          <t>MENS</t>
        </is>
      </c>
      <c r="H860" s="0" t="inlineStr">
        <is>
          <t>XL</t>
        </is>
      </c>
      <c r="I860" s="0">
        <v>39.99</v>
      </c>
      <c r="J860" s="0">
        <v>33</v>
      </c>
    </row>
    <row r="861" spans="1:10" customHeight="0">
      <c r="A861" s="0">
        <f>HYPERLINK("https://dl.dropboxusercontent.com/scl/fi/ckwmu96m0pojx4n2me8p6/alan-153449-f.jpg?rlkey=zccmuhteuhjlkuy9ijozst7n5&amp;dl=0","Click to download Image")</f>
      </c>
      <c r="B861" s="0">
        <f>HYPERLINK("https://dl.dropboxusercontent.com/scl/fi/6qol7vb5etcu5spzsgvqu/mens-hoodie-size-chartsalan-hoodie.jpg?rlkey=ne3rynigh0mhlfsykj4lp87lc&amp;dl=0","Click to download SizeChart")</f>
      </c>
      <c r="C861" s="0" t="inlineStr">
        <is>
          <t>Alan Men's Hoodie</t>
        </is>
      </c>
      <c r="D861" s="0" t="inlineStr">
        <is>
          <t>'153449</t>
        </is>
      </c>
      <c r="E861" s="0" t="inlineStr">
        <is>
          <t>DRK ALAN M RL:153449E-2XL</t>
        </is>
      </c>
      <c r="F861" s="0" t="inlineStr">
        <is>
          <t>'817153449088</t>
        </is>
      </c>
      <c r="G861" s="0" t="inlineStr">
        <is>
          <t>MENS</t>
        </is>
      </c>
      <c r="H861" s="0" t="inlineStr">
        <is>
          <t>2XL</t>
        </is>
      </c>
      <c r="I861" s="0">
        <v>39.99</v>
      </c>
      <c r="J861" s="0">
        <v>19</v>
      </c>
    </row>
    <row r="862" spans="1:10" customHeight="0">
      <c r="A862" s="0">
        <f>HYPERLINK("https://dl.dropboxusercontent.com/scl/fi/ckwmu96m0pojx4n2me8p6/alan-153449-f.jpg?rlkey=zccmuhteuhjlkuy9ijozst7n5&amp;dl=0","Click to download Image")</f>
      </c>
      <c r="B862" s="0">
        <f>HYPERLINK("https://dl.dropboxusercontent.com/scl/fi/6qol7vb5etcu5spzsgvqu/mens-hoodie-size-chartsalan-hoodie.jpg?rlkey=ne3rynigh0mhlfsykj4lp87lc&amp;dl=0","Click to download SizeChart")</f>
      </c>
      <c r="C862" s="0" t="inlineStr">
        <is>
          <t>Alan Men's Hoodie</t>
        </is>
      </c>
      <c r="D862" s="0" t="inlineStr">
        <is>
          <t>'153449</t>
        </is>
      </c>
      <c r="E862" s="0" t="inlineStr">
        <is>
          <t>DRK ALAN M RL:153449F-3XL</t>
        </is>
      </c>
      <c r="F862" s="0" t="inlineStr">
        <is>
          <t>'817153449095</t>
        </is>
      </c>
      <c r="G862" s="0" t="inlineStr">
        <is>
          <t>MENS</t>
        </is>
      </c>
      <c r="H862" s="0" t="inlineStr">
        <is>
          <t>3XL</t>
        </is>
      </c>
      <c r="I862" s="0">
        <v>39.99</v>
      </c>
      <c r="J862" s="0">
        <v>11</v>
      </c>
    </row>
    <row r="863" spans="1:10" customHeight="0">
      <c r="A863" s="0">
        <f>HYPERLINK("https://dl.dropboxusercontent.com/scl/fi/v2p7rjv8i0cc754ssf3p2/alan-153603-f.jpg?rlkey=m5wrnfa2n6f70e54chajt45et&amp;dl=0","Click to download Image")</f>
      </c>
      <c r="B863" s="0">
        <f>HYPERLINK("https://dl.dropboxusercontent.com/scl/fi/6qol7vb5etcu5spzsgvqu/mens-hoodie-size-chartsalan-hoodie.jpg?rlkey=ne3rynigh0mhlfsykj4lp87lc&amp;dl=0","Click to download SizeChart")</f>
      </c>
      <c r="C863" s="0" t="inlineStr">
        <is>
          <t>Alan Men's Hoodie</t>
        </is>
      </c>
      <c r="D863" s="0" t="inlineStr">
        <is>
          <t>'153603</t>
        </is>
      </c>
      <c r="E863" s="0" t="inlineStr">
        <is>
          <t>DRK ALAN2 M NY:153603A-S</t>
        </is>
      </c>
      <c r="F863" s="0" t="inlineStr">
        <is>
          <t>'817153603046</t>
        </is>
      </c>
      <c r="G863" s="0" t="inlineStr">
        <is>
          <t>MENS</t>
        </is>
      </c>
      <c r="H863" s="0" t="inlineStr">
        <is>
          <t>S</t>
        </is>
      </c>
      <c r="I863" s="0">
        <v>39.99</v>
      </c>
      <c r="J863" s="0">
        <v>7</v>
      </c>
    </row>
    <row r="864" spans="1:10" customHeight="0">
      <c r="A864" s="0">
        <f>HYPERLINK("https://dl.dropboxusercontent.com/scl/fi/v2p7rjv8i0cc754ssf3p2/alan-153603-f.jpg?rlkey=m5wrnfa2n6f70e54chajt45et&amp;dl=0","Click to download Image")</f>
      </c>
      <c r="B864" s="0">
        <f>HYPERLINK("https://dl.dropboxusercontent.com/scl/fi/6qol7vb5etcu5spzsgvqu/mens-hoodie-size-chartsalan-hoodie.jpg?rlkey=ne3rynigh0mhlfsykj4lp87lc&amp;dl=0","Click to download SizeChart")</f>
      </c>
      <c r="C864" s="0" t="inlineStr">
        <is>
          <t>Alan Men's Hoodie</t>
        </is>
      </c>
      <c r="D864" s="0" t="inlineStr">
        <is>
          <t>'153603</t>
        </is>
      </c>
      <c r="E864" s="0" t="inlineStr">
        <is>
          <t>DRK ALAN2 M NY:153603B-M</t>
        </is>
      </c>
      <c r="F864" s="0" t="inlineStr">
        <is>
          <t>'817153603053</t>
        </is>
      </c>
      <c r="G864" s="0" t="inlineStr">
        <is>
          <t>MENS</t>
        </is>
      </c>
      <c r="H864" s="0" t="inlineStr">
        <is>
          <t>M</t>
        </is>
      </c>
      <c r="I864" s="0">
        <v>39.99</v>
      </c>
      <c r="J864" s="0">
        <v>9</v>
      </c>
    </row>
    <row r="865" spans="1:10" customHeight="0">
      <c r="A865" s="0">
        <f>HYPERLINK("https://dl.dropboxusercontent.com/scl/fi/v2p7rjv8i0cc754ssf3p2/alan-153603-f.jpg?rlkey=m5wrnfa2n6f70e54chajt45et&amp;dl=0","Click to download Image")</f>
      </c>
      <c r="B865" s="0">
        <f>HYPERLINK("https://dl.dropboxusercontent.com/scl/fi/6qol7vb5etcu5spzsgvqu/mens-hoodie-size-chartsalan-hoodie.jpg?rlkey=ne3rynigh0mhlfsykj4lp87lc&amp;dl=0","Click to download SizeChart")</f>
      </c>
      <c r="C865" s="0" t="inlineStr">
        <is>
          <t>Alan Men's Hoodie</t>
        </is>
      </c>
      <c r="D865" s="0" t="inlineStr">
        <is>
          <t>'153603</t>
        </is>
      </c>
      <c r="E865" s="0" t="inlineStr">
        <is>
          <t>DRK ALAN2 M NY:153603C-L</t>
        </is>
      </c>
      <c r="F865" s="0" t="inlineStr">
        <is>
          <t>'817153603060</t>
        </is>
      </c>
      <c r="G865" s="0" t="inlineStr">
        <is>
          <t>MENS</t>
        </is>
      </c>
      <c r="H865" s="0" t="inlineStr">
        <is>
          <t>L</t>
        </is>
      </c>
      <c r="I865" s="0">
        <v>39.99</v>
      </c>
      <c r="J865" s="0">
        <v>15</v>
      </c>
    </row>
    <row r="866" spans="1:10" customHeight="0">
      <c r="A866" s="0">
        <f>HYPERLINK("https://dl.dropboxusercontent.com/scl/fi/v2p7rjv8i0cc754ssf3p2/alan-153603-f.jpg?rlkey=m5wrnfa2n6f70e54chajt45et&amp;dl=0","Click to download Image")</f>
      </c>
      <c r="B866" s="0">
        <f>HYPERLINK("https://dl.dropboxusercontent.com/scl/fi/6qol7vb5etcu5spzsgvqu/mens-hoodie-size-chartsalan-hoodie.jpg?rlkey=ne3rynigh0mhlfsykj4lp87lc&amp;dl=0","Click to download SizeChart")</f>
      </c>
      <c r="C866" s="0" t="inlineStr">
        <is>
          <t>Alan Men's Hoodie</t>
        </is>
      </c>
      <c r="D866" s="0" t="inlineStr">
        <is>
          <t>'153603</t>
        </is>
      </c>
      <c r="E866" s="0" t="inlineStr">
        <is>
          <t>DRK ALAN2 M NY:153603D-XL</t>
        </is>
      </c>
      <c r="F866" s="0" t="inlineStr">
        <is>
          <t>'817153603077</t>
        </is>
      </c>
      <c r="G866" s="0" t="inlineStr">
        <is>
          <t>MENS</t>
        </is>
      </c>
      <c r="H866" s="0" t="inlineStr">
        <is>
          <t>XL</t>
        </is>
      </c>
      <c r="I866" s="0">
        <v>39.99</v>
      </c>
      <c r="J866" s="0">
        <v>16</v>
      </c>
    </row>
    <row r="867" spans="1:10" customHeight="0">
      <c r="A867" s="0">
        <f>HYPERLINK("https://dl.dropboxusercontent.com/scl/fi/v2p7rjv8i0cc754ssf3p2/alan-153603-f.jpg?rlkey=m5wrnfa2n6f70e54chajt45et&amp;dl=0","Click to download Image")</f>
      </c>
      <c r="B867" s="0">
        <f>HYPERLINK("https://dl.dropboxusercontent.com/scl/fi/6qol7vb5etcu5spzsgvqu/mens-hoodie-size-chartsalan-hoodie.jpg?rlkey=ne3rynigh0mhlfsykj4lp87lc&amp;dl=0","Click to download SizeChart")</f>
      </c>
      <c r="C867" s="0" t="inlineStr">
        <is>
          <t>Alan Men's Hoodie</t>
        </is>
      </c>
      <c r="D867" s="0" t="inlineStr">
        <is>
          <t>'153603</t>
        </is>
      </c>
      <c r="E867" s="0" t="inlineStr">
        <is>
          <t>DRK ALAN2 M NY:153603E-2XL</t>
        </is>
      </c>
      <c r="F867" s="0" t="inlineStr">
        <is>
          <t>'817153603084</t>
        </is>
      </c>
      <c r="G867" s="0" t="inlineStr">
        <is>
          <t>MENS</t>
        </is>
      </c>
      <c r="H867" s="0" t="inlineStr">
        <is>
          <t>2XL</t>
        </is>
      </c>
      <c r="I867" s="0">
        <v>39.99</v>
      </c>
      <c r="J867" s="0">
        <v>9</v>
      </c>
    </row>
    <row r="868" spans="1:10" customHeight="0">
      <c r="A868" s="0">
        <f>HYPERLINK("https://dl.dropboxusercontent.com/scl/fi/v2p7rjv8i0cc754ssf3p2/alan-153603-f.jpg?rlkey=m5wrnfa2n6f70e54chajt45et&amp;dl=0","Click to download Image")</f>
      </c>
      <c r="B868" s="0">
        <f>HYPERLINK("https://dl.dropboxusercontent.com/scl/fi/6qol7vb5etcu5spzsgvqu/mens-hoodie-size-chartsalan-hoodie.jpg?rlkey=ne3rynigh0mhlfsykj4lp87lc&amp;dl=0","Click to download SizeChart")</f>
      </c>
      <c r="C868" s="0" t="inlineStr">
        <is>
          <t>Alan Men's Hoodie</t>
        </is>
      </c>
      <c r="D868" s="0" t="inlineStr">
        <is>
          <t>'153603</t>
        </is>
      </c>
      <c r="E868" s="0" t="inlineStr">
        <is>
          <t>DRK ALAN2 M NY:153603F-3XL</t>
        </is>
      </c>
      <c r="F868" s="0" t="inlineStr">
        <is>
          <t>'817153603091</t>
        </is>
      </c>
      <c r="G868" s="0" t="inlineStr">
        <is>
          <t>MENS</t>
        </is>
      </c>
      <c r="H868" s="0" t="inlineStr">
        <is>
          <t>3XL</t>
        </is>
      </c>
      <c r="I868" s="0">
        <v>39.99</v>
      </c>
      <c r="J868" s="0">
        <v>5</v>
      </c>
    </row>
    <row r="869" spans="1:10" customHeight="0">
      <c r="A869" s="0">
        <f>HYPERLINK("https://dl.dropboxusercontent.com/scl/fi/ftzam5hmzzi9vgl4qb134/alan-153447-f.jpg?rlkey=my6q6gpttaqrui4h66utnl1n9&amp;dl=0","Click to download Image")</f>
      </c>
      <c r="B869" s="0">
        <f>HYPERLINK("https://dl.dropboxusercontent.com/scl/fi/6qol7vb5etcu5spzsgvqu/mens-hoodie-size-chartsalan-hoodie.jpg?rlkey=ne3rynigh0mhlfsykj4lp87lc&amp;dl=0","Click to download SizeChart")</f>
      </c>
      <c r="C869" s="0" t="inlineStr">
        <is>
          <t>Alan Men's Hoodie</t>
        </is>
      </c>
      <c r="D869" s="0" t="inlineStr">
        <is>
          <t>'153447</t>
        </is>
      </c>
      <c r="E869" s="0" t="inlineStr">
        <is>
          <t>DRK ALAN M NY:153447A-S</t>
        </is>
      </c>
      <c r="F869" s="0" t="inlineStr">
        <is>
          <t>'817153447046</t>
        </is>
      </c>
      <c r="G869" s="0" t="inlineStr">
        <is>
          <t>MENS</t>
        </is>
      </c>
      <c r="H869" s="0" t="inlineStr">
        <is>
          <t>S</t>
        </is>
      </c>
      <c r="I869" s="0">
        <v>39.99</v>
      </c>
      <c r="J869" s="0">
        <v>15</v>
      </c>
    </row>
    <row r="870" spans="1:10" customHeight="0">
      <c r="A870" s="0">
        <f>HYPERLINK("https://dl.dropboxusercontent.com/scl/fi/ftzam5hmzzi9vgl4qb134/alan-153447-f.jpg?rlkey=my6q6gpttaqrui4h66utnl1n9&amp;dl=0","Click to download Image")</f>
      </c>
      <c r="B870" s="0">
        <f>HYPERLINK("https://dl.dropboxusercontent.com/scl/fi/6qol7vb5etcu5spzsgvqu/mens-hoodie-size-chartsalan-hoodie.jpg?rlkey=ne3rynigh0mhlfsykj4lp87lc&amp;dl=0","Click to download SizeChart")</f>
      </c>
      <c r="C870" s="0" t="inlineStr">
        <is>
          <t>Alan Men's Hoodie</t>
        </is>
      </c>
      <c r="D870" s="0" t="inlineStr">
        <is>
          <t>'153447</t>
        </is>
      </c>
      <c r="E870" s="0" t="inlineStr">
        <is>
          <t>DRK ALAN M NY:153447B-M</t>
        </is>
      </c>
      <c r="F870" s="0" t="inlineStr">
        <is>
          <t>'817153447053</t>
        </is>
      </c>
      <c r="G870" s="0" t="inlineStr">
        <is>
          <t>MENS</t>
        </is>
      </c>
      <c r="H870" s="0" t="inlineStr">
        <is>
          <t>M</t>
        </is>
      </c>
      <c r="I870" s="0">
        <v>39.99</v>
      </c>
      <c r="J870" s="0">
        <v>31</v>
      </c>
    </row>
    <row r="871" spans="1:10" customHeight="0">
      <c r="A871" s="0">
        <f>HYPERLINK("https://dl.dropboxusercontent.com/scl/fi/ftzam5hmzzi9vgl4qb134/alan-153447-f.jpg?rlkey=my6q6gpttaqrui4h66utnl1n9&amp;dl=0","Click to download Image")</f>
      </c>
      <c r="B871" s="0">
        <f>HYPERLINK("https://dl.dropboxusercontent.com/scl/fi/6qol7vb5etcu5spzsgvqu/mens-hoodie-size-chartsalan-hoodie.jpg?rlkey=ne3rynigh0mhlfsykj4lp87lc&amp;dl=0","Click to download SizeChart")</f>
      </c>
      <c r="C871" s="0" t="inlineStr">
        <is>
          <t>Alan Men's Hoodie</t>
        </is>
      </c>
      <c r="D871" s="0" t="inlineStr">
        <is>
          <t>'153447</t>
        </is>
      </c>
      <c r="E871" s="0" t="inlineStr">
        <is>
          <t>DRK ALAN M NY:153447C-L</t>
        </is>
      </c>
      <c r="F871" s="0" t="inlineStr">
        <is>
          <t>'817153447060</t>
        </is>
      </c>
      <c r="G871" s="0" t="inlineStr">
        <is>
          <t>MENS</t>
        </is>
      </c>
      <c r="H871" s="0" t="inlineStr">
        <is>
          <t>L</t>
        </is>
      </c>
      <c r="I871" s="0">
        <v>39.99</v>
      </c>
      <c r="J871" s="0">
        <v>49</v>
      </c>
    </row>
    <row r="872" spans="1:10" customHeight="0">
      <c r="A872" s="0">
        <f>HYPERLINK("https://dl.dropboxusercontent.com/scl/fi/ftzam5hmzzi9vgl4qb134/alan-153447-f.jpg?rlkey=my6q6gpttaqrui4h66utnl1n9&amp;dl=0","Click to download Image")</f>
      </c>
      <c r="B872" s="0">
        <f>HYPERLINK("https://dl.dropboxusercontent.com/scl/fi/6qol7vb5etcu5spzsgvqu/mens-hoodie-size-chartsalan-hoodie.jpg?rlkey=ne3rynigh0mhlfsykj4lp87lc&amp;dl=0","Click to download SizeChart")</f>
      </c>
      <c r="C872" s="0" t="inlineStr">
        <is>
          <t>Alan Men's Hoodie</t>
        </is>
      </c>
      <c r="D872" s="0" t="inlineStr">
        <is>
          <t>'153447</t>
        </is>
      </c>
      <c r="E872" s="0" t="inlineStr">
        <is>
          <t>DRK ALAN M NY:153447D-XL</t>
        </is>
      </c>
      <c r="F872" s="0" t="inlineStr">
        <is>
          <t>'817153447077</t>
        </is>
      </c>
      <c r="G872" s="0" t="inlineStr">
        <is>
          <t>MENS</t>
        </is>
      </c>
      <c r="H872" s="0" t="inlineStr">
        <is>
          <t>XL</t>
        </is>
      </c>
      <c r="I872" s="0">
        <v>39.99</v>
      </c>
      <c r="J872" s="0">
        <v>48</v>
      </c>
    </row>
    <row r="873" spans="1:10" customHeight="0">
      <c r="A873" s="0">
        <f>HYPERLINK("https://dl.dropboxusercontent.com/scl/fi/ftzam5hmzzi9vgl4qb134/alan-153447-f.jpg?rlkey=my6q6gpttaqrui4h66utnl1n9&amp;dl=0","Click to download Image")</f>
      </c>
      <c r="B873" s="0">
        <f>HYPERLINK("https://dl.dropboxusercontent.com/scl/fi/6qol7vb5etcu5spzsgvqu/mens-hoodie-size-chartsalan-hoodie.jpg?rlkey=ne3rynigh0mhlfsykj4lp87lc&amp;dl=0","Click to download SizeChart")</f>
      </c>
      <c r="C873" s="0" t="inlineStr">
        <is>
          <t>Alan Men's Hoodie</t>
        </is>
      </c>
      <c r="D873" s="0" t="inlineStr">
        <is>
          <t>'153447</t>
        </is>
      </c>
      <c r="E873" s="0" t="inlineStr">
        <is>
          <t>DRK ALAN M NY:153447E-2XL</t>
        </is>
      </c>
      <c r="F873" s="0" t="inlineStr">
        <is>
          <t>'817153447084</t>
        </is>
      </c>
      <c r="G873" s="0" t="inlineStr">
        <is>
          <t>MENS</t>
        </is>
      </c>
      <c r="H873" s="0" t="inlineStr">
        <is>
          <t>2XL</t>
        </is>
      </c>
      <c r="I873" s="0">
        <v>39.99</v>
      </c>
      <c r="J873" s="0">
        <v>30</v>
      </c>
    </row>
    <row r="874" spans="1:10" customHeight="0">
      <c r="A874" s="0">
        <f>HYPERLINK("https://dl.dropboxusercontent.com/scl/fi/ftzam5hmzzi9vgl4qb134/alan-153447-f.jpg?rlkey=my6q6gpttaqrui4h66utnl1n9&amp;dl=0","Click to download Image")</f>
      </c>
      <c r="B874" s="0">
        <f>HYPERLINK("https://dl.dropboxusercontent.com/scl/fi/6qol7vb5etcu5spzsgvqu/mens-hoodie-size-chartsalan-hoodie.jpg?rlkey=ne3rynigh0mhlfsykj4lp87lc&amp;dl=0","Click to download SizeChart")</f>
      </c>
      <c r="C874" s="0" t="inlineStr">
        <is>
          <t>Alan Men's Hoodie</t>
        </is>
      </c>
      <c r="D874" s="0" t="inlineStr">
        <is>
          <t>'153447</t>
        </is>
      </c>
      <c r="E874" s="0" t="inlineStr">
        <is>
          <t>DRK ALAN M NY:153447F-3XL</t>
        </is>
      </c>
      <c r="F874" s="0" t="inlineStr">
        <is>
          <t>'817153447091</t>
        </is>
      </c>
      <c r="G874" s="0" t="inlineStr">
        <is>
          <t>MENS</t>
        </is>
      </c>
      <c r="H874" s="0" t="inlineStr">
        <is>
          <t>3XL</t>
        </is>
      </c>
      <c r="I874" s="0">
        <v>39.99</v>
      </c>
      <c r="J874" s="0">
        <v>12</v>
      </c>
    </row>
    <row r="875" spans="1:10" customHeight="0">
      <c r="A875" s="0">
        <f>HYPERLINK("https://dl.dropboxusercontent.com/scl/fi/g4n1sqguxqrffdkvfnlnw/alan-153448-f.jpg?rlkey=iqiivxkp75yzxy93dlednb38t&amp;dl=0","Click to download Image")</f>
      </c>
      <c r="B875" s="0">
        <f>HYPERLINK("https://dl.dropboxusercontent.com/scl/fi/6qol7vb5etcu5spzsgvqu/mens-hoodie-size-chartsalan-hoodie.jpg?rlkey=ne3rynigh0mhlfsykj4lp87lc&amp;dl=0","Click to download SizeChart")</f>
      </c>
      <c r="C875" s="0" t="inlineStr">
        <is>
          <t>Alan Men's Hoodie</t>
        </is>
      </c>
      <c r="D875" s="0" t="inlineStr">
        <is>
          <t>'153448</t>
        </is>
      </c>
      <c r="E875" s="0" t="inlineStr">
        <is>
          <t>CU ALAN M NY:153448A-S</t>
        </is>
      </c>
      <c r="F875" s="0" t="inlineStr">
        <is>
          <t>'817153447046</t>
        </is>
      </c>
      <c r="G875" s="0" t="inlineStr">
        <is>
          <t>MENS</t>
        </is>
      </c>
      <c r="H875" s="0" t="inlineStr">
        <is>
          <t>S</t>
        </is>
      </c>
      <c r="I875" s="0">
        <v>39.99</v>
      </c>
      <c r="J875" s="0">
        <v>10</v>
      </c>
    </row>
    <row r="876" spans="1:10" customHeight="0">
      <c r="A876" s="0">
        <f>HYPERLINK("https://dl.dropboxusercontent.com/scl/fi/g4n1sqguxqrffdkvfnlnw/alan-153448-f.jpg?rlkey=iqiivxkp75yzxy93dlednb38t&amp;dl=0","Click to download Image")</f>
      </c>
      <c r="B876" s="0">
        <f>HYPERLINK("https://dl.dropboxusercontent.com/scl/fi/6qol7vb5etcu5spzsgvqu/mens-hoodie-size-chartsalan-hoodie.jpg?rlkey=ne3rynigh0mhlfsykj4lp87lc&amp;dl=0","Click to download SizeChart")</f>
      </c>
      <c r="C876" s="0" t="inlineStr">
        <is>
          <t>Alan Men's Hoodie</t>
        </is>
      </c>
      <c r="D876" s="0" t="inlineStr">
        <is>
          <t>'153448</t>
        </is>
      </c>
      <c r="E876" s="0" t="inlineStr">
        <is>
          <t>CU ALAN M NY:153448B-M</t>
        </is>
      </c>
      <c r="F876" s="0" t="inlineStr">
        <is>
          <t>'810153448051</t>
        </is>
      </c>
      <c r="G876" s="0" t="inlineStr">
        <is>
          <t>MENS</t>
        </is>
      </c>
      <c r="H876" s="0" t="inlineStr">
        <is>
          <t>M</t>
        </is>
      </c>
      <c r="I876" s="0">
        <v>39.99</v>
      </c>
      <c r="J876" s="0">
        <v>18</v>
      </c>
    </row>
    <row r="877" spans="1:10" customHeight="0">
      <c r="A877" s="0">
        <f>HYPERLINK("https://dl.dropboxusercontent.com/scl/fi/g4n1sqguxqrffdkvfnlnw/alan-153448-f.jpg?rlkey=iqiivxkp75yzxy93dlednb38t&amp;dl=0","Click to download Image")</f>
      </c>
      <c r="B877" s="0">
        <f>HYPERLINK("https://dl.dropboxusercontent.com/scl/fi/6qol7vb5etcu5spzsgvqu/mens-hoodie-size-chartsalan-hoodie.jpg?rlkey=ne3rynigh0mhlfsykj4lp87lc&amp;dl=0","Click to download SizeChart")</f>
      </c>
      <c r="C877" s="0" t="inlineStr">
        <is>
          <t>Alan Men's Hoodie</t>
        </is>
      </c>
      <c r="D877" s="0" t="inlineStr">
        <is>
          <t>'153448</t>
        </is>
      </c>
      <c r="E877" s="0" t="inlineStr">
        <is>
          <t>CU ALAN M NY:153448C-L</t>
        </is>
      </c>
      <c r="F877" s="0" t="inlineStr">
        <is>
          <t>'810153448068</t>
        </is>
      </c>
      <c r="G877" s="0" t="inlineStr">
        <is>
          <t>MENS</t>
        </is>
      </c>
      <c r="H877" s="0" t="inlineStr">
        <is>
          <t>L</t>
        </is>
      </c>
      <c r="I877" s="0">
        <v>39.99</v>
      </c>
      <c r="J877" s="0">
        <v>23</v>
      </c>
    </row>
    <row r="878" spans="1:10" customHeight="0">
      <c r="A878" s="0">
        <f>HYPERLINK("https://dl.dropboxusercontent.com/scl/fi/g4n1sqguxqrffdkvfnlnw/alan-153448-f.jpg?rlkey=iqiivxkp75yzxy93dlednb38t&amp;dl=0","Click to download Image")</f>
      </c>
      <c r="B878" s="0">
        <f>HYPERLINK("https://dl.dropboxusercontent.com/scl/fi/6qol7vb5etcu5spzsgvqu/mens-hoodie-size-chartsalan-hoodie.jpg?rlkey=ne3rynigh0mhlfsykj4lp87lc&amp;dl=0","Click to download SizeChart")</f>
      </c>
      <c r="C878" s="0" t="inlineStr">
        <is>
          <t>Alan Men's Hoodie</t>
        </is>
      </c>
      <c r="D878" s="0" t="inlineStr">
        <is>
          <t>'153448</t>
        </is>
      </c>
      <c r="E878" s="0" t="inlineStr">
        <is>
          <t>CU ALAN M NY:153448D-XL</t>
        </is>
      </c>
      <c r="F878" s="0" t="inlineStr">
        <is>
          <t>'810153448075</t>
        </is>
      </c>
      <c r="G878" s="0" t="inlineStr">
        <is>
          <t>MENS</t>
        </is>
      </c>
      <c r="H878" s="0" t="inlineStr">
        <is>
          <t>XL</t>
        </is>
      </c>
      <c r="I878" s="0">
        <v>39.99</v>
      </c>
      <c r="J878" s="0">
        <v>24</v>
      </c>
    </row>
    <row r="879" spans="1:10" customHeight="0">
      <c r="A879" s="0">
        <f>HYPERLINK("https://dl.dropboxusercontent.com/scl/fi/g4n1sqguxqrffdkvfnlnw/alan-153448-f.jpg?rlkey=iqiivxkp75yzxy93dlednb38t&amp;dl=0","Click to download Image")</f>
      </c>
      <c r="B879" s="0">
        <f>HYPERLINK("https://dl.dropboxusercontent.com/scl/fi/6qol7vb5etcu5spzsgvqu/mens-hoodie-size-chartsalan-hoodie.jpg?rlkey=ne3rynigh0mhlfsykj4lp87lc&amp;dl=0","Click to download SizeChart")</f>
      </c>
      <c r="C879" s="0" t="inlineStr">
        <is>
          <t>Alan Men's Hoodie</t>
        </is>
      </c>
      <c r="D879" s="0" t="inlineStr">
        <is>
          <t>'153448</t>
        </is>
      </c>
      <c r="E879" s="0" t="inlineStr">
        <is>
          <t>CU ALAN M NY:153448E-2XL</t>
        </is>
      </c>
      <c r="F879" s="0" t="inlineStr">
        <is>
          <t>'810153448082</t>
        </is>
      </c>
      <c r="G879" s="0" t="inlineStr">
        <is>
          <t>MENS</t>
        </is>
      </c>
      <c r="H879" s="0" t="inlineStr">
        <is>
          <t>2XL</t>
        </is>
      </c>
      <c r="I879" s="0">
        <v>39.99</v>
      </c>
      <c r="J879" s="0">
        <v>15</v>
      </c>
    </row>
    <row r="880" spans="1:10" customHeight="0">
      <c r="A880" s="0">
        <f>HYPERLINK("https://dl.dropboxusercontent.com/scl/fi/g4n1sqguxqrffdkvfnlnw/alan-153448-f.jpg?rlkey=iqiivxkp75yzxy93dlednb38t&amp;dl=0","Click to download Image")</f>
      </c>
      <c r="B880" s="0">
        <f>HYPERLINK("https://dl.dropboxusercontent.com/scl/fi/6qol7vb5etcu5spzsgvqu/mens-hoodie-size-chartsalan-hoodie.jpg?rlkey=ne3rynigh0mhlfsykj4lp87lc&amp;dl=0","Click to download SizeChart")</f>
      </c>
      <c r="C880" s="0" t="inlineStr">
        <is>
          <t>Alan Men's Hoodie</t>
        </is>
      </c>
      <c r="D880" s="0" t="inlineStr">
        <is>
          <t>'153448</t>
        </is>
      </c>
      <c r="E880" s="0" t="inlineStr">
        <is>
          <t>CU ALAN M NY:153448F-3XL</t>
        </is>
      </c>
      <c r="F880" s="0" t="inlineStr">
        <is>
          <t>'810153448099</t>
        </is>
      </c>
      <c r="G880" s="0" t="inlineStr">
        <is>
          <t>MENS</t>
        </is>
      </c>
      <c r="H880" s="0" t="inlineStr">
        <is>
          <t>3XL</t>
        </is>
      </c>
      <c r="I880" s="0">
        <v>39.99</v>
      </c>
      <c r="J880" s="0">
        <v>8</v>
      </c>
    </row>
    <row r="881" spans="1:10" customHeight="0">
      <c r="A881" s="0">
        <f>HYPERLINK("https://dl.dropboxusercontent.com/scl/fi/i733rjlnrh67l2rrcthcy/alan-153450-f.jpg?rlkey=7sntqlwwzueb6x3xy51lf1xnb&amp;dl=0","Click to download Image")</f>
      </c>
      <c r="B881" s="0">
        <f>HYPERLINK("https://dl.dropboxusercontent.com/scl/fi/6qol7vb5etcu5spzsgvqu/mens-hoodie-size-chartsalan-hoodie.jpg?rlkey=ne3rynigh0mhlfsykj4lp87lc&amp;dl=0","Click to download SizeChart")</f>
      </c>
      <c r="C881" s="0" t="inlineStr">
        <is>
          <t>Alan Men's Hoodie</t>
        </is>
      </c>
      <c r="D881" s="0" t="inlineStr">
        <is>
          <t>'153450</t>
        </is>
      </c>
      <c r="E881" s="0" t="inlineStr">
        <is>
          <t>CU ALAN M RL:153450A-S</t>
        </is>
      </c>
      <c r="F881" s="0" t="inlineStr">
        <is>
          <t>'810153450047</t>
        </is>
      </c>
      <c r="G881" s="0" t="inlineStr">
        <is>
          <t>MENS</t>
        </is>
      </c>
      <c r="H881" s="0" t="inlineStr">
        <is>
          <t>S</t>
        </is>
      </c>
      <c r="I881" s="0">
        <v>39.99</v>
      </c>
      <c r="J881" s="0">
        <v>10</v>
      </c>
    </row>
    <row r="882" spans="1:10" customHeight="0">
      <c r="A882" s="0">
        <f>HYPERLINK("https://dl.dropboxusercontent.com/scl/fi/i733rjlnrh67l2rrcthcy/alan-153450-f.jpg?rlkey=7sntqlwwzueb6x3xy51lf1xnb&amp;dl=0","Click to download Image")</f>
      </c>
      <c r="B882" s="0">
        <f>HYPERLINK("https://dl.dropboxusercontent.com/scl/fi/6qol7vb5etcu5spzsgvqu/mens-hoodie-size-chartsalan-hoodie.jpg?rlkey=ne3rynigh0mhlfsykj4lp87lc&amp;dl=0","Click to download SizeChart")</f>
      </c>
      <c r="C882" s="0" t="inlineStr">
        <is>
          <t>Alan Men's Hoodie</t>
        </is>
      </c>
      <c r="D882" s="0" t="inlineStr">
        <is>
          <t>'153450</t>
        </is>
      </c>
      <c r="E882" s="0" t="inlineStr">
        <is>
          <t>CU ALAN M RL:153450B-M</t>
        </is>
      </c>
      <c r="F882" s="0" t="inlineStr">
        <is>
          <t>'810153450054</t>
        </is>
      </c>
      <c r="G882" s="0" t="inlineStr">
        <is>
          <t>MENS</t>
        </is>
      </c>
      <c r="H882" s="0" t="inlineStr">
        <is>
          <t>M</t>
        </is>
      </c>
      <c r="I882" s="0">
        <v>39.99</v>
      </c>
      <c r="J882" s="0">
        <v>18</v>
      </c>
    </row>
    <row r="883" spans="1:10" customHeight="0">
      <c r="A883" s="0">
        <f>HYPERLINK("https://dl.dropboxusercontent.com/scl/fi/i733rjlnrh67l2rrcthcy/alan-153450-f.jpg?rlkey=7sntqlwwzueb6x3xy51lf1xnb&amp;dl=0","Click to download Image")</f>
      </c>
      <c r="B883" s="0">
        <f>HYPERLINK("https://dl.dropboxusercontent.com/scl/fi/6qol7vb5etcu5spzsgvqu/mens-hoodie-size-chartsalan-hoodie.jpg?rlkey=ne3rynigh0mhlfsykj4lp87lc&amp;dl=0","Click to download SizeChart")</f>
      </c>
      <c r="C883" s="0" t="inlineStr">
        <is>
          <t>Alan Men's Hoodie</t>
        </is>
      </c>
      <c r="D883" s="0" t="inlineStr">
        <is>
          <t>'153450</t>
        </is>
      </c>
      <c r="E883" s="0" t="inlineStr">
        <is>
          <t>CU ALAN M RL:153450C-L</t>
        </is>
      </c>
      <c r="F883" s="0" t="inlineStr">
        <is>
          <t>'810153450061</t>
        </is>
      </c>
      <c r="G883" s="0" t="inlineStr">
        <is>
          <t>MENS</t>
        </is>
      </c>
      <c r="H883" s="0" t="inlineStr">
        <is>
          <t>L</t>
        </is>
      </c>
      <c r="I883" s="0">
        <v>39.99</v>
      </c>
      <c r="J883" s="0">
        <v>25</v>
      </c>
    </row>
    <row r="884" spans="1:10" customHeight="0">
      <c r="A884" s="0">
        <f>HYPERLINK("https://dl.dropboxusercontent.com/scl/fi/i733rjlnrh67l2rrcthcy/alan-153450-f.jpg?rlkey=7sntqlwwzueb6x3xy51lf1xnb&amp;dl=0","Click to download Image")</f>
      </c>
      <c r="B884" s="0">
        <f>HYPERLINK("https://dl.dropboxusercontent.com/scl/fi/6qol7vb5etcu5spzsgvqu/mens-hoodie-size-chartsalan-hoodie.jpg?rlkey=ne3rynigh0mhlfsykj4lp87lc&amp;dl=0","Click to download SizeChart")</f>
      </c>
      <c r="C884" s="0" t="inlineStr">
        <is>
          <t>Alan Men's Hoodie</t>
        </is>
      </c>
      <c r="D884" s="0" t="inlineStr">
        <is>
          <t>'153450</t>
        </is>
      </c>
      <c r="E884" s="0" t="inlineStr">
        <is>
          <t>CU ALAN M RL:153450D-XL</t>
        </is>
      </c>
      <c r="F884" s="0" t="inlineStr">
        <is>
          <t>'810153450078</t>
        </is>
      </c>
      <c r="G884" s="0" t="inlineStr">
        <is>
          <t>MENS</t>
        </is>
      </c>
      <c r="H884" s="0" t="inlineStr">
        <is>
          <t>XL</t>
        </is>
      </c>
      <c r="I884" s="0">
        <v>39.99</v>
      </c>
      <c r="J884" s="0">
        <v>24</v>
      </c>
    </row>
    <row r="885" spans="1:10" customHeight="0">
      <c r="A885" s="0">
        <f>HYPERLINK("https://dl.dropboxusercontent.com/scl/fi/i733rjlnrh67l2rrcthcy/alan-153450-f.jpg?rlkey=7sntqlwwzueb6x3xy51lf1xnb&amp;dl=0","Click to download Image")</f>
      </c>
      <c r="B885" s="0">
        <f>HYPERLINK("https://dl.dropboxusercontent.com/scl/fi/6qol7vb5etcu5spzsgvqu/mens-hoodie-size-chartsalan-hoodie.jpg?rlkey=ne3rynigh0mhlfsykj4lp87lc&amp;dl=0","Click to download SizeChart")</f>
      </c>
      <c r="C885" s="0" t="inlineStr">
        <is>
          <t>Alan Men's Hoodie</t>
        </is>
      </c>
      <c r="D885" s="0" t="inlineStr">
        <is>
          <t>'153450</t>
        </is>
      </c>
      <c r="E885" s="0" t="inlineStr">
        <is>
          <t>CU ALAN M RL:153450E-2XL</t>
        </is>
      </c>
      <c r="F885" s="0" t="inlineStr">
        <is>
          <t>'810153450085</t>
        </is>
      </c>
      <c r="G885" s="0" t="inlineStr">
        <is>
          <t>MENS</t>
        </is>
      </c>
      <c r="H885" s="0" t="inlineStr">
        <is>
          <t>2XL</t>
        </is>
      </c>
      <c r="I885" s="0">
        <v>39.99</v>
      </c>
      <c r="J885" s="0">
        <v>16</v>
      </c>
    </row>
    <row r="886" spans="1:10" customHeight="0">
      <c r="A886" s="0">
        <f>HYPERLINK("https://dl.dropboxusercontent.com/scl/fi/i733rjlnrh67l2rrcthcy/alan-153450-f.jpg?rlkey=7sntqlwwzueb6x3xy51lf1xnb&amp;dl=0","Click to download Image")</f>
      </c>
      <c r="B886" s="0">
        <f>HYPERLINK("https://dl.dropboxusercontent.com/scl/fi/6qol7vb5etcu5spzsgvqu/mens-hoodie-size-chartsalan-hoodie.jpg?rlkey=ne3rynigh0mhlfsykj4lp87lc&amp;dl=0","Click to download SizeChart")</f>
      </c>
      <c r="C886" s="0" t="inlineStr">
        <is>
          <t>Alan Men's Hoodie</t>
        </is>
      </c>
      <c r="D886" s="0" t="inlineStr">
        <is>
          <t>'153450</t>
        </is>
      </c>
      <c r="E886" s="0" t="inlineStr">
        <is>
          <t>CU ALAN M RL:153450F-3XL</t>
        </is>
      </c>
      <c r="F886" s="0" t="inlineStr">
        <is>
          <t>'810153450092</t>
        </is>
      </c>
      <c r="G886" s="0" t="inlineStr">
        <is>
          <t>MENS</t>
        </is>
      </c>
      <c r="H886" s="0" t="inlineStr">
        <is>
          <t>3XL</t>
        </is>
      </c>
      <c r="I886" s="0">
        <v>39.99</v>
      </c>
      <c r="J886" s="0">
        <v>8</v>
      </c>
    </row>
    <row r="887" spans="1:10" customHeight="0">
      <c r="A887" s="0">
        <f>HYPERLINK("https://dl.dropboxusercontent.com/scl/fi/mw6z1501nlpfessau3nh7/alan-139652-t.jpg?rlkey=iw8caa1lwetngtv9m50f6nku6&amp;dl=0","Click to download Image")</f>
      </c>
      <c r="B887" s="0">
        <f>HYPERLINK("https://dl.dropboxusercontent.com/scl/fi/b5jc0h4mur7uyqrbq778j/mens-hoodie-size-chartsalan-hoodie.jpg?rlkey=k8rtob14d1rmpd2ltui8afxav&amp;dl=0","Click to download SizeChart")</f>
      </c>
      <c r="C887" s="0" t="inlineStr">
        <is>
          <t>Alan Men's Hoodie</t>
        </is>
      </c>
      <c r="D887" s="0" t="inlineStr">
        <is>
          <t>'139652</t>
        </is>
      </c>
      <c r="E887" s="0" t="inlineStr">
        <is>
          <t>CU ALAN M DG:139652A-S</t>
        </is>
      </c>
      <c r="F887" s="0" t="inlineStr">
        <is>
          <t>'810139652045</t>
        </is>
      </c>
      <c r="G887" s="0" t="inlineStr">
        <is>
          <t>MENS</t>
        </is>
      </c>
      <c r="H887" s="0" t="inlineStr">
        <is>
          <t>S</t>
        </is>
      </c>
      <c r="I887" s="0">
        <v>39.99</v>
      </c>
      <c r="J887" s="0">
        <v>29</v>
      </c>
    </row>
    <row r="888" spans="1:10" customHeight="0">
      <c r="A888" s="0">
        <f>HYPERLINK("https://dl.dropboxusercontent.com/scl/fi/mw6z1501nlpfessau3nh7/alan-139652-t.jpg?rlkey=iw8caa1lwetngtv9m50f6nku6&amp;dl=0","Click to download Image")</f>
      </c>
      <c r="B888" s="0">
        <f>HYPERLINK("https://dl.dropboxusercontent.com/scl/fi/b5jc0h4mur7uyqrbq778j/mens-hoodie-size-chartsalan-hoodie.jpg?rlkey=k8rtob14d1rmpd2ltui8afxav&amp;dl=0","Click to download SizeChart")</f>
      </c>
      <c r="C888" s="0" t="inlineStr">
        <is>
          <t>Alan Men's Hoodie</t>
        </is>
      </c>
      <c r="D888" s="0" t="inlineStr">
        <is>
          <t>'139652</t>
        </is>
      </c>
      <c r="E888" s="0" t="inlineStr">
        <is>
          <t>CU ALAN M DG:139652B-M</t>
        </is>
      </c>
      <c r="F888" s="0" t="inlineStr">
        <is>
          <t>'810139652052</t>
        </is>
      </c>
      <c r="G888" s="0" t="inlineStr">
        <is>
          <t>MENS</t>
        </is>
      </c>
      <c r="H888" s="0" t="inlineStr">
        <is>
          <t>M</t>
        </is>
      </c>
      <c r="I888" s="0">
        <v>39.99</v>
      </c>
      <c r="J888" s="0">
        <v>57</v>
      </c>
    </row>
    <row r="889" spans="1:10" customHeight="0">
      <c r="A889" s="0">
        <f>HYPERLINK("https://dl.dropboxusercontent.com/scl/fi/mw6z1501nlpfessau3nh7/alan-139652-t.jpg?rlkey=iw8caa1lwetngtv9m50f6nku6&amp;dl=0","Click to download Image")</f>
      </c>
      <c r="B889" s="0">
        <f>HYPERLINK("https://dl.dropboxusercontent.com/scl/fi/b5jc0h4mur7uyqrbq778j/mens-hoodie-size-chartsalan-hoodie.jpg?rlkey=k8rtob14d1rmpd2ltui8afxav&amp;dl=0","Click to download SizeChart")</f>
      </c>
      <c r="C889" s="0" t="inlineStr">
        <is>
          <t>Alan Men's Hoodie</t>
        </is>
      </c>
      <c r="D889" s="0" t="inlineStr">
        <is>
          <t>'139652</t>
        </is>
      </c>
      <c r="E889" s="0" t="inlineStr">
        <is>
          <t>CU ALAN M DG:139652C-L</t>
        </is>
      </c>
      <c r="F889" s="0" t="inlineStr">
        <is>
          <t>'810139652069</t>
        </is>
      </c>
      <c r="G889" s="0" t="inlineStr">
        <is>
          <t>MENS</t>
        </is>
      </c>
      <c r="H889" s="0" t="inlineStr">
        <is>
          <t>L</t>
        </is>
      </c>
      <c r="I889" s="0">
        <v>39.99</v>
      </c>
      <c r="J889" s="0">
        <v>86</v>
      </c>
    </row>
    <row r="890" spans="1:10" customHeight="0">
      <c r="A890" s="0">
        <f>HYPERLINK("https://dl.dropboxusercontent.com/scl/fi/mw6z1501nlpfessau3nh7/alan-139652-t.jpg?rlkey=iw8caa1lwetngtv9m50f6nku6&amp;dl=0","Click to download Image")</f>
      </c>
      <c r="B890" s="0">
        <f>HYPERLINK("https://dl.dropboxusercontent.com/scl/fi/b5jc0h4mur7uyqrbq778j/mens-hoodie-size-chartsalan-hoodie.jpg?rlkey=k8rtob14d1rmpd2ltui8afxav&amp;dl=0","Click to download SizeChart")</f>
      </c>
      <c r="C890" s="0" t="inlineStr">
        <is>
          <t>Alan Men's Hoodie</t>
        </is>
      </c>
      <c r="D890" s="0" t="inlineStr">
        <is>
          <t>'139652</t>
        </is>
      </c>
      <c r="E890" s="0" t="inlineStr">
        <is>
          <t>CU ALAN M DG:139652D-XL</t>
        </is>
      </c>
      <c r="F890" s="0" t="inlineStr">
        <is>
          <t>'810139652076</t>
        </is>
      </c>
      <c r="G890" s="0" t="inlineStr">
        <is>
          <t>MENS</t>
        </is>
      </c>
      <c r="H890" s="0" t="inlineStr">
        <is>
          <t>XL</t>
        </is>
      </c>
      <c r="I890" s="0">
        <v>39.99</v>
      </c>
      <c r="J890" s="0">
        <v>87</v>
      </c>
    </row>
    <row r="891" spans="1:10" customHeight="0">
      <c r="A891" s="0">
        <f>HYPERLINK("https://dl.dropboxusercontent.com/scl/fi/mw6z1501nlpfessau3nh7/alan-139652-t.jpg?rlkey=iw8caa1lwetngtv9m50f6nku6&amp;dl=0","Click to download Image")</f>
      </c>
      <c r="B891" s="0">
        <f>HYPERLINK("https://dl.dropboxusercontent.com/scl/fi/b5jc0h4mur7uyqrbq778j/mens-hoodie-size-chartsalan-hoodie.jpg?rlkey=k8rtob14d1rmpd2ltui8afxav&amp;dl=0","Click to download SizeChart")</f>
      </c>
      <c r="C891" s="0" t="inlineStr">
        <is>
          <t>Alan Men's Hoodie</t>
        </is>
      </c>
      <c r="D891" s="0" t="inlineStr">
        <is>
          <t>'139652</t>
        </is>
      </c>
      <c r="E891" s="0" t="inlineStr">
        <is>
          <t>CU ALAN M DG:139652E-2XL</t>
        </is>
      </c>
      <c r="F891" s="0" t="inlineStr">
        <is>
          <t>'810139652083</t>
        </is>
      </c>
      <c r="G891" s="0" t="inlineStr">
        <is>
          <t>MENS</t>
        </is>
      </c>
      <c r="H891" s="0" t="inlineStr">
        <is>
          <t>2XL</t>
        </is>
      </c>
      <c r="I891" s="0">
        <v>39.99</v>
      </c>
      <c r="J891" s="0">
        <v>60</v>
      </c>
    </row>
    <row r="892" spans="1:10" customHeight="0">
      <c r="A892" s="0">
        <f>HYPERLINK("https://dl.dropboxusercontent.com/scl/fi/mw6z1501nlpfessau3nh7/alan-139652-t.jpg?rlkey=iw8caa1lwetngtv9m50f6nku6&amp;dl=0","Click to download Image")</f>
      </c>
      <c r="B892" s="0">
        <f>HYPERLINK("https://dl.dropboxusercontent.com/scl/fi/b5jc0h4mur7uyqrbq778j/mens-hoodie-size-chartsalan-hoodie.jpg?rlkey=k8rtob14d1rmpd2ltui8afxav&amp;dl=0","Click to download SizeChart")</f>
      </c>
      <c r="C892" s="0" t="inlineStr">
        <is>
          <t>Alan Men's Hoodie</t>
        </is>
      </c>
      <c r="D892" s="0" t="inlineStr">
        <is>
          <t>'139652</t>
        </is>
      </c>
      <c r="E892" s="0" t="inlineStr">
        <is>
          <t>CU ALAN M DG:139652F-3XL</t>
        </is>
      </c>
      <c r="F892" s="0" t="inlineStr">
        <is>
          <t>'810139652090</t>
        </is>
      </c>
      <c r="G892" s="0" t="inlineStr">
        <is>
          <t>MENS</t>
        </is>
      </c>
      <c r="H892" s="0" t="inlineStr">
        <is>
          <t>3XL</t>
        </is>
      </c>
      <c r="I892" s="0">
        <v>39.99</v>
      </c>
      <c r="J892" s="0">
        <v>30</v>
      </c>
    </row>
    <row r="893" spans="1:10" customHeight="0">
      <c r="A893" s="0">
        <f>HYPERLINK("https://dl.dropboxusercontent.com/scl/fi/71lphpyil5au86coyg3mb/alan-139647-t.jpg?rlkey=759etwpgs477fcszjshyryisw&amp;dl=0","Click to download Image")</f>
      </c>
      <c r="B893" s="0">
        <f>HYPERLINK("https://dl.dropboxusercontent.com/scl/fi/b5jc0h4mur7uyqrbq778j/mens-hoodie-size-chartsalan-hoodie.jpg?rlkey=k8rtob14d1rmpd2ltui8afxav&amp;dl=0","Click to download SizeChart")</f>
      </c>
      <c r="C893" s="0" t="inlineStr">
        <is>
          <t>Alan Men's Hoodie</t>
        </is>
      </c>
      <c r="D893" s="0" t="inlineStr">
        <is>
          <t>'139647</t>
        </is>
      </c>
      <c r="E893" s="0" t="inlineStr">
        <is>
          <t>DRK ALAN M BK:139647A-S</t>
        </is>
      </c>
      <c r="F893" s="0" t="inlineStr">
        <is>
          <t>'817139647040</t>
        </is>
      </c>
      <c r="G893" s="0" t="inlineStr">
        <is>
          <t>MENS</t>
        </is>
      </c>
      <c r="H893" s="0" t="inlineStr">
        <is>
          <t>S</t>
        </is>
      </c>
      <c r="I893" s="0">
        <v>39.99</v>
      </c>
      <c r="J893" s="0">
        <v>57</v>
      </c>
    </row>
    <row r="894" spans="1:10" customHeight="0">
      <c r="A894" s="0">
        <f>HYPERLINK("https://dl.dropboxusercontent.com/scl/fi/71lphpyil5au86coyg3mb/alan-139647-t.jpg?rlkey=759etwpgs477fcszjshyryisw&amp;dl=0","Click to download Image")</f>
      </c>
      <c r="B894" s="0">
        <f>HYPERLINK("https://dl.dropboxusercontent.com/scl/fi/b5jc0h4mur7uyqrbq778j/mens-hoodie-size-chartsalan-hoodie.jpg?rlkey=k8rtob14d1rmpd2ltui8afxav&amp;dl=0","Click to download SizeChart")</f>
      </c>
      <c r="C894" s="0" t="inlineStr">
        <is>
          <t>Alan Men's Hoodie</t>
        </is>
      </c>
      <c r="D894" s="0" t="inlineStr">
        <is>
          <t>'139647</t>
        </is>
      </c>
      <c r="E894" s="0" t="inlineStr">
        <is>
          <t>DRK ALAN M BK:139647B-M</t>
        </is>
      </c>
      <c r="F894" s="0" t="inlineStr">
        <is>
          <t>'817139647057</t>
        </is>
      </c>
      <c r="G894" s="0" t="inlineStr">
        <is>
          <t>MENS</t>
        </is>
      </c>
      <c r="H894" s="0" t="inlineStr">
        <is>
          <t>M</t>
        </is>
      </c>
      <c r="I894" s="0">
        <v>39.99</v>
      </c>
      <c r="J894" s="0">
        <v>117</v>
      </c>
    </row>
    <row r="895" spans="1:10" customHeight="0">
      <c r="A895" s="0">
        <f>HYPERLINK("https://dl.dropboxusercontent.com/scl/fi/71lphpyil5au86coyg3mb/alan-139647-t.jpg?rlkey=759etwpgs477fcszjshyryisw&amp;dl=0","Click to download Image")</f>
      </c>
      <c r="B895" s="0">
        <f>HYPERLINK("https://dl.dropboxusercontent.com/scl/fi/b5jc0h4mur7uyqrbq778j/mens-hoodie-size-chartsalan-hoodie.jpg?rlkey=k8rtob14d1rmpd2ltui8afxav&amp;dl=0","Click to download SizeChart")</f>
      </c>
      <c r="C895" s="0" t="inlineStr">
        <is>
          <t>Alan Men's Hoodie</t>
        </is>
      </c>
      <c r="D895" s="0" t="inlineStr">
        <is>
          <t>'139647</t>
        </is>
      </c>
      <c r="E895" s="0" t="inlineStr">
        <is>
          <t>DRK ALAN M BK:139647C-L</t>
        </is>
      </c>
      <c r="F895" s="0" t="inlineStr">
        <is>
          <t>'817139647064</t>
        </is>
      </c>
      <c r="G895" s="0" t="inlineStr">
        <is>
          <t>MENS</t>
        </is>
      </c>
      <c r="H895" s="0" t="inlineStr">
        <is>
          <t>L</t>
        </is>
      </c>
      <c r="I895" s="0">
        <v>39.99</v>
      </c>
      <c r="J895" s="0">
        <v>175</v>
      </c>
    </row>
    <row r="896" spans="1:10" customHeight="0">
      <c r="A896" s="0">
        <f>HYPERLINK("https://dl.dropboxusercontent.com/scl/fi/71lphpyil5au86coyg3mb/alan-139647-t.jpg?rlkey=759etwpgs477fcszjshyryisw&amp;dl=0","Click to download Image")</f>
      </c>
      <c r="B896" s="0">
        <f>HYPERLINK("https://dl.dropboxusercontent.com/scl/fi/b5jc0h4mur7uyqrbq778j/mens-hoodie-size-chartsalan-hoodie.jpg?rlkey=k8rtob14d1rmpd2ltui8afxav&amp;dl=0","Click to download SizeChart")</f>
      </c>
      <c r="C896" s="0" t="inlineStr">
        <is>
          <t>Alan Men's Hoodie</t>
        </is>
      </c>
      <c r="D896" s="0" t="inlineStr">
        <is>
          <t>'139647</t>
        </is>
      </c>
      <c r="E896" s="0" t="inlineStr">
        <is>
          <t>DRK ALAN M BK:139647D-XL</t>
        </is>
      </c>
      <c r="F896" s="0" t="inlineStr">
        <is>
          <t>'817139647071</t>
        </is>
      </c>
      <c r="G896" s="0" t="inlineStr">
        <is>
          <t>MENS</t>
        </is>
      </c>
      <c r="H896" s="0" t="inlineStr">
        <is>
          <t>XL</t>
        </is>
      </c>
      <c r="I896" s="0">
        <v>39.99</v>
      </c>
      <c r="J896" s="0">
        <v>176</v>
      </c>
    </row>
    <row r="897" spans="1:10" customHeight="0">
      <c r="A897" s="0">
        <f>HYPERLINK("https://dl.dropboxusercontent.com/scl/fi/71lphpyil5au86coyg3mb/alan-139647-t.jpg?rlkey=759etwpgs477fcszjshyryisw&amp;dl=0","Click to download Image")</f>
      </c>
      <c r="B897" s="0">
        <f>HYPERLINK("https://dl.dropboxusercontent.com/scl/fi/b5jc0h4mur7uyqrbq778j/mens-hoodie-size-chartsalan-hoodie.jpg?rlkey=k8rtob14d1rmpd2ltui8afxav&amp;dl=0","Click to download SizeChart")</f>
      </c>
      <c r="C897" s="0" t="inlineStr">
        <is>
          <t>Alan Men's Hoodie</t>
        </is>
      </c>
      <c r="D897" s="0" t="inlineStr">
        <is>
          <t>'139647</t>
        </is>
      </c>
      <c r="E897" s="0" t="inlineStr">
        <is>
          <t>DRK ALAN M BK:139647E-2XL</t>
        </is>
      </c>
      <c r="F897" s="0" t="inlineStr">
        <is>
          <t>'817139647088</t>
        </is>
      </c>
      <c r="G897" s="0" t="inlineStr">
        <is>
          <t>MENS</t>
        </is>
      </c>
      <c r="H897" s="0" t="inlineStr">
        <is>
          <t>2XL</t>
        </is>
      </c>
      <c r="I897" s="0">
        <v>39.99</v>
      </c>
      <c r="J897" s="0">
        <v>115</v>
      </c>
    </row>
    <row r="898" spans="1:10" customHeight="0">
      <c r="A898" s="0">
        <f>HYPERLINK("https://dl.dropboxusercontent.com/scl/fi/71lphpyil5au86coyg3mb/alan-139647-t.jpg?rlkey=759etwpgs477fcszjshyryisw&amp;dl=0","Click to download Image")</f>
      </c>
      <c r="B898" s="0">
        <f>HYPERLINK("https://dl.dropboxusercontent.com/scl/fi/b5jc0h4mur7uyqrbq778j/mens-hoodie-size-chartsalan-hoodie.jpg?rlkey=k8rtob14d1rmpd2ltui8afxav&amp;dl=0","Click to download SizeChart")</f>
      </c>
      <c r="C898" s="0" t="inlineStr">
        <is>
          <t>Alan Men's Hoodie</t>
        </is>
      </c>
      <c r="D898" s="0" t="inlineStr">
        <is>
          <t>'139647</t>
        </is>
      </c>
      <c r="E898" s="0" t="inlineStr">
        <is>
          <t>DRK ALAN M BK:139647F-3XL</t>
        </is>
      </c>
      <c r="F898" s="0" t="inlineStr">
        <is>
          <t>'817139647095</t>
        </is>
      </c>
      <c r="G898" s="0" t="inlineStr">
        <is>
          <t>MENS</t>
        </is>
      </c>
      <c r="H898" s="0" t="inlineStr">
        <is>
          <t>3XL</t>
        </is>
      </c>
      <c r="I898" s="0">
        <v>39.99</v>
      </c>
      <c r="J898" s="0">
        <v>55</v>
      </c>
    </row>
    <row r="899" spans="1:10" customHeight="0">
      <c r="A899" s="0">
        <f>HYPERLINK("https://dl.dropboxusercontent.com/scl/fi/f7z8kq1ousn59ag16zhg7/alan-139651-t.jpg?rlkey=f4sfzcomf8ug1hqo7298piah5&amp;dl=0","Click to download Image")</f>
      </c>
      <c r="B899" s="0">
        <f>HYPERLINK("https://dl.dropboxusercontent.com/scl/fi/b5jc0h4mur7uyqrbq778j/mens-hoodie-size-chartsalan-hoodie.jpg?rlkey=k8rtob14d1rmpd2ltui8afxav&amp;dl=0","Click to download SizeChart")</f>
      </c>
      <c r="C899" s="0" t="inlineStr">
        <is>
          <t>Alan Men's Hoodie</t>
        </is>
      </c>
      <c r="D899" s="0" t="inlineStr">
        <is>
          <t>'139651</t>
        </is>
      </c>
      <c r="E899" s="0" t="inlineStr">
        <is>
          <t>SDSU ALAN M DG:139651A-S</t>
        </is>
      </c>
      <c r="F899" s="0" t="inlineStr">
        <is>
          <t>'816139651040</t>
        </is>
      </c>
      <c r="G899" s="0" t="inlineStr">
        <is>
          <t>MENS</t>
        </is>
      </c>
      <c r="H899" s="0" t="inlineStr">
        <is>
          <t>S</t>
        </is>
      </c>
      <c r="I899" s="0">
        <v>39.99</v>
      </c>
      <c r="J899" s="0">
        <v>28</v>
      </c>
    </row>
    <row r="900" spans="1:10" customHeight="0">
      <c r="A900" s="0">
        <f>HYPERLINK("https://dl.dropboxusercontent.com/scl/fi/f7z8kq1ousn59ag16zhg7/alan-139651-t.jpg?rlkey=f4sfzcomf8ug1hqo7298piah5&amp;dl=0","Click to download Image")</f>
      </c>
      <c r="B900" s="0">
        <f>HYPERLINK("https://dl.dropboxusercontent.com/scl/fi/b5jc0h4mur7uyqrbq778j/mens-hoodie-size-chartsalan-hoodie.jpg?rlkey=k8rtob14d1rmpd2ltui8afxav&amp;dl=0","Click to download SizeChart")</f>
      </c>
      <c r="C900" s="0" t="inlineStr">
        <is>
          <t>Alan Men's Hoodie</t>
        </is>
      </c>
      <c r="D900" s="0" t="inlineStr">
        <is>
          <t>'139651</t>
        </is>
      </c>
      <c r="E900" s="0" t="inlineStr">
        <is>
          <t>SDSU ALAN M DG:139651B-M</t>
        </is>
      </c>
      <c r="F900" s="0" t="inlineStr">
        <is>
          <t>'816139651057</t>
        </is>
      </c>
      <c r="G900" s="0" t="inlineStr">
        <is>
          <t>MENS</t>
        </is>
      </c>
      <c r="H900" s="0" t="inlineStr">
        <is>
          <t>M</t>
        </is>
      </c>
      <c r="I900" s="0">
        <v>39.99</v>
      </c>
      <c r="J900" s="0">
        <v>59</v>
      </c>
    </row>
    <row r="901" spans="1:10" customHeight="0">
      <c r="A901" s="0">
        <f>HYPERLINK("https://dl.dropboxusercontent.com/scl/fi/f7z8kq1ousn59ag16zhg7/alan-139651-t.jpg?rlkey=f4sfzcomf8ug1hqo7298piah5&amp;dl=0","Click to download Image")</f>
      </c>
      <c r="B901" s="0">
        <f>HYPERLINK("https://dl.dropboxusercontent.com/scl/fi/b5jc0h4mur7uyqrbq778j/mens-hoodie-size-chartsalan-hoodie.jpg?rlkey=k8rtob14d1rmpd2ltui8afxav&amp;dl=0","Click to download SizeChart")</f>
      </c>
      <c r="C901" s="0" t="inlineStr">
        <is>
          <t>Alan Men's Hoodie</t>
        </is>
      </c>
      <c r="D901" s="0" t="inlineStr">
        <is>
          <t>'139651</t>
        </is>
      </c>
      <c r="E901" s="0" t="inlineStr">
        <is>
          <t>SDSU ALAN M DG:139651C-L</t>
        </is>
      </c>
      <c r="F901" s="0" t="inlineStr">
        <is>
          <t>'816139651064</t>
        </is>
      </c>
      <c r="G901" s="0" t="inlineStr">
        <is>
          <t>MENS</t>
        </is>
      </c>
      <c r="H901" s="0" t="inlineStr">
        <is>
          <t>L</t>
        </is>
      </c>
      <c r="I901" s="0">
        <v>39.99</v>
      </c>
      <c r="J901" s="0">
        <v>88</v>
      </c>
    </row>
    <row r="902" spans="1:10" customHeight="0">
      <c r="A902" s="0">
        <f>HYPERLINK("https://dl.dropboxusercontent.com/scl/fi/f7z8kq1ousn59ag16zhg7/alan-139651-t.jpg?rlkey=f4sfzcomf8ug1hqo7298piah5&amp;dl=0","Click to download Image")</f>
      </c>
      <c r="B902" s="0">
        <f>HYPERLINK("https://dl.dropboxusercontent.com/scl/fi/b5jc0h4mur7uyqrbq778j/mens-hoodie-size-chartsalan-hoodie.jpg?rlkey=k8rtob14d1rmpd2ltui8afxav&amp;dl=0","Click to download SizeChart")</f>
      </c>
      <c r="C902" s="0" t="inlineStr">
        <is>
          <t>Alan Men's Hoodie</t>
        </is>
      </c>
      <c r="D902" s="0" t="inlineStr">
        <is>
          <t>'139651</t>
        </is>
      </c>
      <c r="E902" s="0" t="inlineStr">
        <is>
          <t>SDSU ALAN M DG:139651D-XL</t>
        </is>
      </c>
      <c r="F902" s="0" t="inlineStr">
        <is>
          <t>'816139651071</t>
        </is>
      </c>
      <c r="G902" s="0" t="inlineStr">
        <is>
          <t>MENS</t>
        </is>
      </c>
      <c r="H902" s="0" t="inlineStr">
        <is>
          <t>XL</t>
        </is>
      </c>
      <c r="I902" s="0">
        <v>39.99</v>
      </c>
      <c r="J902" s="0">
        <v>85</v>
      </c>
    </row>
    <row r="903" spans="1:10" customHeight="0">
      <c r="A903" s="0">
        <f>HYPERLINK("https://dl.dropboxusercontent.com/scl/fi/f7z8kq1ousn59ag16zhg7/alan-139651-t.jpg?rlkey=f4sfzcomf8ug1hqo7298piah5&amp;dl=0","Click to download Image")</f>
      </c>
      <c r="B903" s="0">
        <f>HYPERLINK("https://dl.dropboxusercontent.com/scl/fi/b5jc0h4mur7uyqrbq778j/mens-hoodie-size-chartsalan-hoodie.jpg?rlkey=k8rtob14d1rmpd2ltui8afxav&amp;dl=0","Click to download SizeChart")</f>
      </c>
      <c r="C903" s="0" t="inlineStr">
        <is>
          <t>Alan Men's Hoodie</t>
        </is>
      </c>
      <c r="D903" s="0" t="inlineStr">
        <is>
          <t>'139651</t>
        </is>
      </c>
      <c r="E903" s="0" t="inlineStr">
        <is>
          <t>SDSU ALAN M DG:139651E-2XL</t>
        </is>
      </c>
      <c r="F903" s="0" t="inlineStr">
        <is>
          <t>'816139651088</t>
        </is>
      </c>
      <c r="G903" s="0" t="inlineStr">
        <is>
          <t>MENS</t>
        </is>
      </c>
      <c r="H903" s="0" t="inlineStr">
        <is>
          <t>2XL</t>
        </is>
      </c>
      <c r="I903" s="0">
        <v>39.99</v>
      </c>
      <c r="J903" s="0">
        <v>57</v>
      </c>
    </row>
    <row r="904" spans="1:10" customHeight="0">
      <c r="A904" s="0">
        <f>HYPERLINK("https://dl.dropboxusercontent.com/scl/fi/f7z8kq1ousn59ag16zhg7/alan-139651-t.jpg?rlkey=f4sfzcomf8ug1hqo7298piah5&amp;dl=0","Click to download Image")</f>
      </c>
      <c r="B904" s="0">
        <f>HYPERLINK("https://dl.dropboxusercontent.com/scl/fi/b5jc0h4mur7uyqrbq778j/mens-hoodie-size-chartsalan-hoodie.jpg?rlkey=k8rtob14d1rmpd2ltui8afxav&amp;dl=0","Click to download SizeChart")</f>
      </c>
      <c r="C904" s="0" t="inlineStr">
        <is>
          <t>Alan Men's Hoodie</t>
        </is>
      </c>
      <c r="D904" s="0" t="inlineStr">
        <is>
          <t>'139651</t>
        </is>
      </c>
      <c r="E904" s="0" t="inlineStr">
        <is>
          <t>SDSU ALAN M DG:139651F-3XL</t>
        </is>
      </c>
      <c r="F904" s="0" t="inlineStr">
        <is>
          <t>'816139651095</t>
        </is>
      </c>
      <c r="G904" s="0" t="inlineStr">
        <is>
          <t>MENS</t>
        </is>
      </c>
      <c r="H904" s="0" t="inlineStr">
        <is>
          <t>3XL</t>
        </is>
      </c>
      <c r="I904" s="0">
        <v>39.99</v>
      </c>
      <c r="J904" s="0">
        <v>26</v>
      </c>
    </row>
    <row r="905" spans="1:10" customHeight="0">
      <c r="A905" s="0">
        <f>HYPERLINK("https://dl.dropboxusercontent.com/scl/fi/tbsjbkxqqpe1suetvixk3/alan-139567-t.jpg?rlkey=ixlbp004ks0s2ttx99125vibd&amp;dl=0","Click to download Image")</f>
      </c>
      <c r="B905" s="0">
        <f>HYPERLINK("https://dl.dropboxusercontent.com/scl/fi/b5jc0h4mur7uyqrbq778j/mens-hoodie-size-chartsalan-hoodie.jpg?rlkey=k8rtob14d1rmpd2ltui8afxav&amp;dl=0","Click to download SizeChart")</f>
      </c>
      <c r="C905" s="0" t="inlineStr">
        <is>
          <t>Alan Men's Hoodie</t>
        </is>
      </c>
      <c r="D905" s="0" t="inlineStr">
        <is>
          <t>'139567</t>
        </is>
      </c>
      <c r="E905" s="0" t="inlineStr">
        <is>
          <t>UNO ALAN M DG:139567A-S</t>
        </is>
      </c>
      <c r="F905" s="0" t="inlineStr">
        <is>
          <t>'809139567046</t>
        </is>
      </c>
      <c r="G905" s="0" t="inlineStr">
        <is>
          <t>MENS</t>
        </is>
      </c>
      <c r="H905" s="0" t="inlineStr">
        <is>
          <t>S</t>
        </is>
      </c>
      <c r="I905" s="0">
        <v>39.99</v>
      </c>
      <c r="J905" s="0">
        <v>32</v>
      </c>
    </row>
    <row r="906" spans="1:10" customHeight="0">
      <c r="A906" s="0">
        <f>HYPERLINK("https://dl.dropboxusercontent.com/scl/fi/tbsjbkxqqpe1suetvixk3/alan-139567-t.jpg?rlkey=ixlbp004ks0s2ttx99125vibd&amp;dl=0","Click to download Image")</f>
      </c>
      <c r="B906" s="0">
        <f>HYPERLINK("https://dl.dropboxusercontent.com/scl/fi/b5jc0h4mur7uyqrbq778j/mens-hoodie-size-chartsalan-hoodie.jpg?rlkey=k8rtob14d1rmpd2ltui8afxav&amp;dl=0","Click to download SizeChart")</f>
      </c>
      <c r="C906" s="0" t="inlineStr">
        <is>
          <t>Alan Men's Hoodie</t>
        </is>
      </c>
      <c r="D906" s="0" t="inlineStr">
        <is>
          <t>'139567</t>
        </is>
      </c>
      <c r="E906" s="0" t="inlineStr">
        <is>
          <t>UNO ALAN M DG:139567B-M</t>
        </is>
      </c>
      <c r="F906" s="0" t="inlineStr">
        <is>
          <t>'809139567053</t>
        </is>
      </c>
      <c r="G906" s="0" t="inlineStr">
        <is>
          <t>MENS</t>
        </is>
      </c>
      <c r="H906" s="0" t="inlineStr">
        <is>
          <t>M</t>
        </is>
      </c>
      <c r="I906" s="0">
        <v>39.99</v>
      </c>
      <c r="J906" s="0">
        <v>64</v>
      </c>
    </row>
    <row r="907" spans="1:10" customHeight="0">
      <c r="A907" s="0">
        <f>HYPERLINK("https://dl.dropboxusercontent.com/scl/fi/tbsjbkxqqpe1suetvixk3/alan-139567-t.jpg?rlkey=ixlbp004ks0s2ttx99125vibd&amp;dl=0","Click to download Image")</f>
      </c>
      <c r="B907" s="0">
        <f>HYPERLINK("https://dl.dropboxusercontent.com/scl/fi/b5jc0h4mur7uyqrbq778j/mens-hoodie-size-chartsalan-hoodie.jpg?rlkey=k8rtob14d1rmpd2ltui8afxav&amp;dl=0","Click to download SizeChart")</f>
      </c>
      <c r="C907" s="0" t="inlineStr">
        <is>
          <t>Alan Men's Hoodie</t>
        </is>
      </c>
      <c r="D907" s="0" t="inlineStr">
        <is>
          <t>'139567</t>
        </is>
      </c>
      <c r="E907" s="0" t="inlineStr">
        <is>
          <t>UNO ALAN M DG:139567C-L</t>
        </is>
      </c>
      <c r="F907" s="0" t="inlineStr">
        <is>
          <t>'809139567060</t>
        </is>
      </c>
      <c r="G907" s="0" t="inlineStr">
        <is>
          <t>MENS</t>
        </is>
      </c>
      <c r="H907" s="0" t="inlineStr">
        <is>
          <t>L</t>
        </is>
      </c>
      <c r="I907" s="0">
        <v>39.99</v>
      </c>
      <c r="J907" s="0">
        <v>94</v>
      </c>
    </row>
    <row r="908" spans="1:10" customHeight="0">
      <c r="A908" s="0">
        <f>HYPERLINK("https://dl.dropboxusercontent.com/scl/fi/tbsjbkxqqpe1suetvixk3/alan-139567-t.jpg?rlkey=ixlbp004ks0s2ttx99125vibd&amp;dl=0","Click to download Image")</f>
      </c>
      <c r="B908" s="0">
        <f>HYPERLINK("https://dl.dropboxusercontent.com/scl/fi/b5jc0h4mur7uyqrbq778j/mens-hoodie-size-chartsalan-hoodie.jpg?rlkey=k8rtob14d1rmpd2ltui8afxav&amp;dl=0","Click to download SizeChart")</f>
      </c>
      <c r="C908" s="0" t="inlineStr">
        <is>
          <t>Alan Men's Hoodie</t>
        </is>
      </c>
      <c r="D908" s="0" t="inlineStr">
        <is>
          <t>'139567</t>
        </is>
      </c>
      <c r="E908" s="0" t="inlineStr">
        <is>
          <t>UNO ALAN M DG:139567D-XL</t>
        </is>
      </c>
      <c r="F908" s="0" t="inlineStr">
        <is>
          <t>'809139567077</t>
        </is>
      </c>
      <c r="G908" s="0" t="inlineStr">
        <is>
          <t>MENS</t>
        </is>
      </c>
      <c r="H908" s="0" t="inlineStr">
        <is>
          <t>XL</t>
        </is>
      </c>
      <c r="I908" s="0">
        <v>39.99</v>
      </c>
      <c r="J908" s="0">
        <v>93</v>
      </c>
    </row>
    <row r="909" spans="1:10" customHeight="0">
      <c r="A909" s="0">
        <f>HYPERLINK("https://dl.dropboxusercontent.com/scl/fi/tbsjbkxqqpe1suetvixk3/alan-139567-t.jpg?rlkey=ixlbp004ks0s2ttx99125vibd&amp;dl=0","Click to download Image")</f>
      </c>
      <c r="B909" s="0">
        <f>HYPERLINK("https://dl.dropboxusercontent.com/scl/fi/b5jc0h4mur7uyqrbq778j/mens-hoodie-size-chartsalan-hoodie.jpg?rlkey=k8rtob14d1rmpd2ltui8afxav&amp;dl=0","Click to download SizeChart")</f>
      </c>
      <c r="C909" s="0" t="inlineStr">
        <is>
          <t>Alan Men's Hoodie</t>
        </is>
      </c>
      <c r="D909" s="0" t="inlineStr">
        <is>
          <t>'139567</t>
        </is>
      </c>
      <c r="E909" s="0" t="inlineStr">
        <is>
          <t>UNO ALAN M DG:139567E-2XL</t>
        </is>
      </c>
      <c r="F909" s="0" t="inlineStr">
        <is>
          <t>'809139567084</t>
        </is>
      </c>
      <c r="G909" s="0" t="inlineStr">
        <is>
          <t>MENS</t>
        </is>
      </c>
      <c r="H909" s="0" t="inlineStr">
        <is>
          <t>2XL</t>
        </is>
      </c>
      <c r="I909" s="0">
        <v>39.99</v>
      </c>
      <c r="J909" s="0">
        <v>67</v>
      </c>
    </row>
    <row r="910" spans="1:10" customHeight="0">
      <c r="A910" s="0">
        <f>HYPERLINK("https://dl.dropboxusercontent.com/scl/fi/tbsjbkxqqpe1suetvixk3/alan-139567-t.jpg?rlkey=ixlbp004ks0s2ttx99125vibd&amp;dl=0","Click to download Image")</f>
      </c>
      <c r="B910" s="0">
        <f>HYPERLINK("https://dl.dropboxusercontent.com/scl/fi/b5jc0h4mur7uyqrbq778j/mens-hoodie-size-chartsalan-hoodie.jpg?rlkey=k8rtob14d1rmpd2ltui8afxav&amp;dl=0","Click to download SizeChart")</f>
      </c>
      <c r="C910" s="0" t="inlineStr">
        <is>
          <t>Alan Men's Hoodie</t>
        </is>
      </c>
      <c r="D910" s="0" t="inlineStr">
        <is>
          <t>'139567</t>
        </is>
      </c>
      <c r="E910" s="0" t="inlineStr">
        <is>
          <t>UNO ALAN M DG:139567F-3XL</t>
        </is>
      </c>
      <c r="F910" s="0" t="inlineStr">
        <is>
          <t>'809139567091</t>
        </is>
      </c>
      <c r="G910" s="0" t="inlineStr">
        <is>
          <t>MENS</t>
        </is>
      </c>
      <c r="H910" s="0" t="inlineStr">
        <is>
          <t>3XL</t>
        </is>
      </c>
      <c r="I910" s="0">
        <v>39.99</v>
      </c>
      <c r="J910" s="0">
        <v>32</v>
      </c>
    </row>
    <row r="911" spans="1:10" customHeight="0">
      <c r="A911" s="0">
        <f>HYPERLINK("https://dl.dropboxusercontent.com/scl/fi/vgpxtpnd62nc6nxt831mz/alan-139650-t.jpg?rlkey=l59fkgldcmazytby2cuz4dn9j&amp;dl=0","Click to download Image")</f>
      </c>
      <c r="B911" s="0">
        <f>HYPERLINK("https://dl.dropboxusercontent.com/scl/fi/b5jc0h4mur7uyqrbq778j/mens-hoodie-size-chartsalan-hoodie.jpg?rlkey=k8rtob14d1rmpd2ltui8afxav&amp;dl=0","Click to download SizeChart")</f>
      </c>
      <c r="C911" s="0" t="inlineStr">
        <is>
          <t>Alan Men's Hoodie</t>
        </is>
      </c>
      <c r="D911" s="0" t="inlineStr">
        <is>
          <t>'139650</t>
        </is>
      </c>
      <c r="E911" s="0" t="inlineStr">
        <is>
          <t>USD ALAN M DG:139650A-S</t>
        </is>
      </c>
      <c r="F911" s="0" t="inlineStr">
        <is>
          <t>'811139650048</t>
        </is>
      </c>
      <c r="G911" s="0" t="inlineStr">
        <is>
          <t>MENS</t>
        </is>
      </c>
      <c r="H911" s="0" t="inlineStr">
        <is>
          <t>S</t>
        </is>
      </c>
      <c r="I911" s="0">
        <v>39.99</v>
      </c>
      <c r="J911" s="0">
        <v>32</v>
      </c>
    </row>
    <row r="912" spans="1:10" customHeight="0">
      <c r="A912" s="0">
        <f>HYPERLINK("https://dl.dropboxusercontent.com/scl/fi/vgpxtpnd62nc6nxt831mz/alan-139650-t.jpg?rlkey=l59fkgldcmazytby2cuz4dn9j&amp;dl=0","Click to download Image")</f>
      </c>
      <c r="B912" s="0">
        <f>HYPERLINK("https://dl.dropboxusercontent.com/scl/fi/b5jc0h4mur7uyqrbq778j/mens-hoodie-size-chartsalan-hoodie.jpg?rlkey=k8rtob14d1rmpd2ltui8afxav&amp;dl=0","Click to download SizeChart")</f>
      </c>
      <c r="C912" s="0" t="inlineStr">
        <is>
          <t>Alan Men's Hoodie</t>
        </is>
      </c>
      <c r="D912" s="0" t="inlineStr">
        <is>
          <t>'139650</t>
        </is>
      </c>
      <c r="E912" s="0" t="inlineStr">
        <is>
          <t>USD ALAN M DG:139650B-M</t>
        </is>
      </c>
      <c r="F912" s="0" t="inlineStr">
        <is>
          <t>'811139650055</t>
        </is>
      </c>
      <c r="G912" s="0" t="inlineStr">
        <is>
          <t>MENS</t>
        </is>
      </c>
      <c r="H912" s="0" t="inlineStr">
        <is>
          <t>M</t>
        </is>
      </c>
      <c r="I912" s="0">
        <v>39.99</v>
      </c>
      <c r="J912" s="0">
        <v>64</v>
      </c>
    </row>
    <row r="913" spans="1:10" customHeight="0">
      <c r="A913" s="0">
        <f>HYPERLINK("https://dl.dropboxusercontent.com/scl/fi/vgpxtpnd62nc6nxt831mz/alan-139650-t.jpg?rlkey=l59fkgldcmazytby2cuz4dn9j&amp;dl=0","Click to download Image")</f>
      </c>
      <c r="B913" s="0">
        <f>HYPERLINK("https://dl.dropboxusercontent.com/scl/fi/b5jc0h4mur7uyqrbq778j/mens-hoodie-size-chartsalan-hoodie.jpg?rlkey=k8rtob14d1rmpd2ltui8afxav&amp;dl=0","Click to download SizeChart")</f>
      </c>
      <c r="C913" s="0" t="inlineStr">
        <is>
          <t>Alan Men's Hoodie</t>
        </is>
      </c>
      <c r="D913" s="0" t="inlineStr">
        <is>
          <t>'139650</t>
        </is>
      </c>
      <c r="E913" s="0" t="inlineStr">
        <is>
          <t>USD ALAN M DG:139650C-L</t>
        </is>
      </c>
      <c r="F913" s="0" t="inlineStr">
        <is>
          <t>'811139650062</t>
        </is>
      </c>
      <c r="G913" s="0" t="inlineStr">
        <is>
          <t>MENS</t>
        </is>
      </c>
      <c r="H913" s="0" t="inlineStr">
        <is>
          <t>L</t>
        </is>
      </c>
      <c r="I913" s="0">
        <v>39.99</v>
      </c>
      <c r="J913" s="0">
        <v>95</v>
      </c>
    </row>
    <row r="914" spans="1:10" customHeight="0">
      <c r="A914" s="0">
        <f>HYPERLINK("https://dl.dropboxusercontent.com/scl/fi/vgpxtpnd62nc6nxt831mz/alan-139650-t.jpg?rlkey=l59fkgldcmazytby2cuz4dn9j&amp;dl=0","Click to download Image")</f>
      </c>
      <c r="B914" s="0">
        <f>HYPERLINK("https://dl.dropboxusercontent.com/scl/fi/b5jc0h4mur7uyqrbq778j/mens-hoodie-size-chartsalan-hoodie.jpg?rlkey=k8rtob14d1rmpd2ltui8afxav&amp;dl=0","Click to download SizeChart")</f>
      </c>
      <c r="C914" s="0" t="inlineStr">
        <is>
          <t>Alan Men's Hoodie</t>
        </is>
      </c>
      <c r="D914" s="0" t="inlineStr">
        <is>
          <t>'139650</t>
        </is>
      </c>
      <c r="E914" s="0" t="inlineStr">
        <is>
          <t>USD ALAN M DG:139650D-XL</t>
        </is>
      </c>
      <c r="F914" s="0" t="inlineStr">
        <is>
          <t>'811139650079</t>
        </is>
      </c>
      <c r="G914" s="0" t="inlineStr">
        <is>
          <t>MENS</t>
        </is>
      </c>
      <c r="H914" s="0" t="inlineStr">
        <is>
          <t>XL</t>
        </is>
      </c>
      <c r="I914" s="0">
        <v>39.99</v>
      </c>
      <c r="J914" s="0">
        <v>94</v>
      </c>
    </row>
    <row r="915" spans="1:10" customHeight="0">
      <c r="A915" s="0">
        <f>HYPERLINK("https://dl.dropboxusercontent.com/scl/fi/vgpxtpnd62nc6nxt831mz/alan-139650-t.jpg?rlkey=l59fkgldcmazytby2cuz4dn9j&amp;dl=0","Click to download Image")</f>
      </c>
      <c r="B915" s="0">
        <f>HYPERLINK("https://dl.dropboxusercontent.com/scl/fi/b5jc0h4mur7uyqrbq778j/mens-hoodie-size-chartsalan-hoodie.jpg?rlkey=k8rtob14d1rmpd2ltui8afxav&amp;dl=0","Click to download SizeChart")</f>
      </c>
      <c r="C915" s="0" t="inlineStr">
        <is>
          <t>Alan Men's Hoodie</t>
        </is>
      </c>
      <c r="D915" s="0" t="inlineStr">
        <is>
          <t>'139650</t>
        </is>
      </c>
      <c r="E915" s="0" t="inlineStr">
        <is>
          <t>USD ALAN M DG:139650E-2XL</t>
        </is>
      </c>
      <c r="F915" s="0" t="inlineStr">
        <is>
          <t>'811139650086</t>
        </is>
      </c>
      <c r="G915" s="0" t="inlineStr">
        <is>
          <t>MENS</t>
        </is>
      </c>
      <c r="H915" s="0" t="inlineStr">
        <is>
          <t>2XL</t>
        </is>
      </c>
      <c r="I915" s="0">
        <v>39.99</v>
      </c>
      <c r="J915" s="0">
        <v>64</v>
      </c>
    </row>
    <row r="916" spans="1:10" customHeight="0">
      <c r="A916" s="0">
        <f>HYPERLINK("https://dl.dropboxusercontent.com/scl/fi/vgpxtpnd62nc6nxt831mz/alan-139650-t.jpg?rlkey=l59fkgldcmazytby2cuz4dn9j&amp;dl=0","Click to download Image")</f>
      </c>
      <c r="B916" s="0">
        <f>HYPERLINK("https://dl.dropboxusercontent.com/scl/fi/b5jc0h4mur7uyqrbq778j/mens-hoodie-size-chartsalan-hoodie.jpg?rlkey=k8rtob14d1rmpd2ltui8afxav&amp;dl=0","Click to download SizeChart")</f>
      </c>
      <c r="C916" s="0" t="inlineStr">
        <is>
          <t>Alan Men's Hoodie</t>
        </is>
      </c>
      <c r="D916" s="0" t="inlineStr">
        <is>
          <t>'139650</t>
        </is>
      </c>
      <c r="E916" s="0" t="inlineStr">
        <is>
          <t>USD ALAN M DG:139650F-3XL</t>
        </is>
      </c>
      <c r="F916" s="0" t="inlineStr">
        <is>
          <t>'811139650093</t>
        </is>
      </c>
      <c r="G916" s="0" t="inlineStr">
        <is>
          <t>MENS</t>
        </is>
      </c>
      <c r="H916" s="0" t="inlineStr">
        <is>
          <t>3XL</t>
        </is>
      </c>
      <c r="I916" s="0">
        <v>39.99</v>
      </c>
      <c r="J916" s="0">
        <v>32</v>
      </c>
    </row>
    <row r="917" spans="1:10" customHeight="0">
      <c r="A917" s="0">
        <f>HYPERLINK("https://dl.dropboxusercontent.com/scl/fi/bzu576c91deorr2fdlgpy/alan-139658-tn.jpg?rlkey=hp3qtyufvp2ehk7t4z25mdz99&amp;dl=0","Click to download Image")</f>
      </c>
      <c r="B917" s="0">
        <f>HYPERLINK("https://dl.dropboxusercontent.com/scl/fi/b5jc0h4mur7uyqrbq778j/mens-hoodie-size-chartsalan-hoodie.jpg?rlkey=k8rtob14d1rmpd2ltui8afxav&amp;dl=0","Click to download SizeChart")</f>
      </c>
      <c r="C917" s="0" t="inlineStr">
        <is>
          <t>Alan Men's Hoodie</t>
        </is>
      </c>
      <c r="D917" s="0" t="inlineStr">
        <is>
          <t>'139658</t>
        </is>
      </c>
      <c r="E917" s="0" t="inlineStr">
        <is>
          <t>KSU ALAN M LG:139658A-S</t>
        </is>
      </c>
      <c r="F917" s="0" t="inlineStr">
        <is>
          <t>'805139658043</t>
        </is>
      </c>
      <c r="G917" s="0" t="inlineStr">
        <is>
          <t>MENS</t>
        </is>
      </c>
      <c r="H917" s="0" t="inlineStr">
        <is>
          <t>S</t>
        </is>
      </c>
      <c r="I917" s="0">
        <v>39.99</v>
      </c>
      <c r="J917" s="0">
        <v>29</v>
      </c>
    </row>
    <row r="918" spans="1:10" customHeight="0">
      <c r="A918" s="0">
        <f>HYPERLINK("https://dl.dropboxusercontent.com/scl/fi/bzu576c91deorr2fdlgpy/alan-139658-tn.jpg?rlkey=hp3qtyufvp2ehk7t4z25mdz99&amp;dl=0","Click to download Image")</f>
      </c>
      <c r="B918" s="0">
        <f>HYPERLINK("https://dl.dropboxusercontent.com/scl/fi/b5jc0h4mur7uyqrbq778j/mens-hoodie-size-chartsalan-hoodie.jpg?rlkey=k8rtob14d1rmpd2ltui8afxav&amp;dl=0","Click to download SizeChart")</f>
      </c>
      <c r="C918" s="0" t="inlineStr">
        <is>
          <t>Alan Men's Hoodie</t>
        </is>
      </c>
      <c r="D918" s="0" t="inlineStr">
        <is>
          <t>'139658</t>
        </is>
      </c>
      <c r="E918" s="0" t="inlineStr">
        <is>
          <t>KSU ALAN M LG:139658B-M</t>
        </is>
      </c>
      <c r="F918" s="0" t="inlineStr">
        <is>
          <t>'805139658050</t>
        </is>
      </c>
      <c r="G918" s="0" t="inlineStr">
        <is>
          <t>MENS</t>
        </is>
      </c>
      <c r="H918" s="0" t="inlineStr">
        <is>
          <t>M</t>
        </is>
      </c>
      <c r="I918" s="0">
        <v>39.99</v>
      </c>
      <c r="J918" s="0">
        <v>55</v>
      </c>
    </row>
    <row r="919" spans="1:10" customHeight="0">
      <c r="A919" s="0">
        <f>HYPERLINK("https://dl.dropboxusercontent.com/scl/fi/bzu576c91deorr2fdlgpy/alan-139658-tn.jpg?rlkey=hp3qtyufvp2ehk7t4z25mdz99&amp;dl=0","Click to download Image")</f>
      </c>
      <c r="B919" s="0">
        <f>HYPERLINK("https://dl.dropboxusercontent.com/scl/fi/b5jc0h4mur7uyqrbq778j/mens-hoodie-size-chartsalan-hoodie.jpg?rlkey=k8rtob14d1rmpd2ltui8afxav&amp;dl=0","Click to download SizeChart")</f>
      </c>
      <c r="C919" s="0" t="inlineStr">
        <is>
          <t>Alan Men's Hoodie</t>
        </is>
      </c>
      <c r="D919" s="0" t="inlineStr">
        <is>
          <t>'139658</t>
        </is>
      </c>
      <c r="E919" s="0" t="inlineStr">
        <is>
          <t>KSU ALAN M LG:139658C-L</t>
        </is>
      </c>
      <c r="F919" s="0" t="inlineStr">
        <is>
          <t>'805139658067</t>
        </is>
      </c>
      <c r="G919" s="0" t="inlineStr">
        <is>
          <t>MENS</t>
        </is>
      </c>
      <c r="H919" s="0" t="inlineStr">
        <is>
          <t>L</t>
        </is>
      </c>
      <c r="I919" s="0">
        <v>39.99</v>
      </c>
      <c r="J919" s="0">
        <v>61</v>
      </c>
    </row>
    <row r="920" spans="1:10" customHeight="0">
      <c r="A920" s="0">
        <f>HYPERLINK("https://dl.dropboxusercontent.com/scl/fi/bzu576c91deorr2fdlgpy/alan-139658-tn.jpg?rlkey=hp3qtyufvp2ehk7t4z25mdz99&amp;dl=0","Click to download Image")</f>
      </c>
      <c r="B920" s="0">
        <f>HYPERLINK("https://dl.dropboxusercontent.com/scl/fi/b5jc0h4mur7uyqrbq778j/mens-hoodie-size-chartsalan-hoodie.jpg?rlkey=k8rtob14d1rmpd2ltui8afxav&amp;dl=0","Click to download SizeChart")</f>
      </c>
      <c r="C920" s="0" t="inlineStr">
        <is>
          <t>Alan Men's Hoodie</t>
        </is>
      </c>
      <c r="D920" s="0" t="inlineStr">
        <is>
          <t>'139658</t>
        </is>
      </c>
      <c r="E920" s="0" t="inlineStr">
        <is>
          <t>KSU ALAN M LG:139658D-XL</t>
        </is>
      </c>
      <c r="F920" s="0" t="inlineStr">
        <is>
          <t>'805139658074</t>
        </is>
      </c>
      <c r="G920" s="0" t="inlineStr">
        <is>
          <t>MENS</t>
        </is>
      </c>
      <c r="H920" s="0" t="inlineStr">
        <is>
          <t>XL</t>
        </is>
      </c>
      <c r="I920" s="0">
        <v>39.99</v>
      </c>
      <c r="J920" s="0">
        <v>80</v>
      </c>
    </row>
    <row r="921" spans="1:10" customHeight="0">
      <c r="A921" s="0">
        <f>HYPERLINK("https://dl.dropboxusercontent.com/scl/fi/bzu576c91deorr2fdlgpy/alan-139658-tn.jpg?rlkey=hp3qtyufvp2ehk7t4z25mdz99&amp;dl=0","Click to download Image")</f>
      </c>
      <c r="B921" s="0">
        <f>HYPERLINK("https://dl.dropboxusercontent.com/scl/fi/b5jc0h4mur7uyqrbq778j/mens-hoodie-size-chartsalan-hoodie.jpg?rlkey=k8rtob14d1rmpd2ltui8afxav&amp;dl=0","Click to download SizeChart")</f>
      </c>
      <c r="C921" s="0" t="inlineStr">
        <is>
          <t>Alan Men's Hoodie</t>
        </is>
      </c>
      <c r="D921" s="0" t="inlineStr">
        <is>
          <t>'139658</t>
        </is>
      </c>
      <c r="E921" s="0" t="inlineStr">
        <is>
          <t>KSU ALAN M LG:139658E-2XL</t>
        </is>
      </c>
      <c r="F921" s="0" t="inlineStr">
        <is>
          <t>'805139658081</t>
        </is>
      </c>
      <c r="G921" s="0" t="inlineStr">
        <is>
          <t>MENS</t>
        </is>
      </c>
      <c r="H921" s="0" t="inlineStr">
        <is>
          <t>2XL</t>
        </is>
      </c>
      <c r="I921" s="0">
        <v>39.99</v>
      </c>
      <c r="J921" s="0">
        <v>53</v>
      </c>
    </row>
    <row r="922" spans="1:10" customHeight="0">
      <c r="A922" s="0">
        <f>HYPERLINK("https://dl.dropboxusercontent.com/scl/fi/bzu576c91deorr2fdlgpy/alan-139658-tn.jpg?rlkey=hp3qtyufvp2ehk7t4z25mdz99&amp;dl=0","Click to download Image")</f>
      </c>
      <c r="B922" s="0">
        <f>HYPERLINK("https://dl.dropboxusercontent.com/scl/fi/b5jc0h4mur7uyqrbq778j/mens-hoodie-size-chartsalan-hoodie.jpg?rlkey=k8rtob14d1rmpd2ltui8afxav&amp;dl=0","Click to download SizeChart")</f>
      </c>
      <c r="C922" s="0" t="inlineStr">
        <is>
          <t>Alan Men's Hoodie</t>
        </is>
      </c>
      <c r="D922" s="0" t="inlineStr">
        <is>
          <t>'139658</t>
        </is>
      </c>
      <c r="E922" s="0" t="inlineStr">
        <is>
          <t>KSU ALAN M LG:139658F-3XL</t>
        </is>
      </c>
      <c r="F922" s="0" t="inlineStr">
        <is>
          <t>'805139658098</t>
        </is>
      </c>
      <c r="G922" s="0" t="inlineStr">
        <is>
          <t>MENS</t>
        </is>
      </c>
      <c r="H922" s="0" t="inlineStr">
        <is>
          <t>3XL</t>
        </is>
      </c>
      <c r="I922" s="0">
        <v>39.99</v>
      </c>
      <c r="J922" s="0">
        <v>30</v>
      </c>
    </row>
    <row r="923" spans="1:10" customHeight="0">
      <c r="A923" s="0">
        <f>HYPERLINK("https://dl.dropboxusercontent.com/scl/fi/o6s27xj0ad4n6r7pdceci/alan-139646-t.jpg?rlkey=sfi7k2z6rffjo2ukddbala5qx&amp;dl=0","Click to download Image")</f>
      </c>
      <c r="B923" s="0">
        <f>HYPERLINK("https://dl.dropboxusercontent.com/scl/fi/b5jc0h4mur7uyqrbq778j/mens-hoodie-size-chartsalan-hoodie.jpg?rlkey=k8rtob14d1rmpd2ltui8afxav&amp;dl=0","Click to download SizeChart")</f>
      </c>
      <c r="C923" s="0" t="inlineStr">
        <is>
          <t>Alan Men's Hoodie</t>
        </is>
      </c>
      <c r="D923" s="0" t="inlineStr">
        <is>
          <t>'139646</t>
        </is>
      </c>
      <c r="E923" s="0" t="inlineStr">
        <is>
          <t>MU ALAN M BK:139646A-S</t>
        </is>
      </c>
      <c r="F923" s="0" t="inlineStr">
        <is>
          <t>'803139646046</t>
        </is>
      </c>
      <c r="G923" s="0" t="inlineStr">
        <is>
          <t>MENS</t>
        </is>
      </c>
      <c r="H923" s="0" t="inlineStr">
        <is>
          <t>S</t>
        </is>
      </c>
      <c r="I923" s="0">
        <v>39.99</v>
      </c>
      <c r="J923" s="0">
        <v>48</v>
      </c>
    </row>
    <row r="924" spans="1:10" customHeight="0">
      <c r="A924" s="0">
        <f>HYPERLINK("https://dl.dropboxusercontent.com/scl/fi/o6s27xj0ad4n6r7pdceci/alan-139646-t.jpg?rlkey=sfi7k2z6rffjo2ukddbala5qx&amp;dl=0","Click to download Image")</f>
      </c>
      <c r="B924" s="0">
        <f>HYPERLINK("https://dl.dropboxusercontent.com/scl/fi/b5jc0h4mur7uyqrbq778j/mens-hoodie-size-chartsalan-hoodie.jpg?rlkey=k8rtob14d1rmpd2ltui8afxav&amp;dl=0","Click to download SizeChart")</f>
      </c>
      <c r="C924" s="0" t="inlineStr">
        <is>
          <t>Alan Men's Hoodie</t>
        </is>
      </c>
      <c r="D924" s="0" t="inlineStr">
        <is>
          <t>'139646</t>
        </is>
      </c>
      <c r="E924" s="0" t="inlineStr">
        <is>
          <t>MU ALAN M BK:139646B-M</t>
        </is>
      </c>
      <c r="F924" s="0" t="inlineStr">
        <is>
          <t>'803139646053</t>
        </is>
      </c>
      <c r="G924" s="0" t="inlineStr">
        <is>
          <t>MENS</t>
        </is>
      </c>
      <c r="H924" s="0" t="inlineStr">
        <is>
          <t>M</t>
        </is>
      </c>
      <c r="I924" s="0">
        <v>39.99</v>
      </c>
      <c r="J924" s="0">
        <v>98</v>
      </c>
    </row>
    <row r="925" spans="1:10" customHeight="0">
      <c r="A925" s="0">
        <f>HYPERLINK("https://dl.dropboxusercontent.com/scl/fi/o6s27xj0ad4n6r7pdceci/alan-139646-t.jpg?rlkey=sfi7k2z6rffjo2ukddbala5qx&amp;dl=0","Click to download Image")</f>
      </c>
      <c r="B925" s="0">
        <f>HYPERLINK("https://dl.dropboxusercontent.com/scl/fi/b5jc0h4mur7uyqrbq778j/mens-hoodie-size-chartsalan-hoodie.jpg?rlkey=k8rtob14d1rmpd2ltui8afxav&amp;dl=0","Click to download SizeChart")</f>
      </c>
      <c r="C925" s="0" t="inlineStr">
        <is>
          <t>Alan Men's Hoodie</t>
        </is>
      </c>
      <c r="D925" s="0" t="inlineStr">
        <is>
          <t>'139646</t>
        </is>
      </c>
      <c r="E925" s="0" t="inlineStr">
        <is>
          <t>MU ALAN M BK:139646C-L</t>
        </is>
      </c>
      <c r="F925" s="0" t="inlineStr">
        <is>
          <t>'803139646060</t>
        </is>
      </c>
      <c r="G925" s="0" t="inlineStr">
        <is>
          <t>MENS</t>
        </is>
      </c>
      <c r="H925" s="0" t="inlineStr">
        <is>
          <t>L</t>
        </is>
      </c>
      <c r="I925" s="0">
        <v>39.99</v>
      </c>
      <c r="J925" s="0">
        <v>153</v>
      </c>
    </row>
    <row r="926" spans="1:10" customHeight="0">
      <c r="A926" s="0">
        <f>HYPERLINK("https://dl.dropboxusercontent.com/scl/fi/o6s27xj0ad4n6r7pdceci/alan-139646-t.jpg?rlkey=sfi7k2z6rffjo2ukddbala5qx&amp;dl=0","Click to download Image")</f>
      </c>
      <c r="B926" s="0">
        <f>HYPERLINK("https://dl.dropboxusercontent.com/scl/fi/b5jc0h4mur7uyqrbq778j/mens-hoodie-size-chartsalan-hoodie.jpg?rlkey=k8rtob14d1rmpd2ltui8afxav&amp;dl=0","Click to download SizeChart")</f>
      </c>
      <c r="C926" s="0" t="inlineStr">
        <is>
          <t>Alan Men's Hoodie</t>
        </is>
      </c>
      <c r="D926" s="0" t="inlineStr">
        <is>
          <t>'139646</t>
        </is>
      </c>
      <c r="E926" s="0" t="inlineStr">
        <is>
          <t>MU ALAN M BK:139646D-XL</t>
        </is>
      </c>
      <c r="F926" s="0" t="inlineStr">
        <is>
          <t>'803139646077</t>
        </is>
      </c>
      <c r="G926" s="0" t="inlineStr">
        <is>
          <t>MENS</t>
        </is>
      </c>
      <c r="H926" s="0" t="inlineStr">
        <is>
          <t>XL</t>
        </is>
      </c>
      <c r="I926" s="0">
        <v>39.99</v>
      </c>
      <c r="J926" s="0">
        <v>146</v>
      </c>
    </row>
    <row r="927" spans="1:10" customHeight="0">
      <c r="A927" s="0">
        <f>HYPERLINK("https://dl.dropboxusercontent.com/scl/fi/o6s27xj0ad4n6r7pdceci/alan-139646-t.jpg?rlkey=sfi7k2z6rffjo2ukddbala5qx&amp;dl=0","Click to download Image")</f>
      </c>
      <c r="B927" s="0">
        <f>HYPERLINK("https://dl.dropboxusercontent.com/scl/fi/b5jc0h4mur7uyqrbq778j/mens-hoodie-size-chartsalan-hoodie.jpg?rlkey=k8rtob14d1rmpd2ltui8afxav&amp;dl=0","Click to download SizeChart")</f>
      </c>
      <c r="C927" s="0" t="inlineStr">
        <is>
          <t>Alan Men's Hoodie</t>
        </is>
      </c>
      <c r="D927" s="0" t="inlineStr">
        <is>
          <t>'139646</t>
        </is>
      </c>
      <c r="E927" s="0" t="inlineStr">
        <is>
          <t>MU ALAN M BK:139646E-2XL</t>
        </is>
      </c>
      <c r="F927" s="0" t="inlineStr">
        <is>
          <t>'803139646084</t>
        </is>
      </c>
      <c r="G927" s="0" t="inlineStr">
        <is>
          <t>MENS</t>
        </is>
      </c>
      <c r="H927" s="0" t="inlineStr">
        <is>
          <t>2XL</t>
        </is>
      </c>
      <c r="I927" s="0">
        <v>39.99</v>
      </c>
      <c r="J927" s="0">
        <v>102</v>
      </c>
    </row>
    <row r="928" spans="1:10" customHeight="0">
      <c r="A928" s="0">
        <f>HYPERLINK("https://dl.dropboxusercontent.com/scl/fi/o6s27xj0ad4n6r7pdceci/alan-139646-t.jpg?rlkey=sfi7k2z6rffjo2ukddbala5qx&amp;dl=0","Click to download Image")</f>
      </c>
      <c r="B928" s="0">
        <f>HYPERLINK("https://dl.dropboxusercontent.com/scl/fi/b5jc0h4mur7uyqrbq778j/mens-hoodie-size-chartsalan-hoodie.jpg?rlkey=k8rtob14d1rmpd2ltui8afxav&amp;dl=0","Click to download SizeChart")</f>
      </c>
      <c r="C928" s="0" t="inlineStr">
        <is>
          <t>Alan Men's Hoodie</t>
        </is>
      </c>
      <c r="D928" s="0" t="inlineStr">
        <is>
          <t>'139646</t>
        </is>
      </c>
      <c r="E928" s="0" t="inlineStr">
        <is>
          <t>MU ALAN M BK:139646F-3XL</t>
        </is>
      </c>
      <c r="F928" s="0" t="inlineStr">
        <is>
          <t>'803139646091</t>
        </is>
      </c>
      <c r="G928" s="0" t="inlineStr">
        <is>
          <t>MENS</t>
        </is>
      </c>
      <c r="H928" s="0" t="inlineStr">
        <is>
          <t>3XL</t>
        </is>
      </c>
      <c r="I928" s="0">
        <v>39.99</v>
      </c>
      <c r="J928" s="0">
        <v>52</v>
      </c>
    </row>
    <row r="929" spans="1:10" customHeight="0">
      <c r="A929" s="0">
        <f>HYPERLINK("https://dl.dropboxusercontent.com/scl/fi/q9qwxh0i51hge573tebbw/alan-139656-tn.jpg?rlkey=ha662a3k9uwb8wsa5v7km2ek8&amp;dl=0","Click to download Image")</f>
      </c>
      <c r="B929" s="0">
        <f>HYPERLINK("https://dl.dropboxusercontent.com/scl/fi/b5jc0h4mur7uyqrbq778j/mens-hoodie-size-chartsalan-hoodie.jpg?rlkey=k8rtob14d1rmpd2ltui8afxav&amp;dl=0","Click to download SizeChart")</f>
      </c>
      <c r="C929" s="0" t="inlineStr">
        <is>
          <t>Alan Men's Hoodie</t>
        </is>
      </c>
      <c r="D929" s="0" t="inlineStr">
        <is>
          <t>'139656</t>
        </is>
      </c>
      <c r="E929" s="0" t="inlineStr">
        <is>
          <t>MU ALAN M GD:139656A-S</t>
        </is>
      </c>
      <c r="F929" s="0" t="inlineStr">
        <is>
          <t>'803139656045</t>
        </is>
      </c>
      <c r="G929" s="0" t="inlineStr">
        <is>
          <t>MENS</t>
        </is>
      </c>
      <c r="H929" s="0" t="inlineStr">
        <is>
          <t>S</t>
        </is>
      </c>
      <c r="I929" s="0">
        <v>39.99</v>
      </c>
      <c r="J929" s="0">
        <v>1</v>
      </c>
    </row>
    <row r="930" spans="1:10" customHeight="0">
      <c r="A930" s="0">
        <f>HYPERLINK("https://dl.dropboxusercontent.com/scl/fi/q9qwxh0i51hge573tebbw/alan-139656-tn.jpg?rlkey=ha662a3k9uwb8wsa5v7km2ek8&amp;dl=0","Click to download Image")</f>
      </c>
      <c r="B930" s="0">
        <f>HYPERLINK("https://dl.dropboxusercontent.com/scl/fi/b5jc0h4mur7uyqrbq778j/mens-hoodie-size-chartsalan-hoodie.jpg?rlkey=k8rtob14d1rmpd2ltui8afxav&amp;dl=0","Click to download SizeChart")</f>
      </c>
      <c r="C930" s="0" t="inlineStr">
        <is>
          <t>Alan Men's Hoodie</t>
        </is>
      </c>
      <c r="D930" s="0" t="inlineStr">
        <is>
          <t>'139656</t>
        </is>
      </c>
      <c r="E930" s="0" t="inlineStr">
        <is>
          <t>MU ALAN M GD:139656B-M</t>
        </is>
      </c>
      <c r="F930" s="0" t="inlineStr">
        <is>
          <t>'803139656052</t>
        </is>
      </c>
      <c r="G930" s="0" t="inlineStr">
        <is>
          <t>MENS</t>
        </is>
      </c>
      <c r="H930" s="0" t="inlineStr">
        <is>
          <t>M</t>
        </is>
      </c>
      <c r="I930" s="0">
        <v>39.99</v>
      </c>
      <c r="J930" s="0">
        <v>1</v>
      </c>
    </row>
    <row r="931" spans="1:10" customHeight="0">
      <c r="A931" s="0">
        <f>HYPERLINK("https://dl.dropboxusercontent.com/scl/fi/q9qwxh0i51hge573tebbw/alan-139656-tn.jpg?rlkey=ha662a3k9uwb8wsa5v7km2ek8&amp;dl=0","Click to download Image")</f>
      </c>
      <c r="B931" s="0">
        <f>HYPERLINK("https://dl.dropboxusercontent.com/scl/fi/b5jc0h4mur7uyqrbq778j/mens-hoodie-size-chartsalan-hoodie.jpg?rlkey=k8rtob14d1rmpd2ltui8afxav&amp;dl=0","Click to download SizeChart")</f>
      </c>
      <c r="C931" s="0" t="inlineStr">
        <is>
          <t>Alan Men's Hoodie</t>
        </is>
      </c>
      <c r="D931" s="0" t="inlineStr">
        <is>
          <t>'139656</t>
        </is>
      </c>
      <c r="E931" s="0" t="inlineStr">
        <is>
          <t>MU ALAN M GD:139656C-L</t>
        </is>
      </c>
      <c r="F931" s="0" t="inlineStr">
        <is>
          <t>'803139656069</t>
        </is>
      </c>
      <c r="G931" s="0" t="inlineStr">
        <is>
          <t>MENS</t>
        </is>
      </c>
      <c r="H931" s="0" t="inlineStr">
        <is>
          <t>L</t>
        </is>
      </c>
      <c r="I931" s="0">
        <v>39.99</v>
      </c>
      <c r="J931" s="0">
        <v>1</v>
      </c>
    </row>
    <row r="932" spans="1:10" customHeight="0">
      <c r="A932" s="0">
        <f>HYPERLINK("https://dl.dropboxusercontent.com/scl/fi/q9qwxh0i51hge573tebbw/alan-139656-tn.jpg?rlkey=ha662a3k9uwb8wsa5v7km2ek8&amp;dl=0","Click to download Image")</f>
      </c>
      <c r="B932" s="0">
        <f>HYPERLINK("https://dl.dropboxusercontent.com/scl/fi/b5jc0h4mur7uyqrbq778j/mens-hoodie-size-chartsalan-hoodie.jpg?rlkey=k8rtob14d1rmpd2ltui8afxav&amp;dl=0","Click to download SizeChart")</f>
      </c>
      <c r="C932" s="0" t="inlineStr">
        <is>
          <t>Alan Men's Hoodie</t>
        </is>
      </c>
      <c r="D932" s="0" t="inlineStr">
        <is>
          <t>'139656</t>
        </is>
      </c>
      <c r="E932" s="0" t="inlineStr">
        <is>
          <t>MU ALAN M GD:139656D-XL</t>
        </is>
      </c>
      <c r="F932" s="0" t="inlineStr">
        <is>
          <t>'803139656076</t>
        </is>
      </c>
      <c r="G932" s="0" t="inlineStr">
        <is>
          <t>MENS</t>
        </is>
      </c>
      <c r="H932" s="0" t="inlineStr">
        <is>
          <t>XL</t>
        </is>
      </c>
      <c r="I932" s="0">
        <v>39.99</v>
      </c>
      <c r="J932" s="0">
        <v>1</v>
      </c>
    </row>
    <row r="933" spans="1:10" customHeight="0">
      <c r="A933" s="0">
        <f>HYPERLINK("https://dl.dropboxusercontent.com/scl/fi/q9qwxh0i51hge573tebbw/alan-139656-tn.jpg?rlkey=ha662a3k9uwb8wsa5v7km2ek8&amp;dl=0","Click to download Image")</f>
      </c>
      <c r="B933" s="0">
        <f>HYPERLINK("https://dl.dropboxusercontent.com/scl/fi/b5jc0h4mur7uyqrbq778j/mens-hoodie-size-chartsalan-hoodie.jpg?rlkey=k8rtob14d1rmpd2ltui8afxav&amp;dl=0","Click to download SizeChart")</f>
      </c>
      <c r="C933" s="0" t="inlineStr">
        <is>
          <t>Alan Men's Hoodie</t>
        </is>
      </c>
      <c r="D933" s="0" t="inlineStr">
        <is>
          <t>'139656</t>
        </is>
      </c>
      <c r="E933" s="0" t="inlineStr">
        <is>
          <t>MU ALAN M GD:139656E-2XL</t>
        </is>
      </c>
      <c r="F933" s="0" t="inlineStr">
        <is>
          <t>'803139656083</t>
        </is>
      </c>
      <c r="G933" s="0" t="inlineStr">
        <is>
          <t>MENS</t>
        </is>
      </c>
      <c r="H933" s="0" t="inlineStr">
        <is>
          <t>2XL</t>
        </is>
      </c>
      <c r="I933" s="0">
        <v>39.99</v>
      </c>
      <c r="J933" s="0">
        <v>0</v>
      </c>
    </row>
    <row r="934" spans="1:10" customHeight="0">
      <c r="A934" s="0">
        <f>HYPERLINK("https://dl.dropboxusercontent.com/scl/fi/q9qwxh0i51hge573tebbw/alan-139656-tn.jpg?rlkey=ha662a3k9uwb8wsa5v7km2ek8&amp;dl=0","Click to download Image")</f>
      </c>
      <c r="B934" s="0">
        <f>HYPERLINK("https://dl.dropboxusercontent.com/scl/fi/b5jc0h4mur7uyqrbq778j/mens-hoodie-size-chartsalan-hoodie.jpg?rlkey=k8rtob14d1rmpd2ltui8afxav&amp;dl=0","Click to download SizeChart")</f>
      </c>
      <c r="C934" s="0" t="inlineStr">
        <is>
          <t>Alan Men's Hoodie</t>
        </is>
      </c>
      <c r="D934" s="0" t="inlineStr">
        <is>
          <t>'139656</t>
        </is>
      </c>
      <c r="E934" s="0" t="inlineStr">
        <is>
          <t>MU ALAN M GD:139656F-3XL</t>
        </is>
      </c>
      <c r="F934" s="0" t="inlineStr">
        <is>
          <t>'803139656090</t>
        </is>
      </c>
      <c r="G934" s="0" t="inlineStr">
        <is>
          <t>MENS</t>
        </is>
      </c>
      <c r="H934" s="0" t="inlineStr">
        <is>
          <t>3XL</t>
        </is>
      </c>
      <c r="I934" s="0">
        <v>39.99</v>
      </c>
      <c r="J934" s="0">
        <v>1</v>
      </c>
    </row>
    <row r="935" spans="1:10" customHeight="0">
      <c r="A935" s="0">
        <f>HYPERLINK("https://dl.dropboxusercontent.com/scl/fi/837o73128ii645rgjc6rj/alan-139654-tn.jpg?rlkey=ne4je6k9m9dacll32rvug7ejm&amp;dl=0","Click to download Image")</f>
      </c>
      <c r="B935" s="0">
        <f>HYPERLINK("https://dl.dropboxusercontent.com/scl/fi/b5jc0h4mur7uyqrbq778j/mens-hoodie-size-chartsalan-hoodie.jpg?rlkey=k8rtob14d1rmpd2ltui8afxav&amp;dl=0","Click to download SizeChart")</f>
      </c>
      <c r="C935" s="0" t="inlineStr">
        <is>
          <t>Alan Men's Hoodie</t>
        </is>
      </c>
      <c r="D935" s="0" t="inlineStr">
        <is>
          <t>'139654</t>
        </is>
      </c>
      <c r="E935" s="0" t="inlineStr">
        <is>
          <t>NDSU ALAN M GD:139654A-S</t>
        </is>
      </c>
      <c r="F935" s="0" t="inlineStr">
        <is>
          <t>'813139654040</t>
        </is>
      </c>
      <c r="G935" s="0" t="inlineStr">
        <is>
          <t>MENS</t>
        </is>
      </c>
      <c r="H935" s="0" t="inlineStr">
        <is>
          <t>S</t>
        </is>
      </c>
      <c r="I935" s="0">
        <v>39.99</v>
      </c>
      <c r="J935" s="0">
        <v>6</v>
      </c>
    </row>
    <row r="936" spans="1:10" customHeight="0">
      <c r="A936" s="0">
        <f>HYPERLINK("https://dl.dropboxusercontent.com/scl/fi/837o73128ii645rgjc6rj/alan-139654-tn.jpg?rlkey=ne4je6k9m9dacll32rvug7ejm&amp;dl=0","Click to download Image")</f>
      </c>
      <c r="B936" s="0">
        <f>HYPERLINK("https://dl.dropboxusercontent.com/scl/fi/b5jc0h4mur7uyqrbq778j/mens-hoodie-size-chartsalan-hoodie.jpg?rlkey=k8rtob14d1rmpd2ltui8afxav&amp;dl=0","Click to download SizeChart")</f>
      </c>
      <c r="C936" s="0" t="inlineStr">
        <is>
          <t>Alan Men's Hoodie</t>
        </is>
      </c>
      <c r="D936" s="0" t="inlineStr">
        <is>
          <t>'139654</t>
        </is>
      </c>
      <c r="E936" s="0" t="inlineStr">
        <is>
          <t>NDSU ALAN M GD:139654B-M</t>
        </is>
      </c>
      <c r="F936" s="0" t="inlineStr">
        <is>
          <t>'813139654057</t>
        </is>
      </c>
      <c r="G936" s="0" t="inlineStr">
        <is>
          <t>MENS</t>
        </is>
      </c>
      <c r="H936" s="0" t="inlineStr">
        <is>
          <t>M</t>
        </is>
      </c>
      <c r="I936" s="0">
        <v>39.99</v>
      </c>
      <c r="J936" s="0">
        <v>14</v>
      </c>
    </row>
    <row r="937" spans="1:10" customHeight="0">
      <c r="A937" s="0">
        <f>HYPERLINK("https://dl.dropboxusercontent.com/scl/fi/837o73128ii645rgjc6rj/alan-139654-tn.jpg?rlkey=ne4je6k9m9dacll32rvug7ejm&amp;dl=0","Click to download Image")</f>
      </c>
      <c r="B937" s="0">
        <f>HYPERLINK("https://dl.dropboxusercontent.com/scl/fi/b5jc0h4mur7uyqrbq778j/mens-hoodie-size-chartsalan-hoodie.jpg?rlkey=k8rtob14d1rmpd2ltui8afxav&amp;dl=0","Click to download SizeChart")</f>
      </c>
      <c r="C937" s="0" t="inlineStr">
        <is>
          <t>Alan Men's Hoodie</t>
        </is>
      </c>
      <c r="D937" s="0" t="inlineStr">
        <is>
          <t>'139654</t>
        </is>
      </c>
      <c r="E937" s="0" t="inlineStr">
        <is>
          <t>NDSU ALAN M GD:139654C-L</t>
        </is>
      </c>
      <c r="F937" s="0" t="inlineStr">
        <is>
          <t>'813139654064</t>
        </is>
      </c>
      <c r="G937" s="0" t="inlineStr">
        <is>
          <t>MENS</t>
        </is>
      </c>
      <c r="H937" s="0" t="inlineStr">
        <is>
          <t>L</t>
        </is>
      </c>
      <c r="I937" s="0">
        <v>39.99</v>
      </c>
      <c r="J937" s="0">
        <v>21</v>
      </c>
    </row>
    <row r="938" spans="1:10" customHeight="0">
      <c r="A938" s="0">
        <f>HYPERLINK("https://dl.dropboxusercontent.com/scl/fi/837o73128ii645rgjc6rj/alan-139654-tn.jpg?rlkey=ne4je6k9m9dacll32rvug7ejm&amp;dl=0","Click to download Image")</f>
      </c>
      <c r="B938" s="0">
        <f>HYPERLINK("https://dl.dropboxusercontent.com/scl/fi/b5jc0h4mur7uyqrbq778j/mens-hoodie-size-chartsalan-hoodie.jpg?rlkey=k8rtob14d1rmpd2ltui8afxav&amp;dl=0","Click to download SizeChart")</f>
      </c>
      <c r="C938" s="0" t="inlineStr">
        <is>
          <t>Alan Men's Hoodie</t>
        </is>
      </c>
      <c r="D938" s="0" t="inlineStr">
        <is>
          <t>'139654</t>
        </is>
      </c>
      <c r="E938" s="0" t="inlineStr">
        <is>
          <t>NDSU ALAN M GD:139654D-XL</t>
        </is>
      </c>
      <c r="F938" s="0" t="inlineStr">
        <is>
          <t>'813139654071</t>
        </is>
      </c>
      <c r="G938" s="0" t="inlineStr">
        <is>
          <t>MENS</t>
        </is>
      </c>
      <c r="H938" s="0" t="inlineStr">
        <is>
          <t>XL</t>
        </is>
      </c>
      <c r="I938" s="0">
        <v>39.99</v>
      </c>
      <c r="J938" s="0">
        <v>19</v>
      </c>
    </row>
    <row r="939" spans="1:10" customHeight="0">
      <c r="A939" s="0">
        <f>HYPERLINK("https://dl.dropboxusercontent.com/scl/fi/837o73128ii645rgjc6rj/alan-139654-tn.jpg?rlkey=ne4je6k9m9dacll32rvug7ejm&amp;dl=0","Click to download Image")</f>
      </c>
      <c r="B939" s="0">
        <f>HYPERLINK("https://dl.dropboxusercontent.com/scl/fi/b5jc0h4mur7uyqrbq778j/mens-hoodie-size-chartsalan-hoodie.jpg?rlkey=k8rtob14d1rmpd2ltui8afxav&amp;dl=0","Click to download SizeChart")</f>
      </c>
      <c r="C939" s="0" t="inlineStr">
        <is>
          <t>Alan Men's Hoodie</t>
        </is>
      </c>
      <c r="D939" s="0" t="inlineStr">
        <is>
          <t>'139654</t>
        </is>
      </c>
      <c r="E939" s="0" t="inlineStr">
        <is>
          <t>NDSU ALAN M GD:139654E-2XL</t>
        </is>
      </c>
      <c r="F939" s="0" t="inlineStr">
        <is>
          <t>'813139654088</t>
        </is>
      </c>
      <c r="G939" s="0" t="inlineStr">
        <is>
          <t>MENS</t>
        </is>
      </c>
      <c r="H939" s="0" t="inlineStr">
        <is>
          <t>2XL</t>
        </is>
      </c>
      <c r="I939" s="0">
        <v>39.99</v>
      </c>
      <c r="J939" s="0">
        <v>13</v>
      </c>
    </row>
    <row r="940" spans="1:10" customHeight="0">
      <c r="A940" s="0">
        <f>HYPERLINK("https://dl.dropboxusercontent.com/scl/fi/837o73128ii645rgjc6rj/alan-139654-tn.jpg?rlkey=ne4je6k9m9dacll32rvug7ejm&amp;dl=0","Click to download Image")</f>
      </c>
      <c r="B940" s="0">
        <f>HYPERLINK("https://dl.dropboxusercontent.com/scl/fi/b5jc0h4mur7uyqrbq778j/mens-hoodie-size-chartsalan-hoodie.jpg?rlkey=k8rtob14d1rmpd2ltui8afxav&amp;dl=0","Click to download SizeChart")</f>
      </c>
      <c r="C940" s="0" t="inlineStr">
        <is>
          <t>Alan Men's Hoodie</t>
        </is>
      </c>
      <c r="D940" s="0" t="inlineStr">
        <is>
          <t>'139654</t>
        </is>
      </c>
      <c r="E940" s="0" t="inlineStr">
        <is>
          <t>NDSU ALAN M GD:139654F-3XL</t>
        </is>
      </c>
      <c r="F940" s="0" t="inlineStr">
        <is>
          <t>'813139654095</t>
        </is>
      </c>
      <c r="G940" s="0" t="inlineStr">
        <is>
          <t>MENS</t>
        </is>
      </c>
      <c r="H940" s="0" t="inlineStr">
        <is>
          <t>3XL</t>
        </is>
      </c>
      <c r="I940" s="0">
        <v>39.99</v>
      </c>
      <c r="J940" s="0">
        <v>7</v>
      </c>
    </row>
    <row r="941" spans="1:10" customHeight="0">
      <c r="A941" s="0">
        <f>HYPERLINK("https://dl.dropboxusercontent.com/scl/fi/azelskcdrho13xa2hcg4f/alan-140327-tn.jpg?rlkey=l2himt6nbd8nm8s7aku22xrt0&amp;dl=0","Click to download Image")</f>
      </c>
      <c r="B941" s="0">
        <f>HYPERLINK("https://dl.dropboxusercontent.com/scl/fi/b5jc0h4mur7uyqrbq778j/mens-hoodie-size-chartsalan-hoodie.jpg?rlkey=k8rtob14d1rmpd2ltui8afxav&amp;dl=0","Click to download SizeChart")</f>
      </c>
      <c r="C941" s="0" t="inlineStr">
        <is>
          <t>Alan Men's Hoodie</t>
        </is>
      </c>
      <c r="D941" s="0" t="inlineStr">
        <is>
          <t>'140327</t>
        </is>
      </c>
      <c r="E941" s="0" t="inlineStr">
        <is>
          <t>NDSU ALAN M GD:140327A-S</t>
        </is>
      </c>
      <c r="F941" s="0" t="inlineStr">
        <is>
          <t>'813140327049</t>
        </is>
      </c>
      <c r="G941" s="0" t="inlineStr">
        <is>
          <t>MENS</t>
        </is>
      </c>
      <c r="H941" s="0" t="inlineStr">
        <is>
          <t>S</t>
        </is>
      </c>
      <c r="I941" s="0">
        <v>39.99</v>
      </c>
      <c r="J941" s="0">
        <v>8</v>
      </c>
    </row>
    <row r="942" spans="1:10" customHeight="0">
      <c r="A942" s="0">
        <f>HYPERLINK("https://dl.dropboxusercontent.com/scl/fi/azelskcdrho13xa2hcg4f/alan-140327-tn.jpg?rlkey=l2himt6nbd8nm8s7aku22xrt0&amp;dl=0","Click to download Image")</f>
      </c>
      <c r="B942" s="0">
        <f>HYPERLINK("https://dl.dropboxusercontent.com/scl/fi/b5jc0h4mur7uyqrbq778j/mens-hoodie-size-chartsalan-hoodie.jpg?rlkey=k8rtob14d1rmpd2ltui8afxav&amp;dl=0","Click to download SizeChart")</f>
      </c>
      <c r="C942" s="0" t="inlineStr">
        <is>
          <t>Alan Men's Hoodie</t>
        </is>
      </c>
      <c r="D942" s="0" t="inlineStr">
        <is>
          <t>'140327</t>
        </is>
      </c>
      <c r="E942" s="0" t="inlineStr">
        <is>
          <t>NDSU ALAN M GD:140327B-M</t>
        </is>
      </c>
      <c r="F942" s="0" t="inlineStr">
        <is>
          <t>'813140327056</t>
        </is>
      </c>
      <c r="G942" s="0" t="inlineStr">
        <is>
          <t>MENS</t>
        </is>
      </c>
      <c r="H942" s="0" t="inlineStr">
        <is>
          <t>M</t>
        </is>
      </c>
      <c r="I942" s="0">
        <v>39.99</v>
      </c>
      <c r="J942" s="0">
        <v>16</v>
      </c>
    </row>
    <row r="943" spans="1:10" customHeight="0">
      <c r="A943" s="0">
        <f>HYPERLINK("https://dl.dropboxusercontent.com/scl/fi/azelskcdrho13xa2hcg4f/alan-140327-tn.jpg?rlkey=l2himt6nbd8nm8s7aku22xrt0&amp;dl=0","Click to download Image")</f>
      </c>
      <c r="B943" s="0">
        <f>HYPERLINK("https://dl.dropboxusercontent.com/scl/fi/b5jc0h4mur7uyqrbq778j/mens-hoodie-size-chartsalan-hoodie.jpg?rlkey=k8rtob14d1rmpd2ltui8afxav&amp;dl=0","Click to download SizeChart")</f>
      </c>
      <c r="C943" s="0" t="inlineStr">
        <is>
          <t>Alan Men's Hoodie</t>
        </is>
      </c>
      <c r="D943" s="0" t="inlineStr">
        <is>
          <t>'140327</t>
        </is>
      </c>
      <c r="E943" s="0" t="inlineStr">
        <is>
          <t>NDSU ALAN M GD:140327C-L</t>
        </is>
      </c>
      <c r="F943" s="0" t="inlineStr">
        <is>
          <t>'813140327063</t>
        </is>
      </c>
      <c r="G943" s="0" t="inlineStr">
        <is>
          <t>MENS</t>
        </is>
      </c>
      <c r="H943" s="0" t="inlineStr">
        <is>
          <t>L</t>
        </is>
      </c>
      <c r="I943" s="0">
        <v>39.99</v>
      </c>
      <c r="J943" s="0">
        <v>24</v>
      </c>
    </row>
    <row r="944" spans="1:10" customHeight="0">
      <c r="A944" s="0">
        <f>HYPERLINK("https://dl.dropboxusercontent.com/scl/fi/azelskcdrho13xa2hcg4f/alan-140327-tn.jpg?rlkey=l2himt6nbd8nm8s7aku22xrt0&amp;dl=0","Click to download Image")</f>
      </c>
      <c r="B944" s="0">
        <f>HYPERLINK("https://dl.dropboxusercontent.com/scl/fi/b5jc0h4mur7uyqrbq778j/mens-hoodie-size-chartsalan-hoodie.jpg?rlkey=k8rtob14d1rmpd2ltui8afxav&amp;dl=0","Click to download SizeChart")</f>
      </c>
      <c r="C944" s="0" t="inlineStr">
        <is>
          <t>Alan Men's Hoodie</t>
        </is>
      </c>
      <c r="D944" s="0" t="inlineStr">
        <is>
          <t>'140327</t>
        </is>
      </c>
      <c r="E944" s="0" t="inlineStr">
        <is>
          <t>NDSU ALAN M GD:140327D-XL</t>
        </is>
      </c>
      <c r="F944" s="0" t="inlineStr">
        <is>
          <t>'813140327070</t>
        </is>
      </c>
      <c r="G944" s="0" t="inlineStr">
        <is>
          <t>MENS</t>
        </is>
      </c>
      <c r="H944" s="0" t="inlineStr">
        <is>
          <t>XL</t>
        </is>
      </c>
      <c r="I944" s="0">
        <v>39.99</v>
      </c>
      <c r="J944" s="0">
        <v>24</v>
      </c>
    </row>
    <row r="945" spans="1:10" customHeight="0">
      <c r="A945" s="0">
        <f>HYPERLINK("https://dl.dropboxusercontent.com/scl/fi/azelskcdrho13xa2hcg4f/alan-140327-tn.jpg?rlkey=l2himt6nbd8nm8s7aku22xrt0&amp;dl=0","Click to download Image")</f>
      </c>
      <c r="B945" s="0">
        <f>HYPERLINK("https://dl.dropboxusercontent.com/scl/fi/b5jc0h4mur7uyqrbq778j/mens-hoodie-size-chartsalan-hoodie.jpg?rlkey=k8rtob14d1rmpd2ltui8afxav&amp;dl=0","Click to download SizeChart")</f>
      </c>
      <c r="C945" s="0" t="inlineStr">
        <is>
          <t>Alan Men's Hoodie</t>
        </is>
      </c>
      <c r="D945" s="0" t="inlineStr">
        <is>
          <t>'140327</t>
        </is>
      </c>
      <c r="E945" s="0" t="inlineStr">
        <is>
          <t>NDSU ALAN M GD:140327E-2XL</t>
        </is>
      </c>
      <c r="F945" s="0" t="inlineStr">
        <is>
          <t>'813140327087</t>
        </is>
      </c>
      <c r="G945" s="0" t="inlineStr">
        <is>
          <t>MENS</t>
        </is>
      </c>
      <c r="H945" s="0" t="inlineStr">
        <is>
          <t>2XL</t>
        </is>
      </c>
      <c r="I945" s="0">
        <v>39.99</v>
      </c>
      <c r="J945" s="0">
        <v>14</v>
      </c>
    </row>
    <row r="946" spans="1:10" customHeight="0">
      <c r="A946" s="0">
        <f>HYPERLINK("https://dl.dropboxusercontent.com/scl/fi/azelskcdrho13xa2hcg4f/alan-140327-tn.jpg?rlkey=l2himt6nbd8nm8s7aku22xrt0&amp;dl=0","Click to download Image")</f>
      </c>
      <c r="B946" s="0">
        <f>HYPERLINK("https://dl.dropboxusercontent.com/scl/fi/b5jc0h4mur7uyqrbq778j/mens-hoodie-size-chartsalan-hoodie.jpg?rlkey=k8rtob14d1rmpd2ltui8afxav&amp;dl=0","Click to download SizeChart")</f>
      </c>
      <c r="C946" s="0" t="inlineStr">
        <is>
          <t>Alan Men's Hoodie</t>
        </is>
      </c>
      <c r="D946" s="0" t="inlineStr">
        <is>
          <t>'140327</t>
        </is>
      </c>
      <c r="E946" s="0" t="inlineStr">
        <is>
          <t>NDSU ALAN M GD:140327F-3XL</t>
        </is>
      </c>
      <c r="F946" s="0" t="inlineStr">
        <is>
          <t>'813140327094</t>
        </is>
      </c>
      <c r="G946" s="0" t="inlineStr">
        <is>
          <t>MENS</t>
        </is>
      </c>
      <c r="H946" s="0" t="inlineStr">
        <is>
          <t>3XL</t>
        </is>
      </c>
      <c r="I946" s="0">
        <v>39.99</v>
      </c>
      <c r="J946" s="0">
        <v>8</v>
      </c>
    </row>
    <row r="947" spans="1:10" customHeight="0">
      <c r="A947" s="0">
        <f>HYPERLINK("https://dl.dropboxusercontent.com/scl/fi/rkwowpbqh3nja3mi2juen/alan-139655-tn.jpg?rlkey=htqemt1b0a7r6es5t7glf71xj&amp;dl=0","Click to download Image")</f>
      </c>
      <c r="B947" s="0">
        <f>HYPERLINK("https://dl.dropboxusercontent.com/scl/fi/b5jc0h4mur7uyqrbq778j/mens-hoodie-size-chartsalan-hoodie.jpg?rlkey=k8rtob14d1rmpd2ltui8afxav&amp;dl=0","Click to download SizeChart")</f>
      </c>
      <c r="C947" s="0" t="inlineStr">
        <is>
          <t>Alan Men's Hoodie</t>
        </is>
      </c>
      <c r="D947" s="0" t="inlineStr">
        <is>
          <t>'139655</t>
        </is>
      </c>
      <c r="E947" s="0" t="inlineStr">
        <is>
          <t>UNI ALAN M GD:139655A-S</t>
        </is>
      </c>
      <c r="F947" s="0" t="inlineStr">
        <is>
          <t>'802139655041</t>
        </is>
      </c>
      <c r="G947" s="0" t="inlineStr">
        <is>
          <t>MENS</t>
        </is>
      </c>
      <c r="H947" s="0" t="inlineStr">
        <is>
          <t>S</t>
        </is>
      </c>
      <c r="I947" s="0">
        <v>39.99</v>
      </c>
      <c r="J947" s="0">
        <v>6</v>
      </c>
    </row>
    <row r="948" spans="1:10" customHeight="0">
      <c r="A948" s="0">
        <f>HYPERLINK("https://dl.dropboxusercontent.com/scl/fi/rkwowpbqh3nja3mi2juen/alan-139655-tn.jpg?rlkey=htqemt1b0a7r6es5t7glf71xj&amp;dl=0","Click to download Image")</f>
      </c>
      <c r="B948" s="0">
        <f>HYPERLINK("https://dl.dropboxusercontent.com/scl/fi/b5jc0h4mur7uyqrbq778j/mens-hoodie-size-chartsalan-hoodie.jpg?rlkey=k8rtob14d1rmpd2ltui8afxav&amp;dl=0","Click to download SizeChart")</f>
      </c>
      <c r="C948" s="0" t="inlineStr">
        <is>
          <t>Alan Men's Hoodie</t>
        </is>
      </c>
      <c r="D948" s="0" t="inlineStr">
        <is>
          <t>'139655</t>
        </is>
      </c>
      <c r="E948" s="0" t="inlineStr">
        <is>
          <t>UNI ALAN M GD:139655B-M</t>
        </is>
      </c>
      <c r="F948" s="0" t="inlineStr">
        <is>
          <t>'802139655058</t>
        </is>
      </c>
      <c r="G948" s="0" t="inlineStr">
        <is>
          <t>MENS</t>
        </is>
      </c>
      <c r="H948" s="0" t="inlineStr">
        <is>
          <t>M</t>
        </is>
      </c>
      <c r="I948" s="0">
        <v>39.99</v>
      </c>
      <c r="J948" s="0">
        <v>13</v>
      </c>
    </row>
    <row r="949" spans="1:10" customHeight="0">
      <c r="A949" s="0">
        <f>HYPERLINK("https://dl.dropboxusercontent.com/scl/fi/rkwowpbqh3nja3mi2juen/alan-139655-tn.jpg?rlkey=htqemt1b0a7r6es5t7glf71xj&amp;dl=0","Click to download Image")</f>
      </c>
      <c r="B949" s="0">
        <f>HYPERLINK("https://dl.dropboxusercontent.com/scl/fi/b5jc0h4mur7uyqrbq778j/mens-hoodie-size-chartsalan-hoodie.jpg?rlkey=k8rtob14d1rmpd2ltui8afxav&amp;dl=0","Click to download SizeChart")</f>
      </c>
      <c r="C949" s="0" t="inlineStr">
        <is>
          <t>Alan Men's Hoodie</t>
        </is>
      </c>
      <c r="D949" s="0" t="inlineStr">
        <is>
          <t>'139655</t>
        </is>
      </c>
      <c r="E949" s="0" t="inlineStr">
        <is>
          <t>UNI ALAN M GD:139655C-L</t>
        </is>
      </c>
      <c r="F949" s="0" t="inlineStr">
        <is>
          <t>'802139655065</t>
        </is>
      </c>
      <c r="G949" s="0" t="inlineStr">
        <is>
          <t>MENS</t>
        </is>
      </c>
      <c r="H949" s="0" t="inlineStr">
        <is>
          <t>L</t>
        </is>
      </c>
      <c r="I949" s="0">
        <v>39.99</v>
      </c>
      <c r="J949" s="0">
        <v>19</v>
      </c>
    </row>
    <row r="950" spans="1:10" customHeight="0">
      <c r="A950" s="0">
        <f>HYPERLINK("https://dl.dropboxusercontent.com/scl/fi/rkwowpbqh3nja3mi2juen/alan-139655-tn.jpg?rlkey=htqemt1b0a7r6es5t7glf71xj&amp;dl=0","Click to download Image")</f>
      </c>
      <c r="B950" s="0">
        <f>HYPERLINK("https://dl.dropboxusercontent.com/scl/fi/b5jc0h4mur7uyqrbq778j/mens-hoodie-size-chartsalan-hoodie.jpg?rlkey=k8rtob14d1rmpd2ltui8afxav&amp;dl=0","Click to download SizeChart")</f>
      </c>
      <c r="C950" s="0" t="inlineStr">
        <is>
          <t>Alan Men's Hoodie</t>
        </is>
      </c>
      <c r="D950" s="0" t="inlineStr">
        <is>
          <t>'139655</t>
        </is>
      </c>
      <c r="E950" s="0" t="inlineStr">
        <is>
          <t>UNI ALAN M GD:139655D-XL</t>
        </is>
      </c>
      <c r="F950" s="0" t="inlineStr">
        <is>
          <t>'802139655072</t>
        </is>
      </c>
      <c r="G950" s="0" t="inlineStr">
        <is>
          <t>MENS</t>
        </is>
      </c>
      <c r="H950" s="0" t="inlineStr">
        <is>
          <t>XL</t>
        </is>
      </c>
      <c r="I950" s="0">
        <v>39.99</v>
      </c>
      <c r="J950" s="0">
        <v>20</v>
      </c>
    </row>
    <row r="951" spans="1:10" customHeight="0">
      <c r="A951" s="0">
        <f>HYPERLINK("https://dl.dropboxusercontent.com/scl/fi/rkwowpbqh3nja3mi2juen/alan-139655-tn.jpg?rlkey=htqemt1b0a7r6es5t7glf71xj&amp;dl=0","Click to download Image")</f>
      </c>
      <c r="B951" s="0">
        <f>HYPERLINK("https://dl.dropboxusercontent.com/scl/fi/b5jc0h4mur7uyqrbq778j/mens-hoodie-size-chartsalan-hoodie.jpg?rlkey=k8rtob14d1rmpd2ltui8afxav&amp;dl=0","Click to download SizeChart")</f>
      </c>
      <c r="C951" s="0" t="inlineStr">
        <is>
          <t>Alan Men's Hoodie</t>
        </is>
      </c>
      <c r="D951" s="0" t="inlineStr">
        <is>
          <t>'139655</t>
        </is>
      </c>
      <c r="E951" s="0" t="inlineStr">
        <is>
          <t>UNI ALAN M GD:139655E-2XL</t>
        </is>
      </c>
      <c r="F951" s="0" t="inlineStr">
        <is>
          <t>'802139655089</t>
        </is>
      </c>
      <c r="G951" s="0" t="inlineStr">
        <is>
          <t>MENS</t>
        </is>
      </c>
      <c r="H951" s="0" t="inlineStr">
        <is>
          <t>2XL</t>
        </is>
      </c>
      <c r="I951" s="0">
        <v>39.99</v>
      </c>
      <c r="J951" s="0">
        <v>10</v>
      </c>
    </row>
    <row r="952" spans="1:10" customHeight="0">
      <c r="A952" s="0">
        <f>HYPERLINK("https://dl.dropboxusercontent.com/scl/fi/rkwowpbqh3nja3mi2juen/alan-139655-tn.jpg?rlkey=htqemt1b0a7r6es5t7glf71xj&amp;dl=0","Click to download Image")</f>
      </c>
      <c r="B952" s="0">
        <f>HYPERLINK("https://dl.dropboxusercontent.com/scl/fi/b5jc0h4mur7uyqrbq778j/mens-hoodie-size-chartsalan-hoodie.jpg?rlkey=k8rtob14d1rmpd2ltui8afxav&amp;dl=0","Click to download SizeChart")</f>
      </c>
      <c r="C952" s="0" t="inlineStr">
        <is>
          <t>Alan Men's Hoodie</t>
        </is>
      </c>
      <c r="D952" s="0" t="inlineStr">
        <is>
          <t>'139655</t>
        </is>
      </c>
      <c r="E952" s="0" t="inlineStr">
        <is>
          <t>UNI ALAN M GD:139655F-3XL</t>
        </is>
      </c>
      <c r="F952" s="0" t="inlineStr">
        <is>
          <t>'802139655096</t>
        </is>
      </c>
      <c r="G952" s="0" t="inlineStr">
        <is>
          <t>MENS</t>
        </is>
      </c>
      <c r="H952" s="0" t="inlineStr">
        <is>
          <t>3XL</t>
        </is>
      </c>
      <c r="I952" s="0">
        <v>39.99</v>
      </c>
      <c r="J952" s="0">
        <v>4</v>
      </c>
    </row>
    <row r="953" spans="1:10" customHeight="0">
      <c r="A953" s="0">
        <f>HYPERLINK("https://dl.dropboxusercontent.com/scl/fi/5puip7ojvhaxjct64m33d/alan-139659-t.jpg?rlkey=jsp4k1qvh95hckwdzs7el72kb&amp;dl=0","Click to download Image")</f>
      </c>
      <c r="B953" s="0">
        <f>HYPERLINK("https://dl.dropboxusercontent.com/scl/fi/b5jc0h4mur7uyqrbq778j/mens-hoodie-size-chartsalan-hoodie.jpg?rlkey=k8rtob14d1rmpd2ltui8afxav&amp;dl=0","Click to download SizeChart")</f>
      </c>
      <c r="C953" s="0" t="inlineStr">
        <is>
          <t>Alan Men's Hoodie</t>
        </is>
      </c>
      <c r="D953" s="0" t="inlineStr">
        <is>
          <t>'139659</t>
        </is>
      </c>
      <c r="E953" s="0" t="inlineStr">
        <is>
          <t>UNI ALAN M LG:139659A-S</t>
        </is>
      </c>
      <c r="F953" s="0" t="inlineStr">
        <is>
          <t>'802139659049</t>
        </is>
      </c>
      <c r="G953" s="0" t="inlineStr">
        <is>
          <t>MENS</t>
        </is>
      </c>
      <c r="H953" s="0" t="inlineStr">
        <is>
          <t>S</t>
        </is>
      </c>
      <c r="I953" s="0">
        <v>39.99</v>
      </c>
      <c r="J953" s="0">
        <v>15</v>
      </c>
    </row>
    <row r="954" spans="1:10" customHeight="0">
      <c r="A954" s="0">
        <f>HYPERLINK("https://dl.dropboxusercontent.com/scl/fi/5puip7ojvhaxjct64m33d/alan-139659-t.jpg?rlkey=jsp4k1qvh95hckwdzs7el72kb&amp;dl=0","Click to download Image")</f>
      </c>
      <c r="B954" s="0">
        <f>HYPERLINK("https://dl.dropboxusercontent.com/scl/fi/b5jc0h4mur7uyqrbq778j/mens-hoodie-size-chartsalan-hoodie.jpg?rlkey=k8rtob14d1rmpd2ltui8afxav&amp;dl=0","Click to download SizeChart")</f>
      </c>
      <c r="C954" s="0" t="inlineStr">
        <is>
          <t>Alan Men's Hoodie</t>
        </is>
      </c>
      <c r="D954" s="0" t="inlineStr">
        <is>
          <t>'139659</t>
        </is>
      </c>
      <c r="E954" s="0" t="inlineStr">
        <is>
          <t>UNI ALAN M LG:139659B-M</t>
        </is>
      </c>
      <c r="F954" s="0" t="inlineStr">
        <is>
          <t>'802139659056</t>
        </is>
      </c>
      <c r="G954" s="0" t="inlineStr">
        <is>
          <t>MENS</t>
        </is>
      </c>
      <c r="H954" s="0" t="inlineStr">
        <is>
          <t>M</t>
        </is>
      </c>
      <c r="I954" s="0">
        <v>39.99</v>
      </c>
      <c r="J954" s="0">
        <v>27</v>
      </c>
    </row>
    <row r="955" spans="1:10" customHeight="0">
      <c r="A955" s="0">
        <f>HYPERLINK("https://dl.dropboxusercontent.com/scl/fi/5puip7ojvhaxjct64m33d/alan-139659-t.jpg?rlkey=jsp4k1qvh95hckwdzs7el72kb&amp;dl=0","Click to download Image")</f>
      </c>
      <c r="B955" s="0">
        <f>HYPERLINK("https://dl.dropboxusercontent.com/scl/fi/b5jc0h4mur7uyqrbq778j/mens-hoodie-size-chartsalan-hoodie.jpg?rlkey=k8rtob14d1rmpd2ltui8afxav&amp;dl=0","Click to download SizeChart")</f>
      </c>
      <c r="C955" s="0" t="inlineStr">
        <is>
          <t>Alan Men's Hoodie</t>
        </is>
      </c>
      <c r="D955" s="0" t="inlineStr">
        <is>
          <t>'139659</t>
        </is>
      </c>
      <c r="E955" s="0" t="inlineStr">
        <is>
          <t>UNI ALAN M LG:139659C-L</t>
        </is>
      </c>
      <c r="F955" s="0" t="inlineStr">
        <is>
          <t>'802139659063</t>
        </is>
      </c>
      <c r="G955" s="0" t="inlineStr">
        <is>
          <t>MENS</t>
        </is>
      </c>
      <c r="H955" s="0" t="inlineStr">
        <is>
          <t>L</t>
        </is>
      </c>
      <c r="I955" s="0">
        <v>39.99</v>
      </c>
      <c r="J955" s="0">
        <v>41</v>
      </c>
    </row>
    <row r="956" spans="1:10" customHeight="0">
      <c r="A956" s="0">
        <f>HYPERLINK("https://dl.dropboxusercontent.com/scl/fi/5puip7ojvhaxjct64m33d/alan-139659-t.jpg?rlkey=jsp4k1qvh95hckwdzs7el72kb&amp;dl=0","Click to download Image")</f>
      </c>
      <c r="B956" s="0">
        <f>HYPERLINK("https://dl.dropboxusercontent.com/scl/fi/b5jc0h4mur7uyqrbq778j/mens-hoodie-size-chartsalan-hoodie.jpg?rlkey=k8rtob14d1rmpd2ltui8afxav&amp;dl=0","Click to download SizeChart")</f>
      </c>
      <c r="C956" s="0" t="inlineStr">
        <is>
          <t>Alan Men's Hoodie</t>
        </is>
      </c>
      <c r="D956" s="0" t="inlineStr">
        <is>
          <t>'139659</t>
        </is>
      </c>
      <c r="E956" s="0" t="inlineStr">
        <is>
          <t>UNI ALAN M LG:139659D-XL</t>
        </is>
      </c>
      <c r="F956" s="0" t="inlineStr">
        <is>
          <t>'802139659070</t>
        </is>
      </c>
      <c r="G956" s="0" t="inlineStr">
        <is>
          <t>MENS</t>
        </is>
      </c>
      <c r="H956" s="0" t="inlineStr">
        <is>
          <t>XL</t>
        </is>
      </c>
      <c r="I956" s="0">
        <v>39.99</v>
      </c>
      <c r="J956" s="0">
        <v>48</v>
      </c>
    </row>
    <row r="957" spans="1:10" customHeight="0">
      <c r="A957" s="0">
        <f>HYPERLINK("https://dl.dropboxusercontent.com/scl/fi/5puip7ojvhaxjct64m33d/alan-139659-t.jpg?rlkey=jsp4k1qvh95hckwdzs7el72kb&amp;dl=0","Click to download Image")</f>
      </c>
      <c r="B957" s="0">
        <f>HYPERLINK("https://dl.dropboxusercontent.com/scl/fi/b5jc0h4mur7uyqrbq778j/mens-hoodie-size-chartsalan-hoodie.jpg?rlkey=k8rtob14d1rmpd2ltui8afxav&amp;dl=0","Click to download SizeChart")</f>
      </c>
      <c r="C957" s="0" t="inlineStr">
        <is>
          <t>Alan Men's Hoodie</t>
        </is>
      </c>
      <c r="D957" s="0" t="inlineStr">
        <is>
          <t>'139659</t>
        </is>
      </c>
      <c r="E957" s="0" t="inlineStr">
        <is>
          <t>UNI ALAN M LG:139659E-2XL</t>
        </is>
      </c>
      <c r="F957" s="0" t="inlineStr">
        <is>
          <t>'802139659087</t>
        </is>
      </c>
      <c r="G957" s="0" t="inlineStr">
        <is>
          <t>MENS</t>
        </is>
      </c>
      <c r="H957" s="0" t="inlineStr">
        <is>
          <t>2XL</t>
        </is>
      </c>
      <c r="I957" s="0">
        <v>39.99</v>
      </c>
      <c r="J957" s="0">
        <v>33</v>
      </c>
    </row>
    <row r="958" spans="1:10" customHeight="0">
      <c r="A958" s="0">
        <f>HYPERLINK("https://dl.dropboxusercontent.com/scl/fi/5puip7ojvhaxjct64m33d/alan-139659-t.jpg?rlkey=jsp4k1qvh95hckwdzs7el72kb&amp;dl=0","Click to download Image")</f>
      </c>
      <c r="B958" s="0">
        <f>HYPERLINK("https://dl.dropboxusercontent.com/scl/fi/b5jc0h4mur7uyqrbq778j/mens-hoodie-size-chartsalan-hoodie.jpg?rlkey=k8rtob14d1rmpd2ltui8afxav&amp;dl=0","Click to download SizeChart")</f>
      </c>
      <c r="C958" s="0" t="inlineStr">
        <is>
          <t>Alan Men's Hoodie</t>
        </is>
      </c>
      <c r="D958" s="0" t="inlineStr">
        <is>
          <t>'139659</t>
        </is>
      </c>
      <c r="E958" s="0" t="inlineStr">
        <is>
          <t>UNI ALAN M LG:139659F-3XL</t>
        </is>
      </c>
      <c r="F958" s="0" t="inlineStr">
        <is>
          <t>'802139659094</t>
        </is>
      </c>
      <c r="G958" s="0" t="inlineStr">
        <is>
          <t>MENS</t>
        </is>
      </c>
      <c r="H958" s="0" t="inlineStr">
        <is>
          <t>3XL</t>
        </is>
      </c>
      <c r="I958" s="0">
        <v>39.99</v>
      </c>
      <c r="J958" s="0">
        <v>15</v>
      </c>
    </row>
    <row r="959" spans="1:10" customHeight="0">
      <c r="A959" s="0">
        <f>HYPERLINK("https://dl.dropboxusercontent.com/scl/fi/sns9tj1tylaw5oahateuc/alan-139644-t.jpg?rlkey=g5q0eo9oiclb7tiz5yd4nmexc&amp;dl=0","Click to download Image")</f>
      </c>
      <c r="B959" s="0">
        <f>HYPERLINK("https://dl.dropboxusercontent.com/scl/fi/b5jc0h4mur7uyqrbq778j/mens-hoodie-size-chartsalan-hoodie.jpg?rlkey=k8rtob14d1rmpd2ltui8afxav&amp;dl=0","Click to download SizeChart")</f>
      </c>
      <c r="C959" s="0" t="inlineStr">
        <is>
          <t>Alan Men's Hoodie</t>
        </is>
      </c>
      <c r="D959" s="0" t="inlineStr">
        <is>
          <t>'139644</t>
        </is>
      </c>
      <c r="E959" s="0" t="inlineStr">
        <is>
          <t>ISU ALAN M BK:139644A-S</t>
        </is>
      </c>
      <c r="F959" s="0" t="inlineStr">
        <is>
          <t>'801139644048</t>
        </is>
      </c>
      <c r="G959" s="0" t="inlineStr">
        <is>
          <t>MENS</t>
        </is>
      </c>
      <c r="H959" s="0" t="inlineStr">
        <is>
          <t>S</t>
        </is>
      </c>
      <c r="I959" s="0">
        <v>39.99</v>
      </c>
      <c r="J959" s="0">
        <v>51</v>
      </c>
    </row>
    <row r="960" spans="1:10" customHeight="0">
      <c r="A960" s="0">
        <f>HYPERLINK("https://dl.dropboxusercontent.com/scl/fi/sns9tj1tylaw5oahateuc/alan-139644-t.jpg?rlkey=g5q0eo9oiclb7tiz5yd4nmexc&amp;dl=0","Click to download Image")</f>
      </c>
      <c r="B960" s="0">
        <f>HYPERLINK("https://dl.dropboxusercontent.com/scl/fi/b5jc0h4mur7uyqrbq778j/mens-hoodie-size-chartsalan-hoodie.jpg?rlkey=k8rtob14d1rmpd2ltui8afxav&amp;dl=0","Click to download SizeChart")</f>
      </c>
      <c r="C960" s="0" t="inlineStr">
        <is>
          <t>Alan Men's Hoodie</t>
        </is>
      </c>
      <c r="D960" s="0" t="inlineStr">
        <is>
          <t>'139644</t>
        </is>
      </c>
      <c r="E960" s="0" t="inlineStr">
        <is>
          <t>ISU ALAN M BK:139644B-M</t>
        </is>
      </c>
      <c r="F960" s="0" t="inlineStr">
        <is>
          <t>'801139644055</t>
        </is>
      </c>
      <c r="G960" s="0" t="inlineStr">
        <is>
          <t>MENS</t>
        </is>
      </c>
      <c r="H960" s="0" t="inlineStr">
        <is>
          <t>M</t>
        </is>
      </c>
      <c r="I960" s="0">
        <v>39.99</v>
      </c>
      <c r="J960" s="0">
        <v>92</v>
      </c>
    </row>
    <row r="961" spans="1:10" customHeight="0">
      <c r="A961" s="0">
        <f>HYPERLINK("https://dl.dropboxusercontent.com/scl/fi/sns9tj1tylaw5oahateuc/alan-139644-t.jpg?rlkey=g5q0eo9oiclb7tiz5yd4nmexc&amp;dl=0","Click to download Image")</f>
      </c>
      <c r="B961" s="0">
        <f>HYPERLINK("https://dl.dropboxusercontent.com/scl/fi/b5jc0h4mur7uyqrbq778j/mens-hoodie-size-chartsalan-hoodie.jpg?rlkey=k8rtob14d1rmpd2ltui8afxav&amp;dl=0","Click to download SizeChart")</f>
      </c>
      <c r="C961" s="0" t="inlineStr">
        <is>
          <t>Alan Men's Hoodie</t>
        </is>
      </c>
      <c r="D961" s="0" t="inlineStr">
        <is>
          <t>'139644</t>
        </is>
      </c>
      <c r="E961" s="0" t="inlineStr">
        <is>
          <t>ISU ALAN M BK:139644C-L</t>
        </is>
      </c>
      <c r="F961" s="0" t="inlineStr">
        <is>
          <t>'801139644062</t>
        </is>
      </c>
      <c r="G961" s="0" t="inlineStr">
        <is>
          <t>MENS</t>
        </is>
      </c>
      <c r="H961" s="0" t="inlineStr">
        <is>
          <t>L</t>
        </is>
      </c>
      <c r="I961" s="0">
        <v>39.99</v>
      </c>
      <c r="J961" s="0">
        <v>120</v>
      </c>
    </row>
    <row r="962" spans="1:10" customHeight="0">
      <c r="A962" s="0">
        <f>HYPERLINK("https://dl.dropboxusercontent.com/scl/fi/sns9tj1tylaw5oahateuc/alan-139644-t.jpg?rlkey=g5q0eo9oiclb7tiz5yd4nmexc&amp;dl=0","Click to download Image")</f>
      </c>
      <c r="B962" s="0">
        <f>HYPERLINK("https://dl.dropboxusercontent.com/scl/fi/b5jc0h4mur7uyqrbq778j/mens-hoodie-size-chartsalan-hoodie.jpg?rlkey=k8rtob14d1rmpd2ltui8afxav&amp;dl=0","Click to download SizeChart")</f>
      </c>
      <c r="C962" s="0" t="inlineStr">
        <is>
          <t>Alan Men's Hoodie</t>
        </is>
      </c>
      <c r="D962" s="0" t="inlineStr">
        <is>
          <t>'139644</t>
        </is>
      </c>
      <c r="E962" s="0" t="inlineStr">
        <is>
          <t>ISU ALAN M BK:139644D-XL</t>
        </is>
      </c>
      <c r="F962" s="0" t="inlineStr">
        <is>
          <t>'801139644079</t>
        </is>
      </c>
      <c r="G962" s="0" t="inlineStr">
        <is>
          <t>MENS</t>
        </is>
      </c>
      <c r="H962" s="0" t="inlineStr">
        <is>
          <t>XL</t>
        </is>
      </c>
      <c r="I962" s="0">
        <v>39.99</v>
      </c>
      <c r="J962" s="0">
        <v>122</v>
      </c>
    </row>
    <row r="963" spans="1:10" customHeight="0">
      <c r="A963" s="0">
        <f>HYPERLINK("https://dl.dropboxusercontent.com/scl/fi/sns9tj1tylaw5oahateuc/alan-139644-t.jpg?rlkey=g5q0eo9oiclb7tiz5yd4nmexc&amp;dl=0","Click to download Image")</f>
      </c>
      <c r="B963" s="0">
        <f>HYPERLINK("https://dl.dropboxusercontent.com/scl/fi/b5jc0h4mur7uyqrbq778j/mens-hoodie-size-chartsalan-hoodie.jpg?rlkey=k8rtob14d1rmpd2ltui8afxav&amp;dl=0","Click to download SizeChart")</f>
      </c>
      <c r="C963" s="0" t="inlineStr">
        <is>
          <t>Alan Men's Hoodie</t>
        </is>
      </c>
      <c r="D963" s="0" t="inlineStr">
        <is>
          <t>'139644</t>
        </is>
      </c>
      <c r="E963" s="0" t="inlineStr">
        <is>
          <t>ISU ALAN M BK:139644E-2XL</t>
        </is>
      </c>
      <c r="F963" s="0" t="inlineStr">
        <is>
          <t>'801139644086</t>
        </is>
      </c>
      <c r="G963" s="0" t="inlineStr">
        <is>
          <t>MENS</t>
        </is>
      </c>
      <c r="H963" s="0" t="inlineStr">
        <is>
          <t>2XL</t>
        </is>
      </c>
      <c r="I963" s="0">
        <v>39.99</v>
      </c>
      <c r="J963" s="0">
        <v>95</v>
      </c>
    </row>
    <row r="964" spans="1:10" customHeight="0">
      <c r="A964" s="0">
        <f>HYPERLINK("https://dl.dropboxusercontent.com/scl/fi/sns9tj1tylaw5oahateuc/alan-139644-t.jpg?rlkey=g5q0eo9oiclb7tiz5yd4nmexc&amp;dl=0","Click to download Image")</f>
      </c>
      <c r="B964" s="0">
        <f>HYPERLINK("https://dl.dropboxusercontent.com/scl/fi/b5jc0h4mur7uyqrbq778j/mens-hoodie-size-chartsalan-hoodie.jpg?rlkey=k8rtob14d1rmpd2ltui8afxav&amp;dl=0","Click to download SizeChart")</f>
      </c>
      <c r="C964" s="0" t="inlineStr">
        <is>
          <t>Alan Men's Hoodie</t>
        </is>
      </c>
      <c r="D964" s="0" t="inlineStr">
        <is>
          <t>'139644</t>
        </is>
      </c>
      <c r="E964" s="0" t="inlineStr">
        <is>
          <t>ISU ALAN M BK:139644F-3XL</t>
        </is>
      </c>
      <c r="F964" s="0" t="inlineStr">
        <is>
          <t>'801139644093</t>
        </is>
      </c>
      <c r="G964" s="0" t="inlineStr">
        <is>
          <t>MENS</t>
        </is>
      </c>
      <c r="H964" s="0" t="inlineStr">
        <is>
          <t>3XL</t>
        </is>
      </c>
      <c r="I964" s="0">
        <v>39.99</v>
      </c>
      <c r="J964" s="0">
        <v>52</v>
      </c>
    </row>
    <row r="965" spans="1:10" customHeight="0">
      <c r="A965" s="0">
        <f>HYPERLINK("https://dl.dropboxusercontent.com/scl/fi/vqlueiqiby2irvvtj2tu2/alan-139661-t.jpg?rlkey=plhswcsagba4wgd4qk12r3rg3&amp;dl=0","Click to download Image")</f>
      </c>
      <c r="B965" s="0">
        <f>HYPERLINK("https://dl.dropboxusercontent.com/scl/fi/b5jc0h4mur7uyqrbq778j/mens-hoodie-size-chartsalan-hoodie.jpg?rlkey=k8rtob14d1rmpd2ltui8afxav&amp;dl=0","Click to download SizeChart")</f>
      </c>
      <c r="C965" s="0" t="inlineStr">
        <is>
          <t>Alan Men's Hoodie</t>
        </is>
      </c>
      <c r="D965" s="0" t="inlineStr">
        <is>
          <t>'139661</t>
        </is>
      </c>
      <c r="E965" s="0" t="inlineStr">
        <is>
          <t>ISU ALAN M LG:139661A-S</t>
        </is>
      </c>
      <c r="F965" s="0" t="inlineStr">
        <is>
          <t>'801139661045</t>
        </is>
      </c>
      <c r="G965" s="0" t="inlineStr">
        <is>
          <t>MENS</t>
        </is>
      </c>
      <c r="H965" s="0" t="inlineStr">
        <is>
          <t>S</t>
        </is>
      </c>
      <c r="I965" s="0">
        <v>39.99</v>
      </c>
      <c r="J965" s="0">
        <v>14</v>
      </c>
    </row>
    <row r="966" spans="1:10" customHeight="0">
      <c r="A966" s="0">
        <f>HYPERLINK("https://dl.dropboxusercontent.com/scl/fi/vqlueiqiby2irvvtj2tu2/alan-139661-t.jpg?rlkey=plhswcsagba4wgd4qk12r3rg3&amp;dl=0","Click to download Image")</f>
      </c>
      <c r="B966" s="0">
        <f>HYPERLINK("https://dl.dropboxusercontent.com/scl/fi/b5jc0h4mur7uyqrbq778j/mens-hoodie-size-chartsalan-hoodie.jpg?rlkey=k8rtob14d1rmpd2ltui8afxav&amp;dl=0","Click to download SizeChart")</f>
      </c>
      <c r="C966" s="0" t="inlineStr">
        <is>
          <t>Alan Men's Hoodie</t>
        </is>
      </c>
      <c r="D966" s="0" t="inlineStr">
        <is>
          <t>'139661</t>
        </is>
      </c>
      <c r="E966" s="0" t="inlineStr">
        <is>
          <t>ISU ALAN M LG:139661B-M</t>
        </is>
      </c>
      <c r="F966" s="0" t="inlineStr">
        <is>
          <t>'801139661052</t>
        </is>
      </c>
      <c r="G966" s="0" t="inlineStr">
        <is>
          <t>MENS</t>
        </is>
      </c>
      <c r="H966" s="0" t="inlineStr">
        <is>
          <t>M</t>
        </is>
      </c>
      <c r="I966" s="0">
        <v>39.99</v>
      </c>
      <c r="J966" s="0">
        <v>23</v>
      </c>
    </row>
    <row r="967" spans="1:10" customHeight="0">
      <c r="A967" s="0">
        <f>HYPERLINK("https://dl.dropboxusercontent.com/scl/fi/vqlueiqiby2irvvtj2tu2/alan-139661-t.jpg?rlkey=plhswcsagba4wgd4qk12r3rg3&amp;dl=0","Click to download Image")</f>
      </c>
      <c r="B967" s="0">
        <f>HYPERLINK("https://dl.dropboxusercontent.com/scl/fi/b5jc0h4mur7uyqrbq778j/mens-hoodie-size-chartsalan-hoodie.jpg?rlkey=k8rtob14d1rmpd2ltui8afxav&amp;dl=0","Click to download SizeChart")</f>
      </c>
      <c r="C967" s="0" t="inlineStr">
        <is>
          <t>Alan Men's Hoodie</t>
        </is>
      </c>
      <c r="D967" s="0" t="inlineStr">
        <is>
          <t>'139661</t>
        </is>
      </c>
      <c r="E967" s="0" t="inlineStr">
        <is>
          <t>ISU ALAN M LG:139661C-L</t>
        </is>
      </c>
      <c r="F967" s="0" t="inlineStr">
        <is>
          <t>'801139661069</t>
        </is>
      </c>
      <c r="G967" s="0" t="inlineStr">
        <is>
          <t>MENS</t>
        </is>
      </c>
      <c r="H967" s="0" t="inlineStr">
        <is>
          <t>L</t>
        </is>
      </c>
      <c r="I967" s="0">
        <v>39.99</v>
      </c>
      <c r="J967" s="0">
        <v>32</v>
      </c>
    </row>
    <row r="968" spans="1:10" customHeight="0">
      <c r="A968" s="0">
        <f>HYPERLINK("https://dl.dropboxusercontent.com/scl/fi/vqlueiqiby2irvvtj2tu2/alan-139661-t.jpg?rlkey=plhswcsagba4wgd4qk12r3rg3&amp;dl=0","Click to download Image")</f>
      </c>
      <c r="B968" s="0">
        <f>HYPERLINK("https://dl.dropboxusercontent.com/scl/fi/b5jc0h4mur7uyqrbq778j/mens-hoodie-size-chartsalan-hoodie.jpg?rlkey=k8rtob14d1rmpd2ltui8afxav&amp;dl=0","Click to download SizeChart")</f>
      </c>
      <c r="C968" s="0" t="inlineStr">
        <is>
          <t>Alan Men's Hoodie</t>
        </is>
      </c>
      <c r="D968" s="0" t="inlineStr">
        <is>
          <t>'139661</t>
        </is>
      </c>
      <c r="E968" s="0" t="inlineStr">
        <is>
          <t>ISU ALAN M LG:139661D-XL</t>
        </is>
      </c>
      <c r="F968" s="0" t="inlineStr">
        <is>
          <t>'801139661076</t>
        </is>
      </c>
      <c r="G968" s="0" t="inlineStr">
        <is>
          <t>MENS</t>
        </is>
      </c>
      <c r="H968" s="0" t="inlineStr">
        <is>
          <t>XL</t>
        </is>
      </c>
      <c r="I968" s="0">
        <v>39.99</v>
      </c>
      <c r="J968" s="0">
        <v>31</v>
      </c>
    </row>
    <row r="969" spans="1:10" customHeight="0">
      <c r="A969" s="0">
        <f>HYPERLINK("https://dl.dropboxusercontent.com/scl/fi/vqlueiqiby2irvvtj2tu2/alan-139661-t.jpg?rlkey=plhswcsagba4wgd4qk12r3rg3&amp;dl=0","Click to download Image")</f>
      </c>
      <c r="B969" s="0">
        <f>HYPERLINK("https://dl.dropboxusercontent.com/scl/fi/b5jc0h4mur7uyqrbq778j/mens-hoodie-size-chartsalan-hoodie.jpg?rlkey=k8rtob14d1rmpd2ltui8afxav&amp;dl=0","Click to download SizeChart")</f>
      </c>
      <c r="C969" s="0" t="inlineStr">
        <is>
          <t>Alan Men's Hoodie</t>
        </is>
      </c>
      <c r="D969" s="0" t="inlineStr">
        <is>
          <t>'139661</t>
        </is>
      </c>
      <c r="E969" s="0" t="inlineStr">
        <is>
          <t>ISU ALAN M LG:139661E-2XL</t>
        </is>
      </c>
      <c r="F969" s="0" t="inlineStr">
        <is>
          <t>'801139661083</t>
        </is>
      </c>
      <c r="G969" s="0" t="inlineStr">
        <is>
          <t>MENS</t>
        </is>
      </c>
      <c r="H969" s="0" t="inlineStr">
        <is>
          <t>2XL</t>
        </is>
      </c>
      <c r="I969" s="0">
        <v>39.99</v>
      </c>
      <c r="J969" s="0">
        <v>24</v>
      </c>
    </row>
    <row r="970" spans="1:10" customHeight="0">
      <c r="A970" s="0">
        <f>HYPERLINK("https://dl.dropboxusercontent.com/scl/fi/vqlueiqiby2irvvtj2tu2/alan-139661-t.jpg?rlkey=plhswcsagba4wgd4qk12r3rg3&amp;dl=0","Click to download Image")</f>
      </c>
      <c r="B970" s="0">
        <f>HYPERLINK("https://dl.dropboxusercontent.com/scl/fi/b5jc0h4mur7uyqrbq778j/mens-hoodie-size-chartsalan-hoodie.jpg?rlkey=k8rtob14d1rmpd2ltui8afxav&amp;dl=0","Click to download SizeChart")</f>
      </c>
      <c r="C970" s="0" t="inlineStr">
        <is>
          <t>Alan Men's Hoodie</t>
        </is>
      </c>
      <c r="D970" s="0" t="inlineStr">
        <is>
          <t>'139661</t>
        </is>
      </c>
      <c r="E970" s="0" t="inlineStr">
        <is>
          <t>ISU ALAN M LG:139661F-3XL</t>
        </is>
      </c>
      <c r="F970" s="0" t="inlineStr">
        <is>
          <t>'801139661090</t>
        </is>
      </c>
      <c r="G970" s="0" t="inlineStr">
        <is>
          <t>MENS</t>
        </is>
      </c>
      <c r="H970" s="0" t="inlineStr">
        <is>
          <t>3XL</t>
        </is>
      </c>
      <c r="I970" s="0">
        <v>39.99</v>
      </c>
      <c r="J970" s="0">
        <v>11</v>
      </c>
    </row>
    <row r="971" spans="1:10" customHeight="0">
      <c r="A971" s="0">
        <f>HYPERLINK("https://dl.dropboxusercontent.com/scl/fi/pdmunmmt50m7179l2vo6k/alan-139568-tn.jpg?rlkey=77tkl30lbblp9spwofa4x62b8&amp;dl=0","Click to download Image")</f>
      </c>
      <c r="B971" s="0">
        <f>HYPERLINK("https://dl.dropboxusercontent.com/scl/fi/b5jc0h4mur7uyqrbq778j/mens-hoodie-size-chartsalan-hoodie.jpg?rlkey=k8rtob14d1rmpd2ltui8afxav&amp;dl=0","Click to download SizeChart")</f>
      </c>
      <c r="C971" s="0" t="inlineStr">
        <is>
          <t>Alan Men's Hoodie</t>
        </is>
      </c>
      <c r="D971" s="0" t="inlineStr">
        <is>
          <t>'139568</t>
        </is>
      </c>
      <c r="E971" s="0" t="inlineStr">
        <is>
          <t>ISU ALAN M GD:139568A-S</t>
        </is>
      </c>
      <c r="F971" s="0" t="inlineStr">
        <is>
          <t>'801139568047</t>
        </is>
      </c>
      <c r="G971" s="0" t="inlineStr">
        <is>
          <t>MENS</t>
        </is>
      </c>
      <c r="H971" s="0" t="inlineStr">
        <is>
          <t>S</t>
        </is>
      </c>
      <c r="I971" s="0">
        <v>39.99</v>
      </c>
      <c r="J971" s="0">
        <v>1</v>
      </c>
    </row>
    <row r="972" spans="1:10" customHeight="0">
      <c r="A972" s="0">
        <f>HYPERLINK("https://dl.dropboxusercontent.com/scl/fi/pdmunmmt50m7179l2vo6k/alan-139568-tn.jpg?rlkey=77tkl30lbblp9spwofa4x62b8&amp;dl=0","Click to download Image")</f>
      </c>
      <c r="B972" s="0">
        <f>HYPERLINK("https://dl.dropboxusercontent.com/scl/fi/b5jc0h4mur7uyqrbq778j/mens-hoodie-size-chartsalan-hoodie.jpg?rlkey=k8rtob14d1rmpd2ltui8afxav&amp;dl=0","Click to download SizeChart")</f>
      </c>
      <c r="C972" s="0" t="inlineStr">
        <is>
          <t>Alan Men's Hoodie</t>
        </is>
      </c>
      <c r="D972" s="0" t="inlineStr">
        <is>
          <t>'139568</t>
        </is>
      </c>
      <c r="E972" s="0" t="inlineStr">
        <is>
          <t>ISU ALAN M GD:139568B-M</t>
        </is>
      </c>
      <c r="F972" s="0" t="inlineStr">
        <is>
          <t>'801139568054</t>
        </is>
      </c>
      <c r="G972" s="0" t="inlineStr">
        <is>
          <t>MENS</t>
        </is>
      </c>
      <c r="H972" s="0" t="inlineStr">
        <is>
          <t>M</t>
        </is>
      </c>
      <c r="I972" s="0">
        <v>39.99</v>
      </c>
      <c r="J972" s="0">
        <v>6</v>
      </c>
    </row>
    <row r="973" spans="1:10" customHeight="0">
      <c r="A973" s="0">
        <f>HYPERLINK("https://dl.dropboxusercontent.com/scl/fi/pdmunmmt50m7179l2vo6k/alan-139568-tn.jpg?rlkey=77tkl30lbblp9spwofa4x62b8&amp;dl=0","Click to download Image")</f>
      </c>
      <c r="B973" s="0">
        <f>HYPERLINK("https://dl.dropboxusercontent.com/scl/fi/b5jc0h4mur7uyqrbq778j/mens-hoodie-size-chartsalan-hoodie.jpg?rlkey=k8rtob14d1rmpd2ltui8afxav&amp;dl=0","Click to download SizeChart")</f>
      </c>
      <c r="C973" s="0" t="inlineStr">
        <is>
          <t>Alan Men's Hoodie</t>
        </is>
      </c>
      <c r="D973" s="0" t="inlineStr">
        <is>
          <t>'139568</t>
        </is>
      </c>
      <c r="E973" s="0" t="inlineStr">
        <is>
          <t>ISU ALAN M GD:139568C-L</t>
        </is>
      </c>
      <c r="F973" s="0" t="inlineStr">
        <is>
          <t>'801139568061</t>
        </is>
      </c>
      <c r="G973" s="0" t="inlineStr">
        <is>
          <t>MENS</t>
        </is>
      </c>
      <c r="H973" s="0" t="inlineStr">
        <is>
          <t>L</t>
        </is>
      </c>
      <c r="I973" s="0">
        <v>39.99</v>
      </c>
      <c r="J973" s="0">
        <v>14</v>
      </c>
    </row>
    <row r="974" spans="1:10" customHeight="0">
      <c r="A974" s="0">
        <f>HYPERLINK("https://dl.dropboxusercontent.com/scl/fi/pdmunmmt50m7179l2vo6k/alan-139568-tn.jpg?rlkey=77tkl30lbblp9spwofa4x62b8&amp;dl=0","Click to download Image")</f>
      </c>
      <c r="B974" s="0">
        <f>HYPERLINK("https://dl.dropboxusercontent.com/scl/fi/b5jc0h4mur7uyqrbq778j/mens-hoodie-size-chartsalan-hoodie.jpg?rlkey=k8rtob14d1rmpd2ltui8afxav&amp;dl=0","Click to download SizeChart")</f>
      </c>
      <c r="C974" s="0" t="inlineStr">
        <is>
          <t>Alan Men's Hoodie</t>
        </is>
      </c>
      <c r="D974" s="0" t="inlineStr">
        <is>
          <t>'139568</t>
        </is>
      </c>
      <c r="E974" s="0" t="inlineStr">
        <is>
          <t>ISU ALAN M GD:139568D-XL</t>
        </is>
      </c>
      <c r="F974" s="0" t="inlineStr">
        <is>
          <t>'801139568078</t>
        </is>
      </c>
      <c r="G974" s="0" t="inlineStr">
        <is>
          <t>MENS</t>
        </is>
      </c>
      <c r="H974" s="0" t="inlineStr">
        <is>
          <t>XL</t>
        </is>
      </c>
      <c r="I974" s="0">
        <v>39.99</v>
      </c>
      <c r="J974" s="0">
        <v>13</v>
      </c>
    </row>
    <row r="975" spans="1:10" customHeight="0">
      <c r="A975" s="0">
        <f>HYPERLINK("https://dl.dropboxusercontent.com/scl/fi/pdmunmmt50m7179l2vo6k/alan-139568-tn.jpg?rlkey=77tkl30lbblp9spwofa4x62b8&amp;dl=0","Click to download Image")</f>
      </c>
      <c r="B975" s="0">
        <f>HYPERLINK("https://dl.dropboxusercontent.com/scl/fi/b5jc0h4mur7uyqrbq778j/mens-hoodie-size-chartsalan-hoodie.jpg?rlkey=k8rtob14d1rmpd2ltui8afxav&amp;dl=0","Click to download SizeChart")</f>
      </c>
      <c r="C975" s="0" t="inlineStr">
        <is>
          <t>Alan Men's Hoodie</t>
        </is>
      </c>
      <c r="D975" s="0" t="inlineStr">
        <is>
          <t>'139568</t>
        </is>
      </c>
      <c r="E975" s="0" t="inlineStr">
        <is>
          <t>ISU ALAN M GD:139568E-2XL</t>
        </is>
      </c>
      <c r="F975" s="0" t="inlineStr">
        <is>
          <t>'801139568085</t>
        </is>
      </c>
      <c r="G975" s="0" t="inlineStr">
        <is>
          <t>MENS</t>
        </is>
      </c>
      <c r="H975" s="0" t="inlineStr">
        <is>
          <t>2XL</t>
        </is>
      </c>
      <c r="I975" s="0">
        <v>39.99</v>
      </c>
      <c r="J975" s="0">
        <v>9</v>
      </c>
    </row>
    <row r="976" spans="1:10" customHeight="0">
      <c r="A976" s="0">
        <f>HYPERLINK("https://dl.dropboxusercontent.com/scl/fi/pdmunmmt50m7179l2vo6k/alan-139568-tn.jpg?rlkey=77tkl30lbblp9spwofa4x62b8&amp;dl=0","Click to download Image")</f>
      </c>
      <c r="B976" s="0">
        <f>HYPERLINK("https://dl.dropboxusercontent.com/scl/fi/b5jc0h4mur7uyqrbq778j/mens-hoodie-size-chartsalan-hoodie.jpg?rlkey=k8rtob14d1rmpd2ltui8afxav&amp;dl=0","Click to download SizeChart")</f>
      </c>
      <c r="C976" s="0" t="inlineStr">
        <is>
          <t>Alan Men's Hoodie</t>
        </is>
      </c>
      <c r="D976" s="0" t="inlineStr">
        <is>
          <t>'139568</t>
        </is>
      </c>
      <c r="E976" s="0" t="inlineStr">
        <is>
          <t>ISU ALAN M GD:139568F-3XL</t>
        </is>
      </c>
      <c r="F976" s="0" t="inlineStr">
        <is>
          <t>'801139568092</t>
        </is>
      </c>
      <c r="G976" s="0" t="inlineStr">
        <is>
          <t>MENS</t>
        </is>
      </c>
      <c r="H976" s="0" t="inlineStr">
        <is>
          <t>3XL</t>
        </is>
      </c>
      <c r="I976" s="0">
        <v>39.99</v>
      </c>
      <c r="J976" s="0">
        <v>6</v>
      </c>
    </row>
    <row r="977" spans="1:10" customHeight="0">
      <c r="A977" s="0">
        <f>HYPERLINK("https://dl.dropboxusercontent.com/scl/fi/91j533qdd06xxi5qkkqy6/alan-140301-tn.jpg?rlkey=wfe2ihicnadsxystjeyi7cjwv&amp;dl=0","Click to download Image")</f>
      </c>
      <c r="B977" s="0">
        <f>HYPERLINK("https://dl.dropboxusercontent.com/scl/fi/b5jc0h4mur7uyqrbq778j/mens-hoodie-size-chartsalan-hoodie.jpg?rlkey=k8rtob14d1rmpd2ltui8afxav&amp;dl=0","Click to download SizeChart")</f>
      </c>
      <c r="C977" s="0" t="inlineStr">
        <is>
          <t>Alan Men's Hoodie</t>
        </is>
      </c>
      <c r="D977" s="0" t="inlineStr">
        <is>
          <t>'140301</t>
        </is>
      </c>
      <c r="E977" s="0" t="inlineStr">
        <is>
          <t>ISU ALAN M OG:140301A-S</t>
        </is>
      </c>
      <c r="F977" s="0" t="inlineStr">
        <is>
          <t>'801140301046</t>
        </is>
      </c>
      <c r="G977" s="0" t="inlineStr">
        <is>
          <t>MENS</t>
        </is>
      </c>
      <c r="H977" s="0" t="inlineStr">
        <is>
          <t>S</t>
        </is>
      </c>
      <c r="I977" s="0">
        <v>39.99</v>
      </c>
      <c r="J977" s="0">
        <v>12</v>
      </c>
    </row>
    <row r="978" spans="1:10" customHeight="0">
      <c r="A978" s="0">
        <f>HYPERLINK("https://dl.dropboxusercontent.com/scl/fi/91j533qdd06xxi5qkkqy6/alan-140301-tn.jpg?rlkey=wfe2ihicnadsxystjeyi7cjwv&amp;dl=0","Click to download Image")</f>
      </c>
      <c r="B978" s="0">
        <f>HYPERLINK("https://dl.dropboxusercontent.com/scl/fi/b5jc0h4mur7uyqrbq778j/mens-hoodie-size-chartsalan-hoodie.jpg?rlkey=k8rtob14d1rmpd2ltui8afxav&amp;dl=0","Click to download SizeChart")</f>
      </c>
      <c r="C978" s="0" t="inlineStr">
        <is>
          <t>Alan Men's Hoodie</t>
        </is>
      </c>
      <c r="D978" s="0" t="inlineStr">
        <is>
          <t>'140301</t>
        </is>
      </c>
      <c r="E978" s="0" t="inlineStr">
        <is>
          <t>ISU ALAN M OG:140301B-M</t>
        </is>
      </c>
      <c r="F978" s="0" t="inlineStr">
        <is>
          <t>'801140301053</t>
        </is>
      </c>
      <c r="G978" s="0" t="inlineStr">
        <is>
          <t>MENS</t>
        </is>
      </c>
      <c r="H978" s="0" t="inlineStr">
        <is>
          <t>M</t>
        </is>
      </c>
      <c r="I978" s="0">
        <v>39.99</v>
      </c>
      <c r="J978" s="0">
        <v>26</v>
      </c>
    </row>
    <row r="979" spans="1:10" customHeight="0">
      <c r="A979" s="0">
        <f>HYPERLINK("https://dl.dropboxusercontent.com/scl/fi/91j533qdd06xxi5qkkqy6/alan-140301-tn.jpg?rlkey=wfe2ihicnadsxystjeyi7cjwv&amp;dl=0","Click to download Image")</f>
      </c>
      <c r="B979" s="0">
        <f>HYPERLINK("https://dl.dropboxusercontent.com/scl/fi/b5jc0h4mur7uyqrbq778j/mens-hoodie-size-chartsalan-hoodie.jpg?rlkey=k8rtob14d1rmpd2ltui8afxav&amp;dl=0","Click to download SizeChart")</f>
      </c>
      <c r="C979" s="0" t="inlineStr">
        <is>
          <t>Alan Men's Hoodie</t>
        </is>
      </c>
      <c r="D979" s="0" t="inlineStr">
        <is>
          <t>'140301</t>
        </is>
      </c>
      <c r="E979" s="0" t="inlineStr">
        <is>
          <t>ISU ALAN M OG:140301C-L</t>
        </is>
      </c>
      <c r="F979" s="0" t="inlineStr">
        <is>
          <t>'801140301060</t>
        </is>
      </c>
      <c r="G979" s="0" t="inlineStr">
        <is>
          <t>MENS</t>
        </is>
      </c>
      <c r="H979" s="0" t="inlineStr">
        <is>
          <t>L</t>
        </is>
      </c>
      <c r="I979" s="0">
        <v>39.99</v>
      </c>
      <c r="J979" s="0">
        <v>34</v>
      </c>
    </row>
    <row r="980" spans="1:10" customHeight="0">
      <c r="A980" s="0">
        <f>HYPERLINK("https://dl.dropboxusercontent.com/scl/fi/91j533qdd06xxi5qkkqy6/alan-140301-tn.jpg?rlkey=wfe2ihicnadsxystjeyi7cjwv&amp;dl=0","Click to download Image")</f>
      </c>
      <c r="B980" s="0">
        <f>HYPERLINK("https://dl.dropboxusercontent.com/scl/fi/b5jc0h4mur7uyqrbq778j/mens-hoodie-size-chartsalan-hoodie.jpg?rlkey=k8rtob14d1rmpd2ltui8afxav&amp;dl=0","Click to download SizeChart")</f>
      </c>
      <c r="C980" s="0" t="inlineStr">
        <is>
          <t>Alan Men's Hoodie</t>
        </is>
      </c>
      <c r="D980" s="0" t="inlineStr">
        <is>
          <t>'140301</t>
        </is>
      </c>
      <c r="E980" s="0" t="inlineStr">
        <is>
          <t>ISU ALAN M OG:140301D-XL</t>
        </is>
      </c>
      <c r="F980" s="0" t="inlineStr">
        <is>
          <t>'801140301077</t>
        </is>
      </c>
      <c r="G980" s="0" t="inlineStr">
        <is>
          <t>MENS</t>
        </is>
      </c>
      <c r="H980" s="0" t="inlineStr">
        <is>
          <t>XL</t>
        </is>
      </c>
      <c r="I980" s="0">
        <v>39.99</v>
      </c>
      <c r="J980" s="0">
        <v>33</v>
      </c>
    </row>
    <row r="981" spans="1:10" customHeight="0">
      <c r="A981" s="0">
        <f>HYPERLINK("https://dl.dropboxusercontent.com/scl/fi/91j533qdd06xxi5qkkqy6/alan-140301-tn.jpg?rlkey=wfe2ihicnadsxystjeyi7cjwv&amp;dl=0","Click to download Image")</f>
      </c>
      <c r="B981" s="0">
        <f>HYPERLINK("https://dl.dropboxusercontent.com/scl/fi/b5jc0h4mur7uyqrbq778j/mens-hoodie-size-chartsalan-hoodie.jpg?rlkey=k8rtob14d1rmpd2ltui8afxav&amp;dl=0","Click to download SizeChart")</f>
      </c>
      <c r="C981" s="0" t="inlineStr">
        <is>
          <t>Alan Men's Hoodie</t>
        </is>
      </c>
      <c r="D981" s="0" t="inlineStr">
        <is>
          <t>'140301</t>
        </is>
      </c>
      <c r="E981" s="0" t="inlineStr">
        <is>
          <t>ISU ALAN M OG:140301E-2XL</t>
        </is>
      </c>
      <c r="F981" s="0" t="inlineStr">
        <is>
          <t>'801140301084</t>
        </is>
      </c>
      <c r="G981" s="0" t="inlineStr">
        <is>
          <t>MENS</t>
        </is>
      </c>
      <c r="H981" s="0" t="inlineStr">
        <is>
          <t>2XL</t>
        </is>
      </c>
      <c r="I981" s="0">
        <v>39.99</v>
      </c>
      <c r="J981" s="0">
        <v>21</v>
      </c>
    </row>
    <row r="982" spans="1:10" customHeight="0">
      <c r="A982" s="0">
        <f>HYPERLINK("https://dl.dropboxusercontent.com/scl/fi/91j533qdd06xxi5qkkqy6/alan-140301-tn.jpg?rlkey=wfe2ihicnadsxystjeyi7cjwv&amp;dl=0","Click to download Image")</f>
      </c>
      <c r="B982" s="0">
        <f>HYPERLINK("https://dl.dropboxusercontent.com/scl/fi/b5jc0h4mur7uyqrbq778j/mens-hoodie-size-chartsalan-hoodie.jpg?rlkey=k8rtob14d1rmpd2ltui8afxav&amp;dl=0","Click to download SizeChart")</f>
      </c>
      <c r="C982" s="0" t="inlineStr">
        <is>
          <t>Alan Men's Hoodie</t>
        </is>
      </c>
      <c r="D982" s="0" t="inlineStr">
        <is>
          <t>'140301</t>
        </is>
      </c>
      <c r="E982" s="0" t="inlineStr">
        <is>
          <t>ISU ALAN M OG:140301F-3XL</t>
        </is>
      </c>
      <c r="F982" s="0" t="inlineStr">
        <is>
          <t>'801140301091</t>
        </is>
      </c>
      <c r="G982" s="0" t="inlineStr">
        <is>
          <t>MENS</t>
        </is>
      </c>
      <c r="H982" s="0" t="inlineStr">
        <is>
          <t>3XL</t>
        </is>
      </c>
      <c r="I982" s="0">
        <v>39.99</v>
      </c>
      <c r="J982" s="0">
        <v>13</v>
      </c>
    </row>
    <row r="983" spans="1:10" customHeight="0">
      <c r="A983" s="0">
        <f>HYPERLINK("https://dl.dropboxusercontent.com/scl/fi/j07ldslg4fo10d2uy659m/alan-139565-t.jpg?rlkey=rp9nnesb5uj9rl3plbvj788kf&amp;dl=0","Click to download Image")</f>
      </c>
      <c r="B983" s="0">
        <f>HYPERLINK("https://dl.dropboxusercontent.com/scl/fi/b5jc0h4mur7uyqrbq778j/mens-hoodie-size-chartsalan-hoodie.jpg?rlkey=k8rtob14d1rmpd2ltui8afxav&amp;dl=0","Click to download SizeChart")</f>
      </c>
      <c r="C983" s="0" t="inlineStr">
        <is>
          <t>Alan Men's Hoodie</t>
        </is>
      </c>
      <c r="D983" s="0" t="inlineStr">
        <is>
          <t>'139565</t>
        </is>
      </c>
      <c r="E983" s="0" t="inlineStr">
        <is>
          <t>IOWA ALAN M BK:139565A-S</t>
        </is>
      </c>
      <c r="F983" s="0" t="inlineStr">
        <is>
          <t>'800139565049</t>
        </is>
      </c>
      <c r="G983" s="0" t="inlineStr">
        <is>
          <t>MENS</t>
        </is>
      </c>
      <c r="H983" s="0" t="inlineStr">
        <is>
          <t>S</t>
        </is>
      </c>
      <c r="I983" s="0">
        <v>39.99</v>
      </c>
      <c r="J983" s="0">
        <v>1</v>
      </c>
    </row>
    <row r="984" spans="1:10" customHeight="0">
      <c r="A984" s="0">
        <f>HYPERLINK("https://dl.dropboxusercontent.com/scl/fi/j07ldslg4fo10d2uy659m/alan-139565-t.jpg?rlkey=rp9nnesb5uj9rl3plbvj788kf&amp;dl=0","Click to download Image")</f>
      </c>
      <c r="B984" s="0">
        <f>HYPERLINK("https://dl.dropboxusercontent.com/scl/fi/b5jc0h4mur7uyqrbq778j/mens-hoodie-size-chartsalan-hoodie.jpg?rlkey=k8rtob14d1rmpd2ltui8afxav&amp;dl=0","Click to download SizeChart")</f>
      </c>
      <c r="C984" s="0" t="inlineStr">
        <is>
          <t>Alan Men's Hoodie</t>
        </is>
      </c>
      <c r="D984" s="0" t="inlineStr">
        <is>
          <t>'139565</t>
        </is>
      </c>
      <c r="E984" s="0" t="inlineStr">
        <is>
          <t>IOWA ALAN M BK:139565B-M</t>
        </is>
      </c>
      <c r="F984" s="0" t="inlineStr">
        <is>
          <t>'800139565056</t>
        </is>
      </c>
      <c r="G984" s="0" t="inlineStr">
        <is>
          <t>MENS</t>
        </is>
      </c>
      <c r="H984" s="0" t="inlineStr">
        <is>
          <t>M</t>
        </is>
      </c>
      <c r="I984" s="0">
        <v>39.99</v>
      </c>
      <c r="J984" s="0">
        <v>34</v>
      </c>
    </row>
    <row r="985" spans="1:10" customHeight="0">
      <c r="A985" s="0">
        <f>HYPERLINK("https://dl.dropboxusercontent.com/scl/fi/j07ldslg4fo10d2uy659m/alan-139565-t.jpg?rlkey=rp9nnesb5uj9rl3plbvj788kf&amp;dl=0","Click to download Image")</f>
      </c>
      <c r="B985" s="0">
        <f>HYPERLINK("https://dl.dropboxusercontent.com/scl/fi/b5jc0h4mur7uyqrbq778j/mens-hoodie-size-chartsalan-hoodie.jpg?rlkey=k8rtob14d1rmpd2ltui8afxav&amp;dl=0","Click to download SizeChart")</f>
      </c>
      <c r="C985" s="0" t="inlineStr">
        <is>
          <t>Alan Men's Hoodie</t>
        </is>
      </c>
      <c r="D985" s="0" t="inlineStr">
        <is>
          <t>'139565</t>
        </is>
      </c>
      <c r="E985" s="0" t="inlineStr">
        <is>
          <t>IOWA ALAN M BK:139565C-L</t>
        </is>
      </c>
      <c r="F985" s="0" t="inlineStr">
        <is>
          <t>'800139565063</t>
        </is>
      </c>
      <c r="G985" s="0" t="inlineStr">
        <is>
          <t>MENS</t>
        </is>
      </c>
      <c r="H985" s="0" t="inlineStr">
        <is>
          <t>L</t>
        </is>
      </c>
      <c r="I985" s="0">
        <v>39.99</v>
      </c>
      <c r="J985" s="0">
        <v>44</v>
      </c>
    </row>
    <row r="986" spans="1:10" customHeight="0">
      <c r="A986" s="0">
        <f>HYPERLINK("https://dl.dropboxusercontent.com/scl/fi/j07ldslg4fo10d2uy659m/alan-139565-t.jpg?rlkey=rp9nnesb5uj9rl3plbvj788kf&amp;dl=0","Click to download Image")</f>
      </c>
      <c r="B986" s="0">
        <f>HYPERLINK("https://dl.dropboxusercontent.com/scl/fi/b5jc0h4mur7uyqrbq778j/mens-hoodie-size-chartsalan-hoodie.jpg?rlkey=k8rtob14d1rmpd2ltui8afxav&amp;dl=0","Click to download SizeChart")</f>
      </c>
      <c r="C986" s="0" t="inlineStr">
        <is>
          <t>Alan Men's Hoodie</t>
        </is>
      </c>
      <c r="D986" s="0" t="inlineStr">
        <is>
          <t>'139565</t>
        </is>
      </c>
      <c r="E986" s="0" t="inlineStr">
        <is>
          <t>IOWA ALAN M BK:139565D-XL</t>
        </is>
      </c>
      <c r="F986" s="0" t="inlineStr">
        <is>
          <t>'800139565070</t>
        </is>
      </c>
      <c r="G986" s="0" t="inlineStr">
        <is>
          <t>MENS</t>
        </is>
      </c>
      <c r="H986" s="0" t="inlineStr">
        <is>
          <t>XL</t>
        </is>
      </c>
      <c r="I986" s="0">
        <v>39.99</v>
      </c>
      <c r="J986" s="0">
        <v>26</v>
      </c>
    </row>
    <row r="987" spans="1:10" customHeight="0">
      <c r="A987" s="0">
        <f>HYPERLINK("https://dl.dropboxusercontent.com/scl/fi/j07ldslg4fo10d2uy659m/alan-139565-t.jpg?rlkey=rp9nnesb5uj9rl3plbvj788kf&amp;dl=0","Click to download Image")</f>
      </c>
      <c r="B987" s="0">
        <f>HYPERLINK("https://dl.dropboxusercontent.com/scl/fi/b5jc0h4mur7uyqrbq778j/mens-hoodie-size-chartsalan-hoodie.jpg?rlkey=k8rtob14d1rmpd2ltui8afxav&amp;dl=0","Click to download SizeChart")</f>
      </c>
      <c r="C987" s="0" t="inlineStr">
        <is>
          <t>Alan Men's Hoodie</t>
        </is>
      </c>
      <c r="D987" s="0" t="inlineStr">
        <is>
          <t>'139565</t>
        </is>
      </c>
      <c r="E987" s="0" t="inlineStr">
        <is>
          <t>IOWA ALAN M BK:139565E-2XL</t>
        </is>
      </c>
      <c r="F987" s="0" t="inlineStr">
        <is>
          <t>'800139565087</t>
        </is>
      </c>
      <c r="G987" s="0" t="inlineStr">
        <is>
          <t>MENS</t>
        </is>
      </c>
      <c r="H987" s="0" t="inlineStr">
        <is>
          <t>2XL</t>
        </is>
      </c>
      <c r="I987" s="0">
        <v>39.99</v>
      </c>
      <c r="J987" s="0">
        <v>31</v>
      </c>
    </row>
    <row r="988" spans="1:10" customHeight="0">
      <c r="A988" s="0">
        <f>HYPERLINK("https://dl.dropboxusercontent.com/scl/fi/j07ldslg4fo10d2uy659m/alan-139565-t.jpg?rlkey=rp9nnesb5uj9rl3plbvj788kf&amp;dl=0","Click to download Image")</f>
      </c>
      <c r="B988" s="0">
        <f>HYPERLINK("https://dl.dropboxusercontent.com/scl/fi/b5jc0h4mur7uyqrbq778j/mens-hoodie-size-chartsalan-hoodie.jpg?rlkey=k8rtob14d1rmpd2ltui8afxav&amp;dl=0","Click to download SizeChart")</f>
      </c>
      <c r="C988" s="0" t="inlineStr">
        <is>
          <t>Alan Men's Hoodie</t>
        </is>
      </c>
      <c r="D988" s="0" t="inlineStr">
        <is>
          <t>'139565</t>
        </is>
      </c>
      <c r="E988" s="0" t="inlineStr">
        <is>
          <t>IOWA ALAN M BK:139565F-3XL</t>
        </is>
      </c>
      <c r="F988" s="0" t="inlineStr">
        <is>
          <t>'800139565094</t>
        </is>
      </c>
      <c r="G988" s="0" t="inlineStr">
        <is>
          <t>MENS</t>
        </is>
      </c>
      <c r="H988" s="0" t="inlineStr">
        <is>
          <t>3XL</t>
        </is>
      </c>
      <c r="I988" s="0">
        <v>39.99</v>
      </c>
      <c r="J988" s="0">
        <v>0</v>
      </c>
    </row>
    <row r="989" spans="1:10" customHeight="0">
      <c r="A989" s="0">
        <f>HYPERLINK("https://dl.dropboxusercontent.com/scl/fi/07scgq8w14fmrgz5ka9qn/alan-139643-t.jpg?rlkey=zfxbjgm3zvawsehg6fp4wsse4&amp;dl=0","Click to download Image")</f>
      </c>
      <c r="B989" s="0">
        <f>HYPERLINK("https://dl.dropboxusercontent.com/scl/fi/b5jc0h4mur7uyqrbq778j/mens-hoodie-size-chartsalan-hoodie.jpg?rlkey=k8rtob14d1rmpd2ltui8afxav&amp;dl=0","Click to download SizeChart")</f>
      </c>
      <c r="C989" s="0" t="inlineStr">
        <is>
          <t>Alan Men's Hoodie</t>
        </is>
      </c>
      <c r="D989" s="0" t="inlineStr">
        <is>
          <t>'139643</t>
        </is>
      </c>
      <c r="E989" s="0" t="inlineStr">
        <is>
          <t>IOWA ALAN M BK:139643A-S</t>
        </is>
      </c>
      <c r="F989" s="0" t="inlineStr">
        <is>
          <t>'800139643044</t>
        </is>
      </c>
      <c r="G989" s="0" t="inlineStr">
        <is>
          <t>MENS</t>
        </is>
      </c>
      <c r="H989" s="0" t="inlineStr">
        <is>
          <t>S</t>
        </is>
      </c>
      <c r="I989" s="0">
        <v>39.99</v>
      </c>
      <c r="J989" s="0">
        <v>1</v>
      </c>
    </row>
    <row r="990" spans="1:10" customHeight="0">
      <c r="A990" s="0">
        <f>HYPERLINK("https://dl.dropboxusercontent.com/scl/fi/07scgq8w14fmrgz5ka9qn/alan-139643-t.jpg?rlkey=zfxbjgm3zvawsehg6fp4wsse4&amp;dl=0","Click to download Image")</f>
      </c>
      <c r="B990" s="0">
        <f>HYPERLINK("https://dl.dropboxusercontent.com/scl/fi/b5jc0h4mur7uyqrbq778j/mens-hoodie-size-chartsalan-hoodie.jpg?rlkey=k8rtob14d1rmpd2ltui8afxav&amp;dl=0","Click to download SizeChart")</f>
      </c>
      <c r="C990" s="0" t="inlineStr">
        <is>
          <t>Alan Men's Hoodie</t>
        </is>
      </c>
      <c r="D990" s="0" t="inlineStr">
        <is>
          <t>'139643</t>
        </is>
      </c>
      <c r="E990" s="0" t="inlineStr">
        <is>
          <t>IOWA ALAN M BK:139643B-M</t>
        </is>
      </c>
      <c r="F990" s="0" t="inlineStr">
        <is>
          <t>'800139643051</t>
        </is>
      </c>
      <c r="G990" s="0" t="inlineStr">
        <is>
          <t>MENS</t>
        </is>
      </c>
      <c r="H990" s="0" t="inlineStr">
        <is>
          <t>M</t>
        </is>
      </c>
      <c r="I990" s="0">
        <v>39.99</v>
      </c>
      <c r="J990" s="0">
        <v>11</v>
      </c>
    </row>
    <row r="991" spans="1:10" customHeight="0">
      <c r="A991" s="0">
        <f>HYPERLINK("https://dl.dropboxusercontent.com/scl/fi/07scgq8w14fmrgz5ka9qn/alan-139643-t.jpg?rlkey=zfxbjgm3zvawsehg6fp4wsse4&amp;dl=0","Click to download Image")</f>
      </c>
      <c r="B991" s="0">
        <f>HYPERLINK("https://dl.dropboxusercontent.com/scl/fi/b5jc0h4mur7uyqrbq778j/mens-hoodie-size-chartsalan-hoodie.jpg?rlkey=k8rtob14d1rmpd2ltui8afxav&amp;dl=0","Click to download SizeChart")</f>
      </c>
      <c r="C991" s="0" t="inlineStr">
        <is>
          <t>Alan Men's Hoodie</t>
        </is>
      </c>
      <c r="D991" s="0" t="inlineStr">
        <is>
          <t>'139643</t>
        </is>
      </c>
      <c r="E991" s="0" t="inlineStr">
        <is>
          <t>IOWA ALAN M BK:139643C-L</t>
        </is>
      </c>
      <c r="F991" s="0" t="inlineStr">
        <is>
          <t>'800139643068</t>
        </is>
      </c>
      <c r="G991" s="0" t="inlineStr">
        <is>
          <t>MENS</t>
        </is>
      </c>
      <c r="H991" s="0" t="inlineStr">
        <is>
          <t>L</t>
        </is>
      </c>
      <c r="I991" s="0">
        <v>39.99</v>
      </c>
      <c r="J991" s="0">
        <v>0</v>
      </c>
    </row>
    <row r="992" spans="1:10" customHeight="0">
      <c r="A992" s="0">
        <f>HYPERLINK("https://dl.dropboxusercontent.com/scl/fi/07scgq8w14fmrgz5ka9qn/alan-139643-t.jpg?rlkey=zfxbjgm3zvawsehg6fp4wsse4&amp;dl=0","Click to download Image")</f>
      </c>
      <c r="B992" s="0">
        <f>HYPERLINK("https://dl.dropboxusercontent.com/scl/fi/b5jc0h4mur7uyqrbq778j/mens-hoodie-size-chartsalan-hoodie.jpg?rlkey=k8rtob14d1rmpd2ltui8afxav&amp;dl=0","Click to download SizeChart")</f>
      </c>
      <c r="C992" s="0" t="inlineStr">
        <is>
          <t>Alan Men's Hoodie</t>
        </is>
      </c>
      <c r="D992" s="0" t="inlineStr">
        <is>
          <t>'139643</t>
        </is>
      </c>
      <c r="E992" s="0" t="inlineStr">
        <is>
          <t>IOWA ALAN M BK:139643D-XL</t>
        </is>
      </c>
      <c r="F992" s="0" t="inlineStr">
        <is>
          <t>'800139643075</t>
        </is>
      </c>
      <c r="G992" s="0" t="inlineStr">
        <is>
          <t>MENS</t>
        </is>
      </c>
      <c r="H992" s="0" t="inlineStr">
        <is>
          <t>XL</t>
        </is>
      </c>
      <c r="I992" s="0">
        <v>39.99</v>
      </c>
      <c r="J992" s="0">
        <v>0</v>
      </c>
    </row>
    <row r="993" spans="1:10" customHeight="0">
      <c r="A993" s="0">
        <f>HYPERLINK("https://dl.dropboxusercontent.com/scl/fi/07scgq8w14fmrgz5ka9qn/alan-139643-t.jpg?rlkey=zfxbjgm3zvawsehg6fp4wsse4&amp;dl=0","Click to download Image")</f>
      </c>
      <c r="B993" s="0">
        <f>HYPERLINK("https://dl.dropboxusercontent.com/scl/fi/b5jc0h4mur7uyqrbq778j/mens-hoodie-size-chartsalan-hoodie.jpg?rlkey=k8rtob14d1rmpd2ltui8afxav&amp;dl=0","Click to download SizeChart")</f>
      </c>
      <c r="C993" s="0" t="inlineStr">
        <is>
          <t>Alan Men's Hoodie</t>
        </is>
      </c>
      <c r="D993" s="0" t="inlineStr">
        <is>
          <t>'139643</t>
        </is>
      </c>
      <c r="E993" s="0" t="inlineStr">
        <is>
          <t>IOWA ALAN M BK:139643E-2XL</t>
        </is>
      </c>
      <c r="F993" s="0" t="inlineStr">
        <is>
          <t>'800139643082</t>
        </is>
      </c>
      <c r="G993" s="0" t="inlineStr">
        <is>
          <t>MENS</t>
        </is>
      </c>
      <c r="H993" s="0" t="inlineStr">
        <is>
          <t>2XL</t>
        </is>
      </c>
      <c r="I993" s="0">
        <v>39.99</v>
      </c>
      <c r="J993" s="0">
        <v>9</v>
      </c>
    </row>
    <row r="994" spans="1:10" customHeight="0">
      <c r="A994" s="0">
        <f>HYPERLINK("https://dl.dropboxusercontent.com/scl/fi/07scgq8w14fmrgz5ka9qn/alan-139643-t.jpg?rlkey=zfxbjgm3zvawsehg6fp4wsse4&amp;dl=0","Click to download Image")</f>
      </c>
      <c r="B994" s="0">
        <f>HYPERLINK("https://dl.dropboxusercontent.com/scl/fi/b5jc0h4mur7uyqrbq778j/mens-hoodie-size-chartsalan-hoodie.jpg?rlkey=k8rtob14d1rmpd2ltui8afxav&amp;dl=0","Click to download SizeChart")</f>
      </c>
      <c r="C994" s="0" t="inlineStr">
        <is>
          <t>Alan Men's Hoodie</t>
        </is>
      </c>
      <c r="D994" s="0" t="inlineStr">
        <is>
          <t>'139643</t>
        </is>
      </c>
      <c r="E994" s="0" t="inlineStr">
        <is>
          <t>IOWA ALAN M BK:139643F-3XL</t>
        </is>
      </c>
      <c r="F994" s="0" t="inlineStr">
        <is>
          <t>'800139643099</t>
        </is>
      </c>
      <c r="G994" s="0" t="inlineStr">
        <is>
          <t>MENS</t>
        </is>
      </c>
      <c r="H994" s="0" t="inlineStr">
        <is>
          <t>3XL</t>
        </is>
      </c>
      <c r="I994" s="0">
        <v>39.99</v>
      </c>
      <c r="J994" s="0">
        <v>15</v>
      </c>
    </row>
    <row r="995" spans="1:10" customHeight="0">
      <c r="A995" s="0">
        <f>HYPERLINK("https://dl.dropboxusercontent.com/scl/fi/q1smfua7nnviitrtnl2yh/cason-135847t.jpg?rlkey=3xsqa643vs760ylsqbjyd36h0&amp;dl=0","Click to download Image")</f>
      </c>
      <c r="B995" s="0">
        <f>HYPERLINK("https://dl.dropboxusercontent.com/scl/fi/ma0mgpyegmwrlu12p17vr/mens-t-shirt-size-chartsslate-cason.jpg?rlkey=fzznw00ajqc08rai19d3iae4s&amp;dl=0","Click to download SizeChart")</f>
      </c>
      <c r="C995" s="0" t="inlineStr">
        <is>
          <t>Cason Men's Short Sleeve T-Shirt</t>
        </is>
      </c>
      <c r="D995" s="0" t="inlineStr">
        <is>
          <t>'135847</t>
        </is>
      </c>
      <c r="E995" s="0" t="inlineStr">
        <is>
          <t>CU CASON M NY:135847A-S</t>
        </is>
      </c>
      <c r="F995" s="0" t="inlineStr">
        <is>
          <t>'810135847049</t>
        </is>
      </c>
      <c r="G995" s="0" t="inlineStr">
        <is>
          <t>MENS</t>
        </is>
      </c>
      <c r="H995" s="0" t="inlineStr">
        <is>
          <t>S</t>
        </is>
      </c>
      <c r="I995" s="0">
        <v>29.99</v>
      </c>
      <c r="J995" s="0">
        <v>19</v>
      </c>
    </row>
    <row r="996" spans="1:10" customHeight="0">
      <c r="A996" s="0">
        <f>HYPERLINK("https://dl.dropboxusercontent.com/scl/fi/q1smfua7nnviitrtnl2yh/cason-135847t.jpg?rlkey=3xsqa643vs760ylsqbjyd36h0&amp;dl=0","Click to download Image")</f>
      </c>
      <c r="B996" s="0">
        <f>HYPERLINK("https://dl.dropboxusercontent.com/scl/fi/ma0mgpyegmwrlu12p17vr/mens-t-shirt-size-chartsslate-cason.jpg?rlkey=fzznw00ajqc08rai19d3iae4s&amp;dl=0","Click to download SizeChart")</f>
      </c>
      <c r="C996" s="0" t="inlineStr">
        <is>
          <t>Cason Men's Short Sleeve T-Shirt</t>
        </is>
      </c>
      <c r="D996" s="0" t="inlineStr">
        <is>
          <t>'135847</t>
        </is>
      </c>
      <c r="E996" s="0" t="inlineStr">
        <is>
          <t>CU CASON M NY:135847B-M</t>
        </is>
      </c>
      <c r="F996" s="0" t="inlineStr">
        <is>
          <t>'810135847056</t>
        </is>
      </c>
      <c r="G996" s="0" t="inlineStr">
        <is>
          <t>MENS</t>
        </is>
      </c>
      <c r="H996" s="0" t="inlineStr">
        <is>
          <t>M</t>
        </is>
      </c>
      <c r="I996" s="0">
        <v>29.99</v>
      </c>
      <c r="J996" s="0">
        <v>36</v>
      </c>
    </row>
    <row r="997" spans="1:10" customHeight="0">
      <c r="A997" s="0">
        <f>HYPERLINK("https://dl.dropboxusercontent.com/scl/fi/q1smfua7nnviitrtnl2yh/cason-135847t.jpg?rlkey=3xsqa643vs760ylsqbjyd36h0&amp;dl=0","Click to download Image")</f>
      </c>
      <c r="B997" s="0">
        <f>HYPERLINK("https://dl.dropboxusercontent.com/scl/fi/ma0mgpyegmwrlu12p17vr/mens-t-shirt-size-chartsslate-cason.jpg?rlkey=fzznw00ajqc08rai19d3iae4s&amp;dl=0","Click to download SizeChart")</f>
      </c>
      <c r="C997" s="0" t="inlineStr">
        <is>
          <t>Cason Men's Short Sleeve T-Shirt</t>
        </is>
      </c>
      <c r="D997" s="0" t="inlineStr">
        <is>
          <t>'135847</t>
        </is>
      </c>
      <c r="E997" s="0" t="inlineStr">
        <is>
          <t>CU CASON M NY:135847C-L</t>
        </is>
      </c>
      <c r="F997" s="0" t="inlineStr">
        <is>
          <t>'810135847063</t>
        </is>
      </c>
      <c r="G997" s="0" t="inlineStr">
        <is>
          <t>MENS</t>
        </is>
      </c>
      <c r="H997" s="0" t="inlineStr">
        <is>
          <t>L</t>
        </is>
      </c>
      <c r="I997" s="0">
        <v>29.99</v>
      </c>
      <c r="J997" s="0">
        <v>56</v>
      </c>
    </row>
    <row r="998" spans="1:10" customHeight="0">
      <c r="A998" s="0">
        <f>HYPERLINK("https://dl.dropboxusercontent.com/scl/fi/q1smfua7nnviitrtnl2yh/cason-135847t.jpg?rlkey=3xsqa643vs760ylsqbjyd36h0&amp;dl=0","Click to download Image")</f>
      </c>
      <c r="B998" s="0">
        <f>HYPERLINK("https://dl.dropboxusercontent.com/scl/fi/ma0mgpyegmwrlu12p17vr/mens-t-shirt-size-chartsslate-cason.jpg?rlkey=fzznw00ajqc08rai19d3iae4s&amp;dl=0","Click to download SizeChart")</f>
      </c>
      <c r="C998" s="0" t="inlineStr">
        <is>
          <t>Cason Men's Short Sleeve T-Shirt</t>
        </is>
      </c>
      <c r="D998" s="0" t="inlineStr">
        <is>
          <t>'135847</t>
        </is>
      </c>
      <c r="E998" s="0" t="inlineStr">
        <is>
          <t>CU CASON M NY:135847D-XL</t>
        </is>
      </c>
      <c r="F998" s="0" t="inlineStr">
        <is>
          <t>'810135847070</t>
        </is>
      </c>
      <c r="G998" s="0" t="inlineStr">
        <is>
          <t>MENS</t>
        </is>
      </c>
      <c r="H998" s="0" t="inlineStr">
        <is>
          <t>XL</t>
        </is>
      </c>
      <c r="I998" s="0">
        <v>29.99</v>
      </c>
      <c r="J998" s="0">
        <v>63</v>
      </c>
    </row>
    <row r="999" spans="1:10" customHeight="0">
      <c r="A999" s="0">
        <f>HYPERLINK("https://dl.dropboxusercontent.com/scl/fi/q1smfua7nnviitrtnl2yh/cason-135847t.jpg?rlkey=3xsqa643vs760ylsqbjyd36h0&amp;dl=0","Click to download Image")</f>
      </c>
      <c r="B999" s="0">
        <f>HYPERLINK("https://dl.dropboxusercontent.com/scl/fi/ma0mgpyegmwrlu12p17vr/mens-t-shirt-size-chartsslate-cason.jpg?rlkey=fzznw00ajqc08rai19d3iae4s&amp;dl=0","Click to download SizeChart")</f>
      </c>
      <c r="C999" s="0" t="inlineStr">
        <is>
          <t>Cason Men's Short Sleeve T-Shirt</t>
        </is>
      </c>
      <c r="D999" s="0" t="inlineStr">
        <is>
          <t>'135847</t>
        </is>
      </c>
      <c r="E999" s="0" t="inlineStr">
        <is>
          <t>CU CASON M NY:135847E-2XL</t>
        </is>
      </c>
      <c r="F999" s="0" t="inlineStr">
        <is>
          <t>'810135847087</t>
        </is>
      </c>
      <c r="G999" s="0" t="inlineStr">
        <is>
          <t>MENS</t>
        </is>
      </c>
      <c r="H999" s="0" t="inlineStr">
        <is>
          <t>2XL</t>
        </is>
      </c>
      <c r="I999" s="0">
        <v>31.99</v>
      </c>
      <c r="J999" s="0">
        <v>37</v>
      </c>
    </row>
    <row r="1000" spans="1:10" customHeight="0">
      <c r="A1000" s="0">
        <f>HYPERLINK("https://dl.dropboxusercontent.com/scl/fi/q1smfua7nnviitrtnl2yh/cason-135847t.jpg?rlkey=3xsqa643vs760ylsqbjyd36h0&amp;dl=0","Click to download Image")</f>
      </c>
      <c r="B1000" s="0">
        <f>HYPERLINK("https://dl.dropboxusercontent.com/scl/fi/ma0mgpyegmwrlu12p17vr/mens-t-shirt-size-chartsslate-cason.jpg?rlkey=fzznw00ajqc08rai19d3iae4s&amp;dl=0","Click to download SizeChart")</f>
      </c>
      <c r="C1000" s="0" t="inlineStr">
        <is>
          <t>Cason Men's Short Sleeve T-Shirt</t>
        </is>
      </c>
      <c r="D1000" s="0" t="inlineStr">
        <is>
          <t>'135847</t>
        </is>
      </c>
      <c r="E1000" s="0" t="inlineStr">
        <is>
          <t>CU CASON M NY:135847F-3XL</t>
        </is>
      </c>
      <c r="F1000" s="0" t="inlineStr">
        <is>
          <t>'810135847094</t>
        </is>
      </c>
      <c r="G1000" s="0" t="inlineStr">
        <is>
          <t>MENS</t>
        </is>
      </c>
      <c r="H1000" s="0" t="inlineStr">
        <is>
          <t>3XL</t>
        </is>
      </c>
      <c r="I1000" s="0">
        <v>31.99</v>
      </c>
      <c r="J1000" s="0">
        <v>18</v>
      </c>
    </row>
    <row r="1001" spans="1:10" customHeight="0">
      <c r="A1001" s="0">
        <f>HYPERLINK("https://dl.dropboxusercontent.com/scl/fi/5vlt9p1biw4zkqixiim46/cason-135850t.jpg?rlkey=62ocswgbeudo2e2xxcnzodb8w&amp;dl=0","Click to download Image")</f>
      </c>
      <c r="B1001" s="0">
        <f>HYPERLINK("https://dl.dropboxusercontent.com/scl/fi/ma0mgpyegmwrlu12p17vr/mens-t-shirt-size-chartsslate-cason.jpg?rlkey=fzznw00ajqc08rai19d3iae4s&amp;dl=0","Click to download SizeChart")</f>
      </c>
      <c r="C1001" s="0" t="inlineStr">
        <is>
          <t>Cason Men's Short Sleeve T-Shirt</t>
        </is>
      </c>
      <c r="D1001" s="0" t="inlineStr">
        <is>
          <t>'135850</t>
        </is>
      </c>
      <c r="E1001" s="0" t="inlineStr">
        <is>
          <t>CU CASON M RL:135850A-S</t>
        </is>
      </c>
      <c r="F1001" s="0" t="inlineStr">
        <is>
          <t>'810135850049</t>
        </is>
      </c>
      <c r="G1001" s="0" t="inlineStr">
        <is>
          <t>MENS</t>
        </is>
      </c>
      <c r="H1001" s="0" t="inlineStr">
        <is>
          <t>S</t>
        </is>
      </c>
      <c r="I1001" s="0">
        <v>29.99</v>
      </c>
      <c r="J1001" s="0">
        <v>10</v>
      </c>
    </row>
    <row r="1002" spans="1:10" customHeight="0">
      <c r="A1002" s="0">
        <f>HYPERLINK("https://dl.dropboxusercontent.com/scl/fi/5vlt9p1biw4zkqixiim46/cason-135850t.jpg?rlkey=62ocswgbeudo2e2xxcnzodb8w&amp;dl=0","Click to download Image")</f>
      </c>
      <c r="B1002" s="0">
        <f>HYPERLINK("https://dl.dropboxusercontent.com/scl/fi/ma0mgpyegmwrlu12p17vr/mens-t-shirt-size-chartsslate-cason.jpg?rlkey=fzznw00ajqc08rai19d3iae4s&amp;dl=0","Click to download SizeChart")</f>
      </c>
      <c r="C1002" s="0" t="inlineStr">
        <is>
          <t>Cason Men's Short Sleeve T-Shirt</t>
        </is>
      </c>
      <c r="D1002" s="0" t="inlineStr">
        <is>
          <t>'135850</t>
        </is>
      </c>
      <c r="E1002" s="0" t="inlineStr">
        <is>
          <t>CU CASON M RL:135850B-M</t>
        </is>
      </c>
      <c r="F1002" s="0" t="inlineStr">
        <is>
          <t>'810135850056</t>
        </is>
      </c>
      <c r="G1002" s="0" t="inlineStr">
        <is>
          <t>MENS</t>
        </is>
      </c>
      <c r="H1002" s="0" t="inlineStr">
        <is>
          <t>M</t>
        </is>
      </c>
      <c r="I1002" s="0">
        <v>29.99</v>
      </c>
      <c r="J1002" s="0">
        <v>18</v>
      </c>
    </row>
    <row r="1003" spans="1:10" customHeight="0">
      <c r="A1003" s="0">
        <f>HYPERLINK("https://dl.dropboxusercontent.com/scl/fi/5vlt9p1biw4zkqixiim46/cason-135850t.jpg?rlkey=62ocswgbeudo2e2xxcnzodb8w&amp;dl=0","Click to download Image")</f>
      </c>
      <c r="B1003" s="0">
        <f>HYPERLINK("https://dl.dropboxusercontent.com/scl/fi/ma0mgpyegmwrlu12p17vr/mens-t-shirt-size-chartsslate-cason.jpg?rlkey=fzznw00ajqc08rai19d3iae4s&amp;dl=0","Click to download SizeChart")</f>
      </c>
      <c r="C1003" s="0" t="inlineStr">
        <is>
          <t>Cason Men's Short Sleeve T-Shirt</t>
        </is>
      </c>
      <c r="D1003" s="0" t="inlineStr">
        <is>
          <t>'135850</t>
        </is>
      </c>
      <c r="E1003" s="0" t="inlineStr">
        <is>
          <t>CU CASON M RL:135850C-L</t>
        </is>
      </c>
      <c r="F1003" s="0" t="inlineStr">
        <is>
          <t>'810135850063</t>
        </is>
      </c>
      <c r="G1003" s="0" t="inlineStr">
        <is>
          <t>MENS</t>
        </is>
      </c>
      <c r="H1003" s="0" t="inlineStr">
        <is>
          <t>L</t>
        </is>
      </c>
      <c r="I1003" s="0">
        <v>29.99</v>
      </c>
      <c r="J1003" s="0">
        <v>23</v>
      </c>
    </row>
    <row r="1004" spans="1:10" customHeight="0">
      <c r="A1004" s="0">
        <f>HYPERLINK("https://dl.dropboxusercontent.com/scl/fi/5vlt9p1biw4zkqixiim46/cason-135850t.jpg?rlkey=62ocswgbeudo2e2xxcnzodb8w&amp;dl=0","Click to download Image")</f>
      </c>
      <c r="B1004" s="0">
        <f>HYPERLINK("https://dl.dropboxusercontent.com/scl/fi/ma0mgpyegmwrlu12p17vr/mens-t-shirt-size-chartsslate-cason.jpg?rlkey=fzznw00ajqc08rai19d3iae4s&amp;dl=0","Click to download SizeChart")</f>
      </c>
      <c r="C1004" s="0" t="inlineStr">
        <is>
          <t>Cason Men's Short Sleeve T-Shirt</t>
        </is>
      </c>
      <c r="D1004" s="0" t="inlineStr">
        <is>
          <t>'135850</t>
        </is>
      </c>
      <c r="E1004" s="0" t="inlineStr">
        <is>
          <t>CU CASON M RL:135850D-XL</t>
        </is>
      </c>
      <c r="F1004" s="0" t="inlineStr">
        <is>
          <t>'810135850063</t>
        </is>
      </c>
      <c r="G1004" s="0" t="inlineStr">
        <is>
          <t>MENS</t>
        </is>
      </c>
      <c r="H1004" s="0" t="inlineStr">
        <is>
          <t>XL</t>
        </is>
      </c>
      <c r="I1004" s="0">
        <v>29.99</v>
      </c>
      <c r="J1004" s="0">
        <v>22</v>
      </c>
    </row>
    <row r="1005" spans="1:10" customHeight="0">
      <c r="A1005" s="0">
        <f>HYPERLINK("https://dl.dropboxusercontent.com/scl/fi/5vlt9p1biw4zkqixiim46/cason-135850t.jpg?rlkey=62ocswgbeudo2e2xxcnzodb8w&amp;dl=0","Click to download Image")</f>
      </c>
      <c r="B1005" s="0">
        <f>HYPERLINK("https://dl.dropboxusercontent.com/scl/fi/ma0mgpyegmwrlu12p17vr/mens-t-shirt-size-chartsslate-cason.jpg?rlkey=fzznw00ajqc08rai19d3iae4s&amp;dl=0","Click to download SizeChart")</f>
      </c>
      <c r="C1005" s="0" t="inlineStr">
        <is>
          <t>Cason Men's Short Sleeve T-Shirt</t>
        </is>
      </c>
      <c r="D1005" s="0" t="inlineStr">
        <is>
          <t>'135850</t>
        </is>
      </c>
      <c r="E1005" s="0" t="inlineStr">
        <is>
          <t>CU CASON M RL:135850E-2XL</t>
        </is>
      </c>
      <c r="F1005" s="0" t="inlineStr">
        <is>
          <t>'810135850087</t>
        </is>
      </c>
      <c r="G1005" s="0" t="inlineStr">
        <is>
          <t>MENS</t>
        </is>
      </c>
      <c r="H1005" s="0" t="inlineStr">
        <is>
          <t>2XL</t>
        </is>
      </c>
      <c r="I1005" s="0">
        <v>31.99</v>
      </c>
      <c r="J1005" s="0">
        <v>20</v>
      </c>
    </row>
    <row r="1006" spans="1:10" customHeight="0">
      <c r="A1006" s="0">
        <f>HYPERLINK("https://dl.dropboxusercontent.com/scl/fi/5vlt9p1biw4zkqixiim46/cason-135850t.jpg?rlkey=62ocswgbeudo2e2xxcnzodb8w&amp;dl=0","Click to download Image")</f>
      </c>
      <c r="B1006" s="0">
        <f>HYPERLINK("https://dl.dropboxusercontent.com/scl/fi/ma0mgpyegmwrlu12p17vr/mens-t-shirt-size-chartsslate-cason.jpg?rlkey=fzznw00ajqc08rai19d3iae4s&amp;dl=0","Click to download SizeChart")</f>
      </c>
      <c r="C1006" s="0" t="inlineStr">
        <is>
          <t>Cason Men's Short Sleeve T-Shirt</t>
        </is>
      </c>
      <c r="D1006" s="0" t="inlineStr">
        <is>
          <t>'135850</t>
        </is>
      </c>
      <c r="E1006" s="0" t="inlineStr">
        <is>
          <t>CU CASON M RL:135850F-3XL</t>
        </is>
      </c>
      <c r="F1006" s="0" t="inlineStr">
        <is>
          <t>'810135850094</t>
        </is>
      </c>
      <c r="G1006" s="0" t="inlineStr">
        <is>
          <t>MENS</t>
        </is>
      </c>
      <c r="H1006" s="0" t="inlineStr">
        <is>
          <t>3XL</t>
        </is>
      </c>
      <c r="I1006" s="0">
        <v>31.99</v>
      </c>
      <c r="J1006" s="0">
        <v>11</v>
      </c>
    </row>
    <row r="1007" spans="1:10" customHeight="0">
      <c r="A1007" s="0">
        <f>HYPERLINK("https://dl.dropboxusercontent.com/scl/fi/43i7qt3g3xzz5w76vfzag/cason-135851t.jpg?rlkey=56mxifpy5knxtbsnzkhltz9fy&amp;dl=0","Click to download Image")</f>
      </c>
      <c r="B1007" s="0">
        <f>HYPERLINK("https://dl.dropboxusercontent.com/scl/fi/ma0mgpyegmwrlu12p17vr/mens-t-shirt-size-chartsslate-cason.jpg?rlkey=fzznw00ajqc08rai19d3iae4s&amp;dl=0","Click to download SizeChart")</f>
      </c>
      <c r="C1007" s="0" t="inlineStr">
        <is>
          <t>Cason Men's Short Sleeve T-Shirt</t>
        </is>
      </c>
      <c r="D1007" s="0" t="inlineStr">
        <is>
          <t>'135851</t>
        </is>
      </c>
      <c r="E1007" s="0" t="inlineStr">
        <is>
          <t>DRK CASON M RL:135851A-S</t>
        </is>
      </c>
      <c r="F1007" s="0" t="inlineStr">
        <is>
          <t>'817135851045</t>
        </is>
      </c>
      <c r="G1007" s="0" t="inlineStr">
        <is>
          <t>MENS</t>
        </is>
      </c>
      <c r="H1007" s="0" t="inlineStr">
        <is>
          <t>S</t>
        </is>
      </c>
      <c r="I1007" s="0">
        <v>29.99</v>
      </c>
      <c r="J1007" s="0">
        <v>14</v>
      </c>
    </row>
    <row r="1008" spans="1:10" customHeight="0">
      <c r="A1008" s="0">
        <f>HYPERLINK("https://dl.dropboxusercontent.com/scl/fi/43i7qt3g3xzz5w76vfzag/cason-135851t.jpg?rlkey=56mxifpy5knxtbsnzkhltz9fy&amp;dl=0","Click to download Image")</f>
      </c>
      <c r="B1008" s="0">
        <f>HYPERLINK("https://dl.dropboxusercontent.com/scl/fi/ma0mgpyegmwrlu12p17vr/mens-t-shirt-size-chartsslate-cason.jpg?rlkey=fzznw00ajqc08rai19d3iae4s&amp;dl=0","Click to download SizeChart")</f>
      </c>
      <c r="C1008" s="0" t="inlineStr">
        <is>
          <t>Cason Men's Short Sleeve T-Shirt</t>
        </is>
      </c>
      <c r="D1008" s="0" t="inlineStr">
        <is>
          <t>'135851</t>
        </is>
      </c>
      <c r="E1008" s="0" t="inlineStr">
        <is>
          <t>DRK CASON M RL:135851B-M</t>
        </is>
      </c>
      <c r="F1008" s="0" t="inlineStr">
        <is>
          <t>'817135851052</t>
        </is>
      </c>
      <c r="G1008" s="0" t="inlineStr">
        <is>
          <t>MENS</t>
        </is>
      </c>
      <c r="H1008" s="0" t="inlineStr">
        <is>
          <t>M</t>
        </is>
      </c>
      <c r="I1008" s="0">
        <v>29.99</v>
      </c>
      <c r="J1008" s="0">
        <v>25</v>
      </c>
    </row>
    <row r="1009" spans="1:10" customHeight="0">
      <c r="A1009" s="0">
        <f>HYPERLINK("https://dl.dropboxusercontent.com/scl/fi/43i7qt3g3xzz5w76vfzag/cason-135851t.jpg?rlkey=56mxifpy5knxtbsnzkhltz9fy&amp;dl=0","Click to download Image")</f>
      </c>
      <c r="B1009" s="0">
        <f>HYPERLINK("https://dl.dropboxusercontent.com/scl/fi/ma0mgpyegmwrlu12p17vr/mens-t-shirt-size-chartsslate-cason.jpg?rlkey=fzznw00ajqc08rai19d3iae4s&amp;dl=0","Click to download SizeChart")</f>
      </c>
      <c r="C1009" s="0" t="inlineStr">
        <is>
          <t>Cason Men's Short Sleeve T-Shirt</t>
        </is>
      </c>
      <c r="D1009" s="0" t="inlineStr">
        <is>
          <t>'135851</t>
        </is>
      </c>
      <c r="E1009" s="0" t="inlineStr">
        <is>
          <t>DRK CASON M RL:135851C-L</t>
        </is>
      </c>
      <c r="F1009" s="0" t="inlineStr">
        <is>
          <t>'817135851069</t>
        </is>
      </c>
      <c r="G1009" s="0" t="inlineStr">
        <is>
          <t>MENS</t>
        </is>
      </c>
      <c r="H1009" s="0" t="inlineStr">
        <is>
          <t>L</t>
        </is>
      </c>
      <c r="I1009" s="0">
        <v>29.99</v>
      </c>
      <c r="J1009" s="0">
        <v>35</v>
      </c>
    </row>
    <row r="1010" spans="1:10" customHeight="0">
      <c r="A1010" s="0">
        <f>HYPERLINK("https://dl.dropboxusercontent.com/scl/fi/43i7qt3g3xzz5w76vfzag/cason-135851t.jpg?rlkey=56mxifpy5knxtbsnzkhltz9fy&amp;dl=0","Click to download Image")</f>
      </c>
      <c r="B1010" s="0">
        <f>HYPERLINK("https://dl.dropboxusercontent.com/scl/fi/ma0mgpyegmwrlu12p17vr/mens-t-shirt-size-chartsslate-cason.jpg?rlkey=fzznw00ajqc08rai19d3iae4s&amp;dl=0","Click to download SizeChart")</f>
      </c>
      <c r="C1010" s="0" t="inlineStr">
        <is>
          <t>Cason Men's Short Sleeve T-Shirt</t>
        </is>
      </c>
      <c r="D1010" s="0" t="inlineStr">
        <is>
          <t>'135851</t>
        </is>
      </c>
      <c r="E1010" s="0" t="inlineStr">
        <is>
          <t>DRK CASON M RL:135851D-XL</t>
        </is>
      </c>
      <c r="F1010" s="0" t="inlineStr">
        <is>
          <t>'817135851076</t>
        </is>
      </c>
      <c r="G1010" s="0" t="inlineStr">
        <is>
          <t>MENS</t>
        </is>
      </c>
      <c r="H1010" s="0" t="inlineStr">
        <is>
          <t>XL</t>
        </is>
      </c>
      <c r="I1010" s="0">
        <v>29.99</v>
      </c>
      <c r="J1010" s="0">
        <v>39</v>
      </c>
    </row>
    <row r="1011" spans="1:10" customHeight="0">
      <c r="A1011" s="0">
        <f>HYPERLINK("https://dl.dropboxusercontent.com/scl/fi/43i7qt3g3xzz5w76vfzag/cason-135851t.jpg?rlkey=56mxifpy5knxtbsnzkhltz9fy&amp;dl=0","Click to download Image")</f>
      </c>
      <c r="B1011" s="0">
        <f>HYPERLINK("https://dl.dropboxusercontent.com/scl/fi/ma0mgpyegmwrlu12p17vr/mens-t-shirt-size-chartsslate-cason.jpg?rlkey=fzznw00ajqc08rai19d3iae4s&amp;dl=0","Click to download SizeChart")</f>
      </c>
      <c r="C1011" s="0" t="inlineStr">
        <is>
          <t>Cason Men's Short Sleeve T-Shirt</t>
        </is>
      </c>
      <c r="D1011" s="0" t="inlineStr">
        <is>
          <t>'135851</t>
        </is>
      </c>
      <c r="E1011" s="0" t="inlineStr">
        <is>
          <t>DRK CASON M RL:135851E-2XL</t>
        </is>
      </c>
      <c r="F1011" s="0" t="inlineStr">
        <is>
          <t>'817135851083</t>
        </is>
      </c>
      <c r="G1011" s="0" t="inlineStr">
        <is>
          <t>MENS</t>
        </is>
      </c>
      <c r="H1011" s="0" t="inlineStr">
        <is>
          <t>2XL</t>
        </is>
      </c>
      <c r="I1011" s="0">
        <v>31.99</v>
      </c>
      <c r="J1011" s="0">
        <v>30</v>
      </c>
    </row>
    <row r="1012" spans="1:10" customHeight="0">
      <c r="A1012" s="0">
        <f>HYPERLINK("https://dl.dropboxusercontent.com/scl/fi/43i7qt3g3xzz5w76vfzag/cason-135851t.jpg?rlkey=56mxifpy5knxtbsnzkhltz9fy&amp;dl=0","Click to download Image")</f>
      </c>
      <c r="B1012" s="0">
        <f>HYPERLINK("https://dl.dropboxusercontent.com/scl/fi/ma0mgpyegmwrlu12p17vr/mens-t-shirt-size-chartsslate-cason.jpg?rlkey=fzznw00ajqc08rai19d3iae4s&amp;dl=0","Click to download SizeChart")</f>
      </c>
      <c r="C1012" s="0" t="inlineStr">
        <is>
          <t>Cason Men's Short Sleeve T-Shirt</t>
        </is>
      </c>
      <c r="D1012" s="0" t="inlineStr">
        <is>
          <t>'135851</t>
        </is>
      </c>
      <c r="E1012" s="0" t="inlineStr">
        <is>
          <t>DRK CASON M RL:135851F-3XL</t>
        </is>
      </c>
      <c r="F1012" s="0" t="inlineStr">
        <is>
          <t>'817135851090</t>
        </is>
      </c>
      <c r="G1012" s="0" t="inlineStr">
        <is>
          <t>MENS</t>
        </is>
      </c>
      <c r="H1012" s="0" t="inlineStr">
        <is>
          <t>3XL</t>
        </is>
      </c>
      <c r="I1012" s="0">
        <v>31.99</v>
      </c>
      <c r="J1012" s="0">
        <v>16</v>
      </c>
    </row>
    <row r="1013" spans="1:10" customHeight="0">
      <c r="A1013" s="0">
        <f>HYPERLINK("https://dl.dropboxusercontent.com/scl/fi/28nvw3zb8h5zux0iyaek7/cason-135843t.jpg?rlkey=8fggj9w8argecwp6qwazzm6h1&amp;dl=0","Click to download Image")</f>
      </c>
      <c r="B1013" s="0">
        <f>HYPERLINK("https://dl.dropboxusercontent.com/scl/fi/ma0mgpyegmwrlu12p17vr/mens-t-shirt-size-chartsslate-cason.jpg?rlkey=fzznw00ajqc08rai19d3iae4s&amp;dl=0","Click to download SizeChart")</f>
      </c>
      <c r="C1013" s="0" t="inlineStr">
        <is>
          <t>Cason Men's Short Sleeve T-Shirt</t>
        </is>
      </c>
      <c r="D1013" s="0" t="inlineStr">
        <is>
          <t>'135843</t>
        </is>
      </c>
      <c r="E1013" s="0" t="inlineStr">
        <is>
          <t>IOWA CASON M OE:135843A-S</t>
        </is>
      </c>
      <c r="F1013" s="0" t="inlineStr">
        <is>
          <t>'800135843042</t>
        </is>
      </c>
      <c r="G1013" s="0" t="inlineStr">
        <is>
          <t>MENS</t>
        </is>
      </c>
      <c r="H1013" s="0" t="inlineStr">
        <is>
          <t>S</t>
        </is>
      </c>
      <c r="I1013" s="0">
        <v>29.99</v>
      </c>
      <c r="J1013" s="0">
        <v>0</v>
      </c>
    </row>
    <row r="1014" spans="1:10" customHeight="0">
      <c r="A1014" s="0">
        <f>HYPERLINK("https://dl.dropboxusercontent.com/scl/fi/28nvw3zb8h5zux0iyaek7/cason-135843t.jpg?rlkey=8fggj9w8argecwp6qwazzm6h1&amp;dl=0","Click to download Image")</f>
      </c>
      <c r="B1014" s="0">
        <f>HYPERLINK("https://dl.dropboxusercontent.com/scl/fi/ma0mgpyegmwrlu12p17vr/mens-t-shirt-size-chartsslate-cason.jpg?rlkey=fzznw00ajqc08rai19d3iae4s&amp;dl=0","Click to download SizeChart")</f>
      </c>
      <c r="C1014" s="0" t="inlineStr">
        <is>
          <t>Cason Men's Short Sleeve T-Shirt</t>
        </is>
      </c>
      <c r="D1014" s="0" t="inlineStr">
        <is>
          <t>'135843</t>
        </is>
      </c>
      <c r="E1014" s="0" t="inlineStr">
        <is>
          <t>IOWA CASON M OE:135843B-M</t>
        </is>
      </c>
      <c r="F1014" s="0" t="inlineStr">
        <is>
          <t>'800135843059</t>
        </is>
      </c>
      <c r="G1014" s="0" t="inlineStr">
        <is>
          <t>MENS</t>
        </is>
      </c>
      <c r="H1014" s="0" t="inlineStr">
        <is>
          <t>M</t>
        </is>
      </c>
      <c r="I1014" s="0">
        <v>29.99</v>
      </c>
      <c r="J1014" s="0">
        <v>2</v>
      </c>
    </row>
    <row r="1015" spans="1:10" customHeight="0">
      <c r="A1015" s="0">
        <f>HYPERLINK("https://dl.dropboxusercontent.com/scl/fi/28nvw3zb8h5zux0iyaek7/cason-135843t.jpg?rlkey=8fggj9w8argecwp6qwazzm6h1&amp;dl=0","Click to download Image")</f>
      </c>
      <c r="B1015" s="0">
        <f>HYPERLINK("https://dl.dropboxusercontent.com/scl/fi/ma0mgpyegmwrlu12p17vr/mens-t-shirt-size-chartsslate-cason.jpg?rlkey=fzznw00ajqc08rai19d3iae4s&amp;dl=0","Click to download SizeChart")</f>
      </c>
      <c r="C1015" s="0" t="inlineStr">
        <is>
          <t>Cason Men's Short Sleeve T-Shirt</t>
        </is>
      </c>
      <c r="D1015" s="0" t="inlineStr">
        <is>
          <t>'135843</t>
        </is>
      </c>
      <c r="E1015" s="0" t="inlineStr">
        <is>
          <t>IOWA CASON M OE:135843C-L</t>
        </is>
      </c>
      <c r="F1015" s="0" t="inlineStr">
        <is>
          <t>'800135843066</t>
        </is>
      </c>
      <c r="G1015" s="0" t="inlineStr">
        <is>
          <t>MENS</t>
        </is>
      </c>
      <c r="H1015" s="0" t="inlineStr">
        <is>
          <t>L</t>
        </is>
      </c>
      <c r="I1015" s="0">
        <v>29.99</v>
      </c>
      <c r="J1015" s="0">
        <v>0</v>
      </c>
    </row>
    <row r="1016" spans="1:10" customHeight="0">
      <c r="A1016" s="0">
        <f>HYPERLINK("https://dl.dropboxusercontent.com/scl/fi/28nvw3zb8h5zux0iyaek7/cason-135843t.jpg?rlkey=8fggj9w8argecwp6qwazzm6h1&amp;dl=0","Click to download Image")</f>
      </c>
      <c r="B1016" s="0">
        <f>HYPERLINK("https://dl.dropboxusercontent.com/scl/fi/ma0mgpyegmwrlu12p17vr/mens-t-shirt-size-chartsslate-cason.jpg?rlkey=fzznw00ajqc08rai19d3iae4s&amp;dl=0","Click to download SizeChart")</f>
      </c>
      <c r="C1016" s="0" t="inlineStr">
        <is>
          <t>Cason Men's Short Sleeve T-Shirt</t>
        </is>
      </c>
      <c r="D1016" s="0" t="inlineStr">
        <is>
          <t>'135843</t>
        </is>
      </c>
      <c r="E1016" s="0" t="inlineStr">
        <is>
          <t>IOWA CASON M OE:135843D-XL</t>
        </is>
      </c>
      <c r="F1016" s="0" t="inlineStr">
        <is>
          <t>'800135843073</t>
        </is>
      </c>
      <c r="G1016" s="0" t="inlineStr">
        <is>
          <t>MENS</t>
        </is>
      </c>
      <c r="H1016" s="0" t="inlineStr">
        <is>
          <t>XL</t>
        </is>
      </c>
      <c r="I1016" s="0">
        <v>29.99</v>
      </c>
      <c r="J1016" s="0">
        <v>0</v>
      </c>
    </row>
    <row r="1017" spans="1:10" customHeight="0">
      <c r="A1017" s="0">
        <f>HYPERLINK("https://dl.dropboxusercontent.com/scl/fi/28nvw3zb8h5zux0iyaek7/cason-135843t.jpg?rlkey=8fggj9w8argecwp6qwazzm6h1&amp;dl=0","Click to download Image")</f>
      </c>
      <c r="B1017" s="0">
        <f>HYPERLINK("https://dl.dropboxusercontent.com/scl/fi/ma0mgpyegmwrlu12p17vr/mens-t-shirt-size-chartsslate-cason.jpg?rlkey=fzznw00ajqc08rai19d3iae4s&amp;dl=0","Click to download SizeChart")</f>
      </c>
      <c r="C1017" s="0" t="inlineStr">
        <is>
          <t>Cason Men's Short Sleeve T-Shirt</t>
        </is>
      </c>
      <c r="D1017" s="0" t="inlineStr">
        <is>
          <t>'135843</t>
        </is>
      </c>
      <c r="E1017" s="0" t="inlineStr">
        <is>
          <t>IOWA CASON M OE:135843E-2XL</t>
        </is>
      </c>
      <c r="F1017" s="0" t="inlineStr">
        <is>
          <t>'800135843080</t>
        </is>
      </c>
      <c r="G1017" s="0" t="inlineStr">
        <is>
          <t>MENS</t>
        </is>
      </c>
      <c r="H1017" s="0" t="inlineStr">
        <is>
          <t>2XL</t>
        </is>
      </c>
      <c r="I1017" s="0">
        <v>31.99</v>
      </c>
      <c r="J1017" s="0">
        <v>0</v>
      </c>
    </row>
    <row r="1018" spans="1:10" customHeight="0">
      <c r="A1018" s="0">
        <f>HYPERLINK("https://dl.dropboxusercontent.com/scl/fi/28nvw3zb8h5zux0iyaek7/cason-135843t.jpg?rlkey=8fggj9w8argecwp6qwazzm6h1&amp;dl=0","Click to download Image")</f>
      </c>
      <c r="B1018" s="0">
        <f>HYPERLINK("https://dl.dropboxusercontent.com/scl/fi/ma0mgpyegmwrlu12p17vr/mens-t-shirt-size-chartsslate-cason.jpg?rlkey=fzznw00ajqc08rai19d3iae4s&amp;dl=0","Click to download SizeChart")</f>
      </c>
      <c r="C1018" s="0" t="inlineStr">
        <is>
          <t>Cason Men's Short Sleeve T-Shirt</t>
        </is>
      </c>
      <c r="D1018" s="0" t="inlineStr">
        <is>
          <t>'135843</t>
        </is>
      </c>
      <c r="E1018" s="0" t="inlineStr">
        <is>
          <t>IOWA CASON M OE:135843F-3XL</t>
        </is>
      </c>
      <c r="F1018" s="0" t="inlineStr">
        <is>
          <t>'800135843097</t>
        </is>
      </c>
      <c r="G1018" s="0" t="inlineStr">
        <is>
          <t>MENS</t>
        </is>
      </c>
      <c r="H1018" s="0" t="inlineStr">
        <is>
          <t>3XL</t>
        </is>
      </c>
      <c r="I1018" s="0">
        <v>31.99</v>
      </c>
      <c r="J1018" s="0">
        <v>0</v>
      </c>
    </row>
    <row r="1019" spans="1:10" customHeight="0">
      <c r="A1019" s="0">
        <f>HYPERLINK("https://dl.dropboxusercontent.com/scl/fi/laa1qbiu4j7exauje82g0/cason-135846t.jpg?rlkey=17a4qgqt8wsyffwgc238u0dhl&amp;dl=0","Click to download Image")</f>
      </c>
      <c r="B1019" s="0">
        <f>HYPERLINK("https://dl.dropboxusercontent.com/scl/fi/ma0mgpyegmwrlu12p17vr/mens-t-shirt-size-chartsslate-cason.jpg?rlkey=fzznw00ajqc08rai19d3iae4s&amp;dl=0","Click to download SizeChart")</f>
      </c>
      <c r="C1019" s="0" t="inlineStr">
        <is>
          <t>Cason Men's Short Sleeve T-Shirt</t>
        </is>
      </c>
      <c r="D1019" s="0" t="inlineStr">
        <is>
          <t>'135846</t>
        </is>
      </c>
      <c r="E1019" s="0" t="inlineStr">
        <is>
          <t>ISU CASON M GD:135846A-S</t>
        </is>
      </c>
      <c r="F1019" s="0" t="inlineStr">
        <is>
          <t>'801135846040</t>
        </is>
      </c>
      <c r="G1019" s="0" t="inlineStr">
        <is>
          <t>MENS</t>
        </is>
      </c>
      <c r="H1019" s="0" t="inlineStr">
        <is>
          <t>S</t>
        </is>
      </c>
      <c r="I1019" s="0">
        <v>29.99</v>
      </c>
      <c r="J1019" s="0">
        <v>16</v>
      </c>
    </row>
    <row r="1020" spans="1:10" customHeight="0">
      <c r="A1020" s="0">
        <f>HYPERLINK("https://dl.dropboxusercontent.com/scl/fi/laa1qbiu4j7exauje82g0/cason-135846t.jpg?rlkey=17a4qgqt8wsyffwgc238u0dhl&amp;dl=0","Click to download Image")</f>
      </c>
      <c r="B1020" s="0">
        <f>HYPERLINK("https://dl.dropboxusercontent.com/scl/fi/ma0mgpyegmwrlu12p17vr/mens-t-shirt-size-chartsslate-cason.jpg?rlkey=fzznw00ajqc08rai19d3iae4s&amp;dl=0","Click to download SizeChart")</f>
      </c>
      <c r="C1020" s="0" t="inlineStr">
        <is>
          <t>Cason Men's Short Sleeve T-Shirt</t>
        </is>
      </c>
      <c r="D1020" s="0" t="inlineStr">
        <is>
          <t>'135846</t>
        </is>
      </c>
      <c r="E1020" s="0" t="inlineStr">
        <is>
          <t>ISU CASON M GD:135846B-M</t>
        </is>
      </c>
      <c r="F1020" s="0" t="inlineStr">
        <is>
          <t>'801135846057</t>
        </is>
      </c>
      <c r="G1020" s="0" t="inlineStr">
        <is>
          <t>MENS</t>
        </is>
      </c>
      <c r="H1020" s="0" t="inlineStr">
        <is>
          <t>M</t>
        </is>
      </c>
      <c r="I1020" s="0">
        <v>29.99</v>
      </c>
      <c r="J1020" s="0">
        <v>33</v>
      </c>
    </row>
    <row r="1021" spans="1:10" customHeight="0">
      <c r="A1021" s="0">
        <f>HYPERLINK("https://dl.dropboxusercontent.com/scl/fi/laa1qbiu4j7exauje82g0/cason-135846t.jpg?rlkey=17a4qgqt8wsyffwgc238u0dhl&amp;dl=0","Click to download Image")</f>
      </c>
      <c r="B1021" s="0">
        <f>HYPERLINK("https://dl.dropboxusercontent.com/scl/fi/ma0mgpyegmwrlu12p17vr/mens-t-shirt-size-chartsslate-cason.jpg?rlkey=fzznw00ajqc08rai19d3iae4s&amp;dl=0","Click to download SizeChart")</f>
      </c>
      <c r="C1021" s="0" t="inlineStr">
        <is>
          <t>Cason Men's Short Sleeve T-Shirt</t>
        </is>
      </c>
      <c r="D1021" s="0" t="inlineStr">
        <is>
          <t>'135846</t>
        </is>
      </c>
      <c r="E1021" s="0" t="inlineStr">
        <is>
          <t>ISU CASON M GD:135846C-L</t>
        </is>
      </c>
      <c r="F1021" s="0" t="inlineStr">
        <is>
          <t>'801135846064</t>
        </is>
      </c>
      <c r="G1021" s="0" t="inlineStr">
        <is>
          <t>MENS</t>
        </is>
      </c>
      <c r="H1021" s="0" t="inlineStr">
        <is>
          <t>L</t>
        </is>
      </c>
      <c r="I1021" s="0">
        <v>29.99</v>
      </c>
      <c r="J1021" s="0">
        <v>55</v>
      </c>
    </row>
    <row r="1022" spans="1:10" customHeight="0">
      <c r="A1022" s="0">
        <f>HYPERLINK("https://dl.dropboxusercontent.com/scl/fi/laa1qbiu4j7exauje82g0/cason-135846t.jpg?rlkey=17a4qgqt8wsyffwgc238u0dhl&amp;dl=0","Click to download Image")</f>
      </c>
      <c r="B1022" s="0">
        <f>HYPERLINK("https://dl.dropboxusercontent.com/scl/fi/ma0mgpyegmwrlu12p17vr/mens-t-shirt-size-chartsslate-cason.jpg?rlkey=fzznw00ajqc08rai19d3iae4s&amp;dl=0","Click to download SizeChart")</f>
      </c>
      <c r="C1022" s="0" t="inlineStr">
        <is>
          <t>Cason Men's Short Sleeve T-Shirt</t>
        </is>
      </c>
      <c r="D1022" s="0" t="inlineStr">
        <is>
          <t>'135846</t>
        </is>
      </c>
      <c r="E1022" s="0" t="inlineStr">
        <is>
          <t>ISU CASON M GD:135846D-XL</t>
        </is>
      </c>
      <c r="F1022" s="0" t="inlineStr">
        <is>
          <t>'801135846071</t>
        </is>
      </c>
      <c r="G1022" s="0" t="inlineStr">
        <is>
          <t>MENS</t>
        </is>
      </c>
      <c r="H1022" s="0" t="inlineStr">
        <is>
          <t>XL</t>
        </is>
      </c>
      <c r="I1022" s="0">
        <v>29.99</v>
      </c>
      <c r="J1022" s="0">
        <v>57</v>
      </c>
    </row>
    <row r="1023" spans="1:10" customHeight="0">
      <c r="A1023" s="0">
        <f>HYPERLINK("https://dl.dropboxusercontent.com/scl/fi/laa1qbiu4j7exauje82g0/cason-135846t.jpg?rlkey=17a4qgqt8wsyffwgc238u0dhl&amp;dl=0","Click to download Image")</f>
      </c>
      <c r="B1023" s="0">
        <f>HYPERLINK("https://dl.dropboxusercontent.com/scl/fi/ma0mgpyegmwrlu12p17vr/mens-t-shirt-size-chartsslate-cason.jpg?rlkey=fzznw00ajqc08rai19d3iae4s&amp;dl=0","Click to download SizeChart")</f>
      </c>
      <c r="C1023" s="0" t="inlineStr">
        <is>
          <t>Cason Men's Short Sleeve T-Shirt</t>
        </is>
      </c>
      <c r="D1023" s="0" t="inlineStr">
        <is>
          <t>'135846</t>
        </is>
      </c>
      <c r="E1023" s="0" t="inlineStr">
        <is>
          <t>ISU CASON M GD:135846E-2XL</t>
        </is>
      </c>
      <c r="F1023" s="0" t="inlineStr">
        <is>
          <t>'801135846088</t>
        </is>
      </c>
      <c r="G1023" s="0" t="inlineStr">
        <is>
          <t>MENS</t>
        </is>
      </c>
      <c r="H1023" s="0" t="inlineStr">
        <is>
          <t>2XL</t>
        </is>
      </c>
      <c r="I1023" s="0">
        <v>31.99</v>
      </c>
      <c r="J1023" s="0">
        <v>38</v>
      </c>
    </row>
    <row r="1024" spans="1:10" customHeight="0">
      <c r="A1024" s="0">
        <f>HYPERLINK("https://dl.dropboxusercontent.com/scl/fi/laa1qbiu4j7exauje82g0/cason-135846t.jpg?rlkey=17a4qgqt8wsyffwgc238u0dhl&amp;dl=0","Click to download Image")</f>
      </c>
      <c r="B1024" s="0">
        <f>HYPERLINK("https://dl.dropboxusercontent.com/scl/fi/ma0mgpyegmwrlu12p17vr/mens-t-shirt-size-chartsslate-cason.jpg?rlkey=fzznw00ajqc08rai19d3iae4s&amp;dl=0","Click to download SizeChart")</f>
      </c>
      <c r="C1024" s="0" t="inlineStr">
        <is>
          <t>Cason Men's Short Sleeve T-Shirt</t>
        </is>
      </c>
      <c r="D1024" s="0" t="inlineStr">
        <is>
          <t>'135846</t>
        </is>
      </c>
      <c r="E1024" s="0" t="inlineStr">
        <is>
          <t>ISU CASON M GD:135846F-3XL</t>
        </is>
      </c>
      <c r="F1024" s="0" t="inlineStr">
        <is>
          <t>'801135846095</t>
        </is>
      </c>
      <c r="G1024" s="0" t="inlineStr">
        <is>
          <t>MENS</t>
        </is>
      </c>
      <c r="H1024" s="0" t="inlineStr">
        <is>
          <t>3XL</t>
        </is>
      </c>
      <c r="I1024" s="0">
        <v>31.99</v>
      </c>
      <c r="J1024" s="0">
        <v>20</v>
      </c>
    </row>
    <row r="1025" spans="1:10" customHeight="0">
      <c r="A1025" s="0">
        <f>HYPERLINK("https://dl.dropboxusercontent.com/scl/fi/yx9djk2bw890i1sz6nh1m/cason-135852t.jpg?rlkey=n4yo0kkjw9m3e1jcueky6ur0j&amp;dl=0","Click to download Image")</f>
      </c>
      <c r="B1025" s="0">
        <f>HYPERLINK("https://dl.dropboxusercontent.com/scl/fi/ma0mgpyegmwrlu12p17vr/mens-t-shirt-size-chartsslate-cason.jpg?rlkey=fzznw00ajqc08rai19d3iae4s&amp;dl=0","Click to download SizeChart")</f>
      </c>
      <c r="C1025" s="0" t="inlineStr">
        <is>
          <t>Cason Men's Short Sleeve T-Shirt</t>
        </is>
      </c>
      <c r="D1025" s="0" t="inlineStr">
        <is>
          <t>'135852</t>
        </is>
      </c>
      <c r="E1025" s="0" t="inlineStr">
        <is>
          <t>KSU CASON M PE:135852A-S</t>
        </is>
      </c>
      <c r="F1025" s="0" t="inlineStr">
        <is>
          <t>'805135852049</t>
        </is>
      </c>
      <c r="G1025" s="0" t="inlineStr">
        <is>
          <t>MENS</t>
        </is>
      </c>
      <c r="H1025" s="0" t="inlineStr">
        <is>
          <t>S</t>
        </is>
      </c>
      <c r="I1025" s="0">
        <v>29.99</v>
      </c>
      <c r="J1025" s="0">
        <v>6</v>
      </c>
    </row>
    <row r="1026" spans="1:10" customHeight="0">
      <c r="A1026" s="0">
        <f>HYPERLINK("https://dl.dropboxusercontent.com/scl/fi/yx9djk2bw890i1sz6nh1m/cason-135852t.jpg?rlkey=n4yo0kkjw9m3e1jcueky6ur0j&amp;dl=0","Click to download Image")</f>
      </c>
      <c r="B1026" s="0">
        <f>HYPERLINK("https://dl.dropboxusercontent.com/scl/fi/ma0mgpyegmwrlu12p17vr/mens-t-shirt-size-chartsslate-cason.jpg?rlkey=fzznw00ajqc08rai19d3iae4s&amp;dl=0","Click to download SizeChart")</f>
      </c>
      <c r="C1026" s="0" t="inlineStr">
        <is>
          <t>Cason Men's Short Sleeve T-Shirt</t>
        </is>
      </c>
      <c r="D1026" s="0" t="inlineStr">
        <is>
          <t>'135852</t>
        </is>
      </c>
      <c r="E1026" s="0" t="inlineStr">
        <is>
          <t>KSU CASON M PE:135852B-M</t>
        </is>
      </c>
      <c r="F1026" s="0" t="inlineStr">
        <is>
          <t>'805135852056</t>
        </is>
      </c>
      <c r="G1026" s="0" t="inlineStr">
        <is>
          <t>MENS</t>
        </is>
      </c>
      <c r="H1026" s="0" t="inlineStr">
        <is>
          <t>M</t>
        </is>
      </c>
      <c r="I1026" s="0">
        <v>29.99</v>
      </c>
      <c r="J1026" s="0">
        <v>34</v>
      </c>
    </row>
    <row r="1027" spans="1:10" customHeight="0">
      <c r="A1027" s="0">
        <f>HYPERLINK("https://dl.dropboxusercontent.com/scl/fi/yx9djk2bw890i1sz6nh1m/cason-135852t.jpg?rlkey=n4yo0kkjw9m3e1jcueky6ur0j&amp;dl=0","Click to download Image")</f>
      </c>
      <c r="B1027" s="0">
        <f>HYPERLINK("https://dl.dropboxusercontent.com/scl/fi/ma0mgpyegmwrlu12p17vr/mens-t-shirt-size-chartsslate-cason.jpg?rlkey=fzznw00ajqc08rai19d3iae4s&amp;dl=0","Click to download SizeChart")</f>
      </c>
      <c r="C1027" s="0" t="inlineStr">
        <is>
          <t>Cason Men's Short Sleeve T-Shirt</t>
        </is>
      </c>
      <c r="D1027" s="0" t="inlineStr">
        <is>
          <t>'135852</t>
        </is>
      </c>
      <c r="E1027" s="0" t="inlineStr">
        <is>
          <t>KSU CASON M PE:135852C-L</t>
        </is>
      </c>
      <c r="F1027" s="0" t="inlineStr">
        <is>
          <t>'805135852063</t>
        </is>
      </c>
      <c r="G1027" s="0" t="inlineStr">
        <is>
          <t>MENS</t>
        </is>
      </c>
      <c r="H1027" s="0" t="inlineStr">
        <is>
          <t>L</t>
        </is>
      </c>
      <c r="I1027" s="0">
        <v>29.99</v>
      </c>
      <c r="J1027" s="0">
        <v>87</v>
      </c>
    </row>
    <row r="1028" spans="1:10" customHeight="0">
      <c r="A1028" s="0">
        <f>HYPERLINK("https://dl.dropboxusercontent.com/scl/fi/yx9djk2bw890i1sz6nh1m/cason-135852t.jpg?rlkey=n4yo0kkjw9m3e1jcueky6ur0j&amp;dl=0","Click to download Image")</f>
      </c>
      <c r="B1028" s="0">
        <f>HYPERLINK("https://dl.dropboxusercontent.com/scl/fi/ma0mgpyegmwrlu12p17vr/mens-t-shirt-size-chartsslate-cason.jpg?rlkey=fzznw00ajqc08rai19d3iae4s&amp;dl=0","Click to download SizeChart")</f>
      </c>
      <c r="C1028" s="0" t="inlineStr">
        <is>
          <t>Cason Men's Short Sleeve T-Shirt</t>
        </is>
      </c>
      <c r="D1028" s="0" t="inlineStr">
        <is>
          <t>'135852</t>
        </is>
      </c>
      <c r="E1028" s="0" t="inlineStr">
        <is>
          <t>KSU CASON M PE:135852D-XL</t>
        </is>
      </c>
      <c r="F1028" s="0" t="inlineStr">
        <is>
          <t>'805135852070</t>
        </is>
      </c>
      <c r="G1028" s="0" t="inlineStr">
        <is>
          <t>MENS</t>
        </is>
      </c>
      <c r="H1028" s="0" t="inlineStr">
        <is>
          <t>XL</t>
        </is>
      </c>
      <c r="I1028" s="0">
        <v>29.99</v>
      </c>
      <c r="J1028" s="0">
        <v>79</v>
      </c>
    </row>
    <row r="1029" spans="1:10" customHeight="0">
      <c r="A1029" s="0">
        <f>HYPERLINK("https://dl.dropboxusercontent.com/scl/fi/yx9djk2bw890i1sz6nh1m/cason-135852t.jpg?rlkey=n4yo0kkjw9m3e1jcueky6ur0j&amp;dl=0","Click to download Image")</f>
      </c>
      <c r="B1029" s="0">
        <f>HYPERLINK("https://dl.dropboxusercontent.com/scl/fi/ma0mgpyegmwrlu12p17vr/mens-t-shirt-size-chartsslate-cason.jpg?rlkey=fzznw00ajqc08rai19d3iae4s&amp;dl=0","Click to download SizeChart")</f>
      </c>
      <c r="C1029" s="0" t="inlineStr">
        <is>
          <t>Cason Men's Short Sleeve T-Shirt</t>
        </is>
      </c>
      <c r="D1029" s="0" t="inlineStr">
        <is>
          <t>'135852</t>
        </is>
      </c>
      <c r="E1029" s="0" t="inlineStr">
        <is>
          <t>KSU CASON M PE:135852E-2XL</t>
        </is>
      </c>
      <c r="F1029" s="0" t="inlineStr">
        <is>
          <t>'805135852087</t>
        </is>
      </c>
      <c r="G1029" s="0" t="inlineStr">
        <is>
          <t>MENS</t>
        </is>
      </c>
      <c r="H1029" s="0" t="inlineStr">
        <is>
          <t>2XL</t>
        </is>
      </c>
      <c r="I1029" s="0">
        <v>31.99</v>
      </c>
      <c r="J1029" s="0">
        <v>62</v>
      </c>
    </row>
    <row r="1030" spans="1:10" customHeight="0">
      <c r="A1030" s="0">
        <f>HYPERLINK("https://dl.dropboxusercontent.com/scl/fi/yx9djk2bw890i1sz6nh1m/cason-135852t.jpg?rlkey=n4yo0kkjw9m3e1jcueky6ur0j&amp;dl=0","Click to download Image")</f>
      </c>
      <c r="B1030" s="0">
        <f>HYPERLINK("https://dl.dropboxusercontent.com/scl/fi/ma0mgpyegmwrlu12p17vr/mens-t-shirt-size-chartsslate-cason.jpg?rlkey=fzznw00ajqc08rai19d3iae4s&amp;dl=0","Click to download SizeChart")</f>
      </c>
      <c r="C1030" s="0" t="inlineStr">
        <is>
          <t>Cason Men's Short Sleeve T-Shirt</t>
        </is>
      </c>
      <c r="D1030" s="0" t="inlineStr">
        <is>
          <t>'135852</t>
        </is>
      </c>
      <c r="E1030" s="0" t="inlineStr">
        <is>
          <t>KSU CASON M PE:135852F-3XL</t>
        </is>
      </c>
      <c r="F1030" s="0" t="inlineStr">
        <is>
          <t>'805135852094</t>
        </is>
      </c>
      <c r="G1030" s="0" t="inlineStr">
        <is>
          <t>MENS</t>
        </is>
      </c>
      <c r="H1030" s="0" t="inlineStr">
        <is>
          <t>3XL</t>
        </is>
      </c>
      <c r="I1030" s="0">
        <v>31.99</v>
      </c>
      <c r="J1030" s="0">
        <v>34</v>
      </c>
    </row>
    <row r="1031" spans="1:10" customHeight="0">
      <c r="A1031" s="0">
        <f>HYPERLINK("https://dl.dropboxusercontent.com/scl/fi/wvx9psdamu8u6sweboe4s/cason-135848t.jpg?rlkey=c20m3zc4kpp2why6zo8bedikw&amp;dl=0","Click to download Image")</f>
      </c>
      <c r="B1031" s="0">
        <f>HYPERLINK("https://dl.dropboxusercontent.com/scl/fi/ma0mgpyegmwrlu12p17vr/mens-t-shirt-size-chartsslate-cason.jpg?rlkey=fzznw00ajqc08rai19d3iae4s&amp;dl=0","Click to download SizeChart")</f>
      </c>
      <c r="C1031" s="0" t="inlineStr">
        <is>
          <t>Cason Men's Short Sleeve T-Shirt</t>
        </is>
      </c>
      <c r="D1031" s="0" t="inlineStr">
        <is>
          <t>'135848</t>
        </is>
      </c>
      <c r="E1031" s="0" t="inlineStr">
        <is>
          <t>SDSU CASON M NY:135848A-S</t>
        </is>
      </c>
      <c r="F1031" s="0" t="inlineStr">
        <is>
          <t>'816135848048</t>
        </is>
      </c>
      <c r="G1031" s="0" t="inlineStr">
        <is>
          <t>MENS</t>
        </is>
      </c>
      <c r="H1031" s="0" t="inlineStr">
        <is>
          <t>S</t>
        </is>
      </c>
      <c r="I1031" s="0">
        <v>29.99</v>
      </c>
      <c r="J1031" s="0">
        <v>25</v>
      </c>
    </row>
    <row r="1032" spans="1:10" customHeight="0">
      <c r="A1032" s="0">
        <f>HYPERLINK("https://dl.dropboxusercontent.com/scl/fi/wvx9psdamu8u6sweboe4s/cason-135848t.jpg?rlkey=c20m3zc4kpp2why6zo8bedikw&amp;dl=0","Click to download Image")</f>
      </c>
      <c r="B1032" s="0">
        <f>HYPERLINK("https://dl.dropboxusercontent.com/scl/fi/ma0mgpyegmwrlu12p17vr/mens-t-shirt-size-chartsslate-cason.jpg?rlkey=fzznw00ajqc08rai19d3iae4s&amp;dl=0","Click to download SizeChart")</f>
      </c>
      <c r="C1032" s="0" t="inlineStr">
        <is>
          <t>Cason Men's Short Sleeve T-Shirt</t>
        </is>
      </c>
      <c r="D1032" s="0" t="inlineStr">
        <is>
          <t>'135848</t>
        </is>
      </c>
      <c r="E1032" s="0" t="inlineStr">
        <is>
          <t>SDSU CASON M NY:135848B-M</t>
        </is>
      </c>
      <c r="F1032" s="0" t="inlineStr">
        <is>
          <t>'816135848055</t>
        </is>
      </c>
      <c r="G1032" s="0" t="inlineStr">
        <is>
          <t>MENS</t>
        </is>
      </c>
      <c r="H1032" s="0" t="inlineStr">
        <is>
          <t>M</t>
        </is>
      </c>
      <c r="I1032" s="0">
        <v>29.99</v>
      </c>
      <c r="J1032" s="0">
        <v>43</v>
      </c>
    </row>
    <row r="1033" spans="1:10" customHeight="0">
      <c r="A1033" s="0">
        <f>HYPERLINK("https://dl.dropboxusercontent.com/scl/fi/wvx9psdamu8u6sweboe4s/cason-135848t.jpg?rlkey=c20m3zc4kpp2why6zo8bedikw&amp;dl=0","Click to download Image")</f>
      </c>
      <c r="B1033" s="0">
        <f>HYPERLINK("https://dl.dropboxusercontent.com/scl/fi/ma0mgpyegmwrlu12p17vr/mens-t-shirt-size-chartsslate-cason.jpg?rlkey=fzznw00ajqc08rai19d3iae4s&amp;dl=0","Click to download SizeChart")</f>
      </c>
      <c r="C1033" s="0" t="inlineStr">
        <is>
          <t>Cason Men's Short Sleeve T-Shirt</t>
        </is>
      </c>
      <c r="D1033" s="0" t="inlineStr">
        <is>
          <t>'135848</t>
        </is>
      </c>
      <c r="E1033" s="0" t="inlineStr">
        <is>
          <t>SDSU CASON M NY:135848C-L</t>
        </is>
      </c>
      <c r="F1033" s="0" t="inlineStr">
        <is>
          <t>'816135848062</t>
        </is>
      </c>
      <c r="G1033" s="0" t="inlineStr">
        <is>
          <t>MENS</t>
        </is>
      </c>
      <c r="H1033" s="0" t="inlineStr">
        <is>
          <t>L</t>
        </is>
      </c>
      <c r="I1033" s="0">
        <v>29.99</v>
      </c>
      <c r="J1033" s="0">
        <v>73</v>
      </c>
    </row>
    <row r="1034" spans="1:10" customHeight="0">
      <c r="A1034" s="0">
        <f>HYPERLINK("https://dl.dropboxusercontent.com/scl/fi/wvx9psdamu8u6sweboe4s/cason-135848t.jpg?rlkey=c20m3zc4kpp2why6zo8bedikw&amp;dl=0","Click to download Image")</f>
      </c>
      <c r="B1034" s="0">
        <f>HYPERLINK("https://dl.dropboxusercontent.com/scl/fi/ma0mgpyegmwrlu12p17vr/mens-t-shirt-size-chartsslate-cason.jpg?rlkey=fzznw00ajqc08rai19d3iae4s&amp;dl=0","Click to download SizeChart")</f>
      </c>
      <c r="C1034" s="0" t="inlineStr">
        <is>
          <t>Cason Men's Short Sleeve T-Shirt</t>
        </is>
      </c>
      <c r="D1034" s="0" t="inlineStr">
        <is>
          <t>'135848</t>
        </is>
      </c>
      <c r="E1034" s="0" t="inlineStr">
        <is>
          <t>SDSU CASON M NY:135848D-XL</t>
        </is>
      </c>
      <c r="F1034" s="0" t="inlineStr">
        <is>
          <t>'816135848079</t>
        </is>
      </c>
      <c r="G1034" s="0" t="inlineStr">
        <is>
          <t>MENS</t>
        </is>
      </c>
      <c r="H1034" s="0" t="inlineStr">
        <is>
          <t>XL</t>
        </is>
      </c>
      <c r="I1034" s="0">
        <v>29.99</v>
      </c>
      <c r="J1034" s="0">
        <v>76</v>
      </c>
    </row>
    <row r="1035" spans="1:10" customHeight="0">
      <c r="A1035" s="0">
        <f>HYPERLINK("https://dl.dropboxusercontent.com/scl/fi/wvx9psdamu8u6sweboe4s/cason-135848t.jpg?rlkey=c20m3zc4kpp2why6zo8bedikw&amp;dl=0","Click to download Image")</f>
      </c>
      <c r="B1035" s="0">
        <f>HYPERLINK("https://dl.dropboxusercontent.com/scl/fi/ma0mgpyegmwrlu12p17vr/mens-t-shirt-size-chartsslate-cason.jpg?rlkey=fzznw00ajqc08rai19d3iae4s&amp;dl=0","Click to download SizeChart")</f>
      </c>
      <c r="C1035" s="0" t="inlineStr">
        <is>
          <t>Cason Men's Short Sleeve T-Shirt</t>
        </is>
      </c>
      <c r="D1035" s="0" t="inlineStr">
        <is>
          <t>'135848</t>
        </is>
      </c>
      <c r="E1035" s="0" t="inlineStr">
        <is>
          <t>SDSU CASON M NY:135848E-2XL</t>
        </is>
      </c>
      <c r="F1035" s="0" t="inlineStr">
        <is>
          <t>'816135848086</t>
        </is>
      </c>
      <c r="G1035" s="0" t="inlineStr">
        <is>
          <t>MENS</t>
        </is>
      </c>
      <c r="H1035" s="0" t="inlineStr">
        <is>
          <t>2XL</t>
        </is>
      </c>
      <c r="I1035" s="0">
        <v>31.99</v>
      </c>
      <c r="J1035" s="0">
        <v>42</v>
      </c>
    </row>
    <row r="1036" spans="1:10" customHeight="0">
      <c r="A1036" s="0">
        <f>HYPERLINK("https://dl.dropboxusercontent.com/scl/fi/wvx9psdamu8u6sweboe4s/cason-135848t.jpg?rlkey=c20m3zc4kpp2why6zo8bedikw&amp;dl=0","Click to download Image")</f>
      </c>
      <c r="B1036" s="0">
        <f>HYPERLINK("https://dl.dropboxusercontent.com/scl/fi/ma0mgpyegmwrlu12p17vr/mens-t-shirt-size-chartsslate-cason.jpg?rlkey=fzznw00ajqc08rai19d3iae4s&amp;dl=0","Click to download SizeChart")</f>
      </c>
      <c r="C1036" s="0" t="inlineStr">
        <is>
          <t>Cason Men's Short Sleeve T-Shirt</t>
        </is>
      </c>
      <c r="D1036" s="0" t="inlineStr">
        <is>
          <t>'135848</t>
        </is>
      </c>
      <c r="E1036" s="0" t="inlineStr">
        <is>
          <t>SDSU CASON M NY:135848F-3XL</t>
        </is>
      </c>
      <c r="F1036" s="0" t="inlineStr">
        <is>
          <t>'816135848093</t>
        </is>
      </c>
      <c r="G1036" s="0" t="inlineStr">
        <is>
          <t>MENS</t>
        </is>
      </c>
      <c r="H1036" s="0" t="inlineStr">
        <is>
          <t>3XL</t>
        </is>
      </c>
      <c r="I1036" s="0">
        <v>31.99</v>
      </c>
      <c r="J1036" s="0">
        <v>20</v>
      </c>
    </row>
    <row r="1037" spans="1:10" customHeight="0">
      <c r="A1037" s="0">
        <f>HYPERLINK("https://dl.dropboxusercontent.com/scl/fi/zipz8g420y9xhi1l6gd06/cason-135849t.jpg?rlkey=r20ol831olaclfpwbd0qs3x2h&amp;dl=0","Click to download Image")</f>
      </c>
      <c r="B1037" s="0">
        <f>HYPERLINK("https://dl.dropboxusercontent.com/scl/fi/ma0mgpyegmwrlu12p17vr/mens-t-shirt-size-chartsslate-cason.jpg?rlkey=fzznw00ajqc08rai19d3iae4s&amp;dl=0","Click to download SizeChart")</f>
      </c>
      <c r="C1037" s="0" t="inlineStr">
        <is>
          <t>Cason Men's Short Sleeve T-Shirt</t>
        </is>
      </c>
      <c r="D1037" s="0" t="inlineStr">
        <is>
          <t>'135849</t>
        </is>
      </c>
      <c r="E1037" s="0" t="inlineStr">
        <is>
          <t>SDSU CASON M RL:135849A-S</t>
        </is>
      </c>
      <c r="F1037" s="0" t="inlineStr">
        <is>
          <t>'816135849045</t>
        </is>
      </c>
      <c r="G1037" s="0" t="inlineStr">
        <is>
          <t>MENS</t>
        </is>
      </c>
      <c r="H1037" s="0" t="inlineStr">
        <is>
          <t>S</t>
        </is>
      </c>
      <c r="I1037" s="0">
        <v>29.99</v>
      </c>
      <c r="J1037" s="0">
        <v>14</v>
      </c>
    </row>
    <row r="1038" spans="1:10" customHeight="0">
      <c r="A1038" s="0">
        <f>HYPERLINK("https://dl.dropboxusercontent.com/scl/fi/zipz8g420y9xhi1l6gd06/cason-135849t.jpg?rlkey=r20ol831olaclfpwbd0qs3x2h&amp;dl=0","Click to download Image")</f>
      </c>
      <c r="B1038" s="0">
        <f>HYPERLINK("https://dl.dropboxusercontent.com/scl/fi/ma0mgpyegmwrlu12p17vr/mens-t-shirt-size-chartsslate-cason.jpg?rlkey=fzznw00ajqc08rai19d3iae4s&amp;dl=0","Click to download SizeChart")</f>
      </c>
      <c r="C1038" s="0" t="inlineStr">
        <is>
          <t>Cason Men's Short Sleeve T-Shirt</t>
        </is>
      </c>
      <c r="D1038" s="0" t="inlineStr">
        <is>
          <t>'135849</t>
        </is>
      </c>
      <c r="E1038" s="0" t="inlineStr">
        <is>
          <t>SDSU CASON M RL:135849B-M</t>
        </is>
      </c>
      <c r="F1038" s="0" t="inlineStr">
        <is>
          <t>'816135849052</t>
        </is>
      </c>
      <c r="G1038" s="0" t="inlineStr">
        <is>
          <t>MENS</t>
        </is>
      </c>
      <c r="H1038" s="0" t="inlineStr">
        <is>
          <t>M</t>
        </is>
      </c>
      <c r="I1038" s="0">
        <v>29.99</v>
      </c>
      <c r="J1038" s="0">
        <v>25</v>
      </c>
    </row>
    <row r="1039" spans="1:10" customHeight="0">
      <c r="A1039" s="0">
        <f>HYPERLINK("https://dl.dropboxusercontent.com/scl/fi/zipz8g420y9xhi1l6gd06/cason-135849t.jpg?rlkey=r20ol831olaclfpwbd0qs3x2h&amp;dl=0","Click to download Image")</f>
      </c>
      <c r="B1039" s="0">
        <f>HYPERLINK("https://dl.dropboxusercontent.com/scl/fi/ma0mgpyegmwrlu12p17vr/mens-t-shirt-size-chartsslate-cason.jpg?rlkey=fzznw00ajqc08rai19d3iae4s&amp;dl=0","Click to download SizeChart")</f>
      </c>
      <c r="C1039" s="0" t="inlineStr">
        <is>
          <t>Cason Men's Short Sleeve T-Shirt</t>
        </is>
      </c>
      <c r="D1039" s="0" t="inlineStr">
        <is>
          <t>'135849</t>
        </is>
      </c>
      <c r="E1039" s="0" t="inlineStr">
        <is>
          <t>SDSU CASON M RL:135849C-L</t>
        </is>
      </c>
      <c r="F1039" s="0" t="inlineStr">
        <is>
          <t>'816135849069</t>
        </is>
      </c>
      <c r="G1039" s="0" t="inlineStr">
        <is>
          <t>MENS</t>
        </is>
      </c>
      <c r="H1039" s="0" t="inlineStr">
        <is>
          <t>L</t>
        </is>
      </c>
      <c r="I1039" s="0">
        <v>29.99</v>
      </c>
      <c r="J1039" s="0">
        <v>33</v>
      </c>
    </row>
    <row r="1040" spans="1:10" customHeight="0">
      <c r="A1040" s="0">
        <f>HYPERLINK("https://dl.dropboxusercontent.com/scl/fi/zipz8g420y9xhi1l6gd06/cason-135849t.jpg?rlkey=r20ol831olaclfpwbd0qs3x2h&amp;dl=0","Click to download Image")</f>
      </c>
      <c r="B1040" s="0">
        <f>HYPERLINK("https://dl.dropboxusercontent.com/scl/fi/ma0mgpyegmwrlu12p17vr/mens-t-shirt-size-chartsslate-cason.jpg?rlkey=fzznw00ajqc08rai19d3iae4s&amp;dl=0","Click to download SizeChart")</f>
      </c>
      <c r="C1040" s="0" t="inlineStr">
        <is>
          <t>Cason Men's Short Sleeve T-Shirt</t>
        </is>
      </c>
      <c r="D1040" s="0" t="inlineStr">
        <is>
          <t>'135849</t>
        </is>
      </c>
      <c r="E1040" s="0" t="inlineStr">
        <is>
          <t>SDSU CASON M RL:135849D-XL</t>
        </is>
      </c>
      <c r="F1040" s="0" t="inlineStr">
        <is>
          <t>'816135849076</t>
        </is>
      </c>
      <c r="G1040" s="0" t="inlineStr">
        <is>
          <t>MENS</t>
        </is>
      </c>
      <c r="H1040" s="0" t="inlineStr">
        <is>
          <t>XL</t>
        </is>
      </c>
      <c r="I1040" s="0">
        <v>29.99</v>
      </c>
      <c r="J1040" s="0">
        <v>33</v>
      </c>
    </row>
    <row r="1041" spans="1:10" customHeight="0">
      <c r="A1041" s="0">
        <f>HYPERLINK("https://dl.dropboxusercontent.com/scl/fi/zipz8g420y9xhi1l6gd06/cason-135849t.jpg?rlkey=r20ol831olaclfpwbd0qs3x2h&amp;dl=0","Click to download Image")</f>
      </c>
      <c r="B1041" s="0">
        <f>HYPERLINK("https://dl.dropboxusercontent.com/scl/fi/ma0mgpyegmwrlu12p17vr/mens-t-shirt-size-chartsslate-cason.jpg?rlkey=fzznw00ajqc08rai19d3iae4s&amp;dl=0","Click to download SizeChart")</f>
      </c>
      <c r="C1041" s="0" t="inlineStr">
        <is>
          <t>Cason Men's Short Sleeve T-Shirt</t>
        </is>
      </c>
      <c r="D1041" s="0" t="inlineStr">
        <is>
          <t>'135849</t>
        </is>
      </c>
      <c r="E1041" s="0" t="inlineStr">
        <is>
          <t>SDSU CASON M RL:135849E-2XL</t>
        </is>
      </c>
      <c r="F1041" s="0" t="inlineStr">
        <is>
          <t>'816135849083</t>
        </is>
      </c>
      <c r="G1041" s="0" t="inlineStr">
        <is>
          <t>MENS</t>
        </is>
      </c>
      <c r="H1041" s="0" t="inlineStr">
        <is>
          <t>2XL</t>
        </is>
      </c>
      <c r="I1041" s="0">
        <v>31.99</v>
      </c>
      <c r="J1041" s="0">
        <v>28</v>
      </c>
    </row>
    <row r="1042" spans="1:10" customHeight="0">
      <c r="A1042" s="0">
        <f>HYPERLINK("https://dl.dropboxusercontent.com/scl/fi/zipz8g420y9xhi1l6gd06/cason-135849t.jpg?rlkey=r20ol831olaclfpwbd0qs3x2h&amp;dl=0","Click to download Image")</f>
      </c>
      <c r="B1042" s="0">
        <f>HYPERLINK("https://dl.dropboxusercontent.com/scl/fi/ma0mgpyegmwrlu12p17vr/mens-t-shirt-size-chartsslate-cason.jpg?rlkey=fzznw00ajqc08rai19d3iae4s&amp;dl=0","Click to download SizeChart")</f>
      </c>
      <c r="C1042" s="0" t="inlineStr">
        <is>
          <t>Cason Men's Short Sleeve T-Shirt</t>
        </is>
      </c>
      <c r="D1042" s="0" t="inlineStr">
        <is>
          <t>'135849</t>
        </is>
      </c>
      <c r="E1042" s="0" t="inlineStr">
        <is>
          <t>SDSU CASON M RL:135849F-3XL</t>
        </is>
      </c>
      <c r="F1042" s="0" t="inlineStr">
        <is>
          <t>'816135849090</t>
        </is>
      </c>
      <c r="G1042" s="0" t="inlineStr">
        <is>
          <t>MENS</t>
        </is>
      </c>
      <c r="H1042" s="0" t="inlineStr">
        <is>
          <t>3XL</t>
        </is>
      </c>
      <c r="I1042" s="0">
        <v>31.99</v>
      </c>
      <c r="J1042" s="0">
        <v>14</v>
      </c>
    </row>
    <row r="1043" spans="1:10" customHeight="0">
      <c r="A1043" s="0">
        <f>HYPERLINK("https://dl.dropboxusercontent.com/scl/fi/789hidehozgm42tdoz1sx/ciri-137436f.jpg?rlkey=gsnwn6nc916tn5u4gy0zux1ih&amp;dl=0","Click to download Image")</f>
      </c>
      <c r="B1043" s="0">
        <f>HYPERLINK("https://dl.dropboxusercontent.com/scl/fi/n1m0kwgmhar4ssju9lb2h/graphic-update2022-mens.jpg?rlkey=vffroq8jx24yrkr9z2qpv8j6z&amp;dl=0","Click to download SizeChart")</f>
      </c>
      <c r="C1043" s="0" t="inlineStr">
        <is>
          <t>Ciri Men's Hoodie</t>
        </is>
      </c>
      <c r="D1043" s="0" t="inlineStr">
        <is>
          <t>'137436</t>
        </is>
      </c>
      <c r="E1043" s="0" t="inlineStr">
        <is>
          <t>IOWA CIRI M BK:137436A-S</t>
        </is>
      </c>
      <c r="F1043" s="0" t="inlineStr">
        <is>
          <t>'800137436044</t>
        </is>
      </c>
      <c r="G1043" s="0" t="inlineStr">
        <is>
          <t>MENS</t>
        </is>
      </c>
      <c r="H1043" s="0" t="inlineStr">
        <is>
          <t>S</t>
        </is>
      </c>
      <c r="I1043" s="0">
        <v>29.99</v>
      </c>
      <c r="J1043" s="0">
        <v>0</v>
      </c>
    </row>
    <row r="1044" spans="1:10" customHeight="0">
      <c r="A1044" s="0">
        <f>HYPERLINK("https://dl.dropboxusercontent.com/scl/fi/789hidehozgm42tdoz1sx/ciri-137436f.jpg?rlkey=gsnwn6nc916tn5u4gy0zux1ih&amp;dl=0","Click to download Image")</f>
      </c>
      <c r="B1044" s="0">
        <f>HYPERLINK("https://dl.dropboxusercontent.com/scl/fi/n1m0kwgmhar4ssju9lb2h/graphic-update2022-mens.jpg?rlkey=vffroq8jx24yrkr9z2qpv8j6z&amp;dl=0","Click to download SizeChart")</f>
      </c>
      <c r="C1044" s="0" t="inlineStr">
        <is>
          <t>Ciri Men's Hoodie</t>
        </is>
      </c>
      <c r="D1044" s="0" t="inlineStr">
        <is>
          <t>'137436</t>
        </is>
      </c>
      <c r="E1044" s="0" t="inlineStr">
        <is>
          <t>IOWA CIRI M BK:137436B-M</t>
        </is>
      </c>
      <c r="F1044" s="0" t="inlineStr">
        <is>
          <t>'800137436051</t>
        </is>
      </c>
      <c r="G1044" s="0" t="inlineStr">
        <is>
          <t>MENS</t>
        </is>
      </c>
      <c r="H1044" s="0" t="inlineStr">
        <is>
          <t>M</t>
        </is>
      </c>
      <c r="I1044" s="0">
        <v>29.99</v>
      </c>
      <c r="J1044" s="0">
        <v>8</v>
      </c>
    </row>
    <row r="1045" spans="1:10" customHeight="0">
      <c r="A1045" s="0">
        <f>HYPERLINK("https://dl.dropboxusercontent.com/scl/fi/789hidehozgm42tdoz1sx/ciri-137436f.jpg?rlkey=gsnwn6nc916tn5u4gy0zux1ih&amp;dl=0","Click to download Image")</f>
      </c>
      <c r="B1045" s="0">
        <f>HYPERLINK("https://dl.dropboxusercontent.com/scl/fi/n1m0kwgmhar4ssju9lb2h/graphic-update2022-mens.jpg?rlkey=vffroq8jx24yrkr9z2qpv8j6z&amp;dl=0","Click to download SizeChart")</f>
      </c>
      <c r="C1045" s="0" t="inlineStr">
        <is>
          <t>Ciri Men's Hoodie</t>
        </is>
      </c>
      <c r="D1045" s="0" t="inlineStr">
        <is>
          <t>'137436</t>
        </is>
      </c>
      <c r="E1045" s="0" t="inlineStr">
        <is>
          <t>IOWA CIRI M BK:137436C-L</t>
        </is>
      </c>
      <c r="F1045" s="0" t="inlineStr">
        <is>
          <t>'800137436068</t>
        </is>
      </c>
      <c r="G1045" s="0" t="inlineStr">
        <is>
          <t>MENS</t>
        </is>
      </c>
      <c r="H1045" s="0" t="inlineStr">
        <is>
          <t>L</t>
        </is>
      </c>
      <c r="I1045" s="0">
        <v>29.99</v>
      </c>
      <c r="J1045" s="0">
        <v>0</v>
      </c>
    </row>
    <row r="1046" spans="1:10" customHeight="0">
      <c r="A1046" s="0">
        <f>HYPERLINK("https://dl.dropboxusercontent.com/scl/fi/789hidehozgm42tdoz1sx/ciri-137436f.jpg?rlkey=gsnwn6nc916tn5u4gy0zux1ih&amp;dl=0","Click to download Image")</f>
      </c>
      <c r="B1046" s="0">
        <f>HYPERLINK("https://dl.dropboxusercontent.com/scl/fi/n1m0kwgmhar4ssju9lb2h/graphic-update2022-mens.jpg?rlkey=vffroq8jx24yrkr9z2qpv8j6z&amp;dl=0","Click to download SizeChart")</f>
      </c>
      <c r="C1046" s="0" t="inlineStr">
        <is>
          <t>Ciri Men's Hoodie</t>
        </is>
      </c>
      <c r="D1046" s="0" t="inlineStr">
        <is>
          <t>'137436</t>
        </is>
      </c>
      <c r="E1046" s="0" t="inlineStr">
        <is>
          <t>IOWA CIRI M BK:137436D-XL</t>
        </is>
      </c>
      <c r="F1046" s="0" t="inlineStr">
        <is>
          <t>'800137436075</t>
        </is>
      </c>
      <c r="G1046" s="0" t="inlineStr">
        <is>
          <t>MENS</t>
        </is>
      </c>
      <c r="H1046" s="0" t="inlineStr">
        <is>
          <t>XL</t>
        </is>
      </c>
      <c r="I1046" s="0">
        <v>29.99</v>
      </c>
      <c r="J1046" s="0">
        <v>0</v>
      </c>
    </row>
    <row r="1047" spans="1:10" customHeight="0">
      <c r="A1047" s="0">
        <f>HYPERLINK("https://dl.dropboxusercontent.com/scl/fi/789hidehozgm42tdoz1sx/ciri-137436f.jpg?rlkey=gsnwn6nc916tn5u4gy0zux1ih&amp;dl=0","Click to download Image")</f>
      </c>
      <c r="B1047" s="0">
        <f>HYPERLINK("https://dl.dropboxusercontent.com/scl/fi/n1m0kwgmhar4ssju9lb2h/graphic-update2022-mens.jpg?rlkey=vffroq8jx24yrkr9z2qpv8j6z&amp;dl=0","Click to download SizeChart")</f>
      </c>
      <c r="C1047" s="0" t="inlineStr">
        <is>
          <t>Ciri Men's Hoodie</t>
        </is>
      </c>
      <c r="D1047" s="0" t="inlineStr">
        <is>
          <t>'137436</t>
        </is>
      </c>
      <c r="E1047" s="0" t="inlineStr">
        <is>
          <t>IOWA CIRI M BK:137436E-2XL</t>
        </is>
      </c>
      <c r="F1047" s="0" t="inlineStr">
        <is>
          <t>'800137436082</t>
        </is>
      </c>
      <c r="G1047" s="0" t="inlineStr">
        <is>
          <t>MENS</t>
        </is>
      </c>
      <c r="H1047" s="0" t="inlineStr">
        <is>
          <t>2XL</t>
        </is>
      </c>
      <c r="I1047" s="0">
        <v>29.99</v>
      </c>
      <c r="J1047" s="0">
        <v>0</v>
      </c>
    </row>
    <row r="1048" spans="1:10" customHeight="0">
      <c r="A1048" s="0">
        <f>HYPERLINK("https://dl.dropboxusercontent.com/scl/fi/789hidehozgm42tdoz1sx/ciri-137436f.jpg?rlkey=gsnwn6nc916tn5u4gy0zux1ih&amp;dl=0","Click to download Image")</f>
      </c>
      <c r="B1048" s="0">
        <f>HYPERLINK("https://dl.dropboxusercontent.com/scl/fi/n1m0kwgmhar4ssju9lb2h/graphic-update2022-mens.jpg?rlkey=vffroq8jx24yrkr9z2qpv8j6z&amp;dl=0","Click to download SizeChart")</f>
      </c>
      <c r="C1048" s="0" t="inlineStr">
        <is>
          <t>Ciri Men's Hoodie</t>
        </is>
      </c>
      <c r="D1048" s="0" t="inlineStr">
        <is>
          <t>'137436</t>
        </is>
      </c>
      <c r="E1048" s="0" t="inlineStr">
        <is>
          <t>IOWA CIRI M BK:137436F-3XL</t>
        </is>
      </c>
      <c r="F1048" s="0" t="inlineStr">
        <is>
          <t>'800137436099</t>
        </is>
      </c>
      <c r="G1048" s="0" t="inlineStr">
        <is>
          <t>MENS</t>
        </is>
      </c>
      <c r="H1048" s="0" t="inlineStr">
        <is>
          <t>3XL</t>
        </is>
      </c>
      <c r="I1048" s="0">
        <v>29.99</v>
      </c>
      <c r="J1048" s="0">
        <v>0</v>
      </c>
    </row>
    <row r="1049" spans="1:10" customHeight="0">
      <c r="A1049" s="0">
        <f>HYPERLINK("https://dl.dropboxusercontent.com/scl/fi/auwp5w6pgp7xjshqabcu5/ciri-137476f.jpg?rlkey=jd2qcawwuauphexg95zpy3155&amp;dl=0","Click to download Image")</f>
      </c>
      <c r="B1049" s="0">
        <f>HYPERLINK("https://dl.dropboxusercontent.com/scl/fi/n1m0kwgmhar4ssju9lb2h/graphic-update2022-mens.jpg?rlkey=vffroq8jx24yrkr9z2qpv8j6z&amp;dl=0","Click to download SizeChart")</f>
      </c>
      <c r="C1049" s="0" t="inlineStr">
        <is>
          <t>Ciri Men's Hoodie</t>
        </is>
      </c>
      <c r="D1049" s="0" t="inlineStr">
        <is>
          <t>'137476</t>
        </is>
      </c>
      <c r="E1049" s="0" t="inlineStr">
        <is>
          <t>ISU CIRI M CL:137476A-S</t>
        </is>
      </c>
      <c r="F1049" s="0" t="inlineStr">
        <is>
          <t>'801137476047</t>
        </is>
      </c>
      <c r="G1049" s="0" t="inlineStr">
        <is>
          <t>MENS</t>
        </is>
      </c>
      <c r="H1049" s="0" t="inlineStr">
        <is>
          <t>S</t>
        </is>
      </c>
      <c r="I1049" s="0">
        <v>29.99</v>
      </c>
      <c r="J1049" s="0">
        <v>7</v>
      </c>
    </row>
    <row r="1050" spans="1:10" customHeight="0">
      <c r="A1050" s="0">
        <f>HYPERLINK("https://dl.dropboxusercontent.com/scl/fi/auwp5w6pgp7xjshqabcu5/ciri-137476f.jpg?rlkey=jd2qcawwuauphexg95zpy3155&amp;dl=0","Click to download Image")</f>
      </c>
      <c r="B1050" s="0">
        <f>HYPERLINK("https://dl.dropboxusercontent.com/scl/fi/n1m0kwgmhar4ssju9lb2h/graphic-update2022-mens.jpg?rlkey=vffroq8jx24yrkr9z2qpv8j6z&amp;dl=0","Click to download SizeChart")</f>
      </c>
      <c r="C1050" s="0" t="inlineStr">
        <is>
          <t>Ciri Men's Hoodie</t>
        </is>
      </c>
      <c r="D1050" s="0" t="inlineStr">
        <is>
          <t>'137476</t>
        </is>
      </c>
      <c r="E1050" s="0" t="inlineStr">
        <is>
          <t>ISU CIRI M CL:137476B-M</t>
        </is>
      </c>
      <c r="F1050" s="0" t="inlineStr">
        <is>
          <t>'801137476054</t>
        </is>
      </c>
      <c r="G1050" s="0" t="inlineStr">
        <is>
          <t>MENS</t>
        </is>
      </c>
      <c r="H1050" s="0" t="inlineStr">
        <is>
          <t>M</t>
        </is>
      </c>
      <c r="I1050" s="0">
        <v>29.99</v>
      </c>
      <c r="J1050" s="0">
        <v>15</v>
      </c>
    </row>
    <row r="1051" spans="1:10" customHeight="0">
      <c r="A1051" s="0">
        <f>HYPERLINK("https://dl.dropboxusercontent.com/scl/fi/auwp5w6pgp7xjshqabcu5/ciri-137476f.jpg?rlkey=jd2qcawwuauphexg95zpy3155&amp;dl=0","Click to download Image")</f>
      </c>
      <c r="B1051" s="0">
        <f>HYPERLINK("https://dl.dropboxusercontent.com/scl/fi/n1m0kwgmhar4ssju9lb2h/graphic-update2022-mens.jpg?rlkey=vffroq8jx24yrkr9z2qpv8j6z&amp;dl=0","Click to download SizeChart")</f>
      </c>
      <c r="C1051" s="0" t="inlineStr">
        <is>
          <t>Ciri Men's Hoodie</t>
        </is>
      </c>
      <c r="D1051" s="0" t="inlineStr">
        <is>
          <t>'137476</t>
        </is>
      </c>
      <c r="E1051" s="0" t="inlineStr">
        <is>
          <t>ISU CIRI M CL:137476C-L</t>
        </is>
      </c>
      <c r="F1051" s="0" t="inlineStr">
        <is>
          <t>'801137476061</t>
        </is>
      </c>
      <c r="G1051" s="0" t="inlineStr">
        <is>
          <t>MENS</t>
        </is>
      </c>
      <c r="H1051" s="0" t="inlineStr">
        <is>
          <t>L</t>
        </is>
      </c>
      <c r="I1051" s="0">
        <v>29.99</v>
      </c>
      <c r="J1051" s="0">
        <v>13</v>
      </c>
    </row>
    <row r="1052" spans="1:10" customHeight="0">
      <c r="A1052" s="0">
        <f>HYPERLINK("https://dl.dropboxusercontent.com/scl/fi/auwp5w6pgp7xjshqabcu5/ciri-137476f.jpg?rlkey=jd2qcawwuauphexg95zpy3155&amp;dl=0","Click to download Image")</f>
      </c>
      <c r="B1052" s="0">
        <f>HYPERLINK("https://dl.dropboxusercontent.com/scl/fi/n1m0kwgmhar4ssju9lb2h/graphic-update2022-mens.jpg?rlkey=vffroq8jx24yrkr9z2qpv8j6z&amp;dl=0","Click to download SizeChart")</f>
      </c>
      <c r="C1052" s="0" t="inlineStr">
        <is>
          <t>Ciri Men's Hoodie</t>
        </is>
      </c>
      <c r="D1052" s="0" t="inlineStr">
        <is>
          <t>'137476</t>
        </is>
      </c>
      <c r="E1052" s="0" t="inlineStr">
        <is>
          <t>ISU CIRI M CL:137476D-XL</t>
        </is>
      </c>
      <c r="F1052" s="0" t="inlineStr">
        <is>
          <t>'801137476078</t>
        </is>
      </c>
      <c r="G1052" s="0" t="inlineStr">
        <is>
          <t>MENS</t>
        </is>
      </c>
      <c r="H1052" s="0" t="inlineStr">
        <is>
          <t>XL</t>
        </is>
      </c>
      <c r="I1052" s="0">
        <v>29.99</v>
      </c>
      <c r="J1052" s="0">
        <v>17</v>
      </c>
    </row>
    <row r="1053" spans="1:10" customHeight="0">
      <c r="A1053" s="0">
        <f>HYPERLINK("https://dl.dropboxusercontent.com/scl/fi/auwp5w6pgp7xjshqabcu5/ciri-137476f.jpg?rlkey=jd2qcawwuauphexg95zpy3155&amp;dl=0","Click to download Image")</f>
      </c>
      <c r="B1053" s="0">
        <f>HYPERLINK("https://dl.dropboxusercontent.com/scl/fi/n1m0kwgmhar4ssju9lb2h/graphic-update2022-mens.jpg?rlkey=vffroq8jx24yrkr9z2qpv8j6z&amp;dl=0","Click to download SizeChart")</f>
      </c>
      <c r="C1053" s="0" t="inlineStr">
        <is>
          <t>Ciri Men's Hoodie</t>
        </is>
      </c>
      <c r="D1053" s="0" t="inlineStr">
        <is>
          <t>'137476</t>
        </is>
      </c>
      <c r="E1053" s="0" t="inlineStr">
        <is>
          <t>ISU CIRI M CL:137476E-2XL</t>
        </is>
      </c>
      <c r="F1053" s="0" t="inlineStr">
        <is>
          <t>'801137476085</t>
        </is>
      </c>
      <c r="G1053" s="0" t="inlineStr">
        <is>
          <t>MENS</t>
        </is>
      </c>
      <c r="H1053" s="0" t="inlineStr">
        <is>
          <t>2XL</t>
        </is>
      </c>
      <c r="I1053" s="0">
        <v>29.99</v>
      </c>
      <c r="J1053" s="0">
        <v>10</v>
      </c>
    </row>
    <row r="1054" spans="1:10" customHeight="0">
      <c r="A1054" s="0">
        <f>HYPERLINK("https://dl.dropboxusercontent.com/scl/fi/auwp5w6pgp7xjshqabcu5/ciri-137476f.jpg?rlkey=jd2qcawwuauphexg95zpy3155&amp;dl=0","Click to download Image")</f>
      </c>
      <c r="B1054" s="0">
        <f>HYPERLINK("https://dl.dropboxusercontent.com/scl/fi/n1m0kwgmhar4ssju9lb2h/graphic-update2022-mens.jpg?rlkey=vffroq8jx24yrkr9z2qpv8j6z&amp;dl=0","Click to download SizeChart")</f>
      </c>
      <c r="C1054" s="0" t="inlineStr">
        <is>
          <t>Ciri Men's Hoodie</t>
        </is>
      </c>
      <c r="D1054" s="0" t="inlineStr">
        <is>
          <t>'137476</t>
        </is>
      </c>
      <c r="E1054" s="0" t="inlineStr">
        <is>
          <t>ISU CIRI M CL:137476F-3XL</t>
        </is>
      </c>
      <c r="F1054" s="0" t="inlineStr">
        <is>
          <t>'801137476092</t>
        </is>
      </c>
      <c r="G1054" s="0" t="inlineStr">
        <is>
          <t>MENS</t>
        </is>
      </c>
      <c r="H1054" s="0" t="inlineStr">
        <is>
          <t>3XL</t>
        </is>
      </c>
      <c r="I1054" s="0">
        <v>29.99</v>
      </c>
      <c r="J1054" s="0">
        <v>0</v>
      </c>
    </row>
    <row r="1055" spans="1:10" customHeight="0">
      <c r="A1055" s="0">
        <f>HYPERLINK("https://dl.dropboxusercontent.com/scl/fi/inm7r2mjtx3g2j197y23m/ciri-137478f.jpg?rlkey=gt5eslmw46lsj3e6a5q53nwdj&amp;dl=0","Click to download Image")</f>
      </c>
      <c r="B1055" s="0">
        <f>HYPERLINK("https://dl.dropboxusercontent.com/scl/fi/n1m0kwgmhar4ssju9lb2h/graphic-update2022-mens.jpg?rlkey=vffroq8jx24yrkr9z2qpv8j6z&amp;dl=0","Click to download SizeChart")</f>
      </c>
      <c r="C1055" s="0" t="inlineStr">
        <is>
          <t>Ciri Men's Hoodie</t>
        </is>
      </c>
      <c r="D1055" s="0" t="inlineStr">
        <is>
          <t>'137478</t>
        </is>
      </c>
      <c r="E1055" s="0" t="inlineStr">
        <is>
          <t>ISU CIRI M GD:137478A-S</t>
        </is>
      </c>
      <c r="F1055" s="0" t="inlineStr">
        <is>
          <t>'801137478041</t>
        </is>
      </c>
      <c r="G1055" s="0" t="inlineStr">
        <is>
          <t>MENS</t>
        </is>
      </c>
      <c r="H1055" s="0" t="inlineStr">
        <is>
          <t>S</t>
        </is>
      </c>
      <c r="I1055" s="0">
        <v>29.99</v>
      </c>
      <c r="J1055" s="0">
        <v>0</v>
      </c>
    </row>
    <row r="1056" spans="1:10" customHeight="0">
      <c r="A1056" s="0">
        <f>HYPERLINK("https://dl.dropboxusercontent.com/scl/fi/inm7r2mjtx3g2j197y23m/ciri-137478f.jpg?rlkey=gt5eslmw46lsj3e6a5q53nwdj&amp;dl=0","Click to download Image")</f>
      </c>
      <c r="B1056" s="0">
        <f>HYPERLINK("https://dl.dropboxusercontent.com/scl/fi/n1m0kwgmhar4ssju9lb2h/graphic-update2022-mens.jpg?rlkey=vffroq8jx24yrkr9z2qpv8j6z&amp;dl=0","Click to download SizeChart")</f>
      </c>
      <c r="C1056" s="0" t="inlineStr">
        <is>
          <t>Ciri Men's Hoodie</t>
        </is>
      </c>
      <c r="D1056" s="0" t="inlineStr">
        <is>
          <t>'137478</t>
        </is>
      </c>
      <c r="E1056" s="0" t="inlineStr">
        <is>
          <t>ISU CIRI M GD:137478B-M</t>
        </is>
      </c>
      <c r="F1056" s="0" t="inlineStr">
        <is>
          <t>'801137478058</t>
        </is>
      </c>
      <c r="G1056" s="0" t="inlineStr">
        <is>
          <t>MENS</t>
        </is>
      </c>
      <c r="H1056" s="0" t="inlineStr">
        <is>
          <t>M</t>
        </is>
      </c>
      <c r="I1056" s="0">
        <v>29.99</v>
      </c>
      <c r="J1056" s="0">
        <v>0</v>
      </c>
    </row>
    <row r="1057" spans="1:10" customHeight="0">
      <c r="A1057" s="0">
        <f>HYPERLINK("https://dl.dropboxusercontent.com/scl/fi/inm7r2mjtx3g2j197y23m/ciri-137478f.jpg?rlkey=gt5eslmw46lsj3e6a5q53nwdj&amp;dl=0","Click to download Image")</f>
      </c>
      <c r="B1057" s="0">
        <f>HYPERLINK("https://dl.dropboxusercontent.com/scl/fi/n1m0kwgmhar4ssju9lb2h/graphic-update2022-mens.jpg?rlkey=vffroq8jx24yrkr9z2qpv8j6z&amp;dl=0","Click to download SizeChart")</f>
      </c>
      <c r="C1057" s="0" t="inlineStr">
        <is>
          <t>Ciri Men's Hoodie</t>
        </is>
      </c>
      <c r="D1057" s="0" t="inlineStr">
        <is>
          <t>'137478</t>
        </is>
      </c>
      <c r="E1057" s="0" t="inlineStr">
        <is>
          <t>ISU CIRI M GD:137478C-L</t>
        </is>
      </c>
      <c r="F1057" s="0" t="inlineStr">
        <is>
          <t>'801137478065</t>
        </is>
      </c>
      <c r="G1057" s="0" t="inlineStr">
        <is>
          <t>MENS</t>
        </is>
      </c>
      <c r="H1057" s="0" t="inlineStr">
        <is>
          <t>L</t>
        </is>
      </c>
      <c r="I1057" s="0">
        <v>29.99</v>
      </c>
      <c r="J1057" s="0">
        <v>0</v>
      </c>
    </row>
    <row r="1058" spans="1:10" customHeight="0">
      <c r="A1058" s="0">
        <f>HYPERLINK("https://dl.dropboxusercontent.com/scl/fi/inm7r2mjtx3g2j197y23m/ciri-137478f.jpg?rlkey=gt5eslmw46lsj3e6a5q53nwdj&amp;dl=0","Click to download Image")</f>
      </c>
      <c r="B1058" s="0">
        <f>HYPERLINK("https://dl.dropboxusercontent.com/scl/fi/n1m0kwgmhar4ssju9lb2h/graphic-update2022-mens.jpg?rlkey=vffroq8jx24yrkr9z2qpv8j6z&amp;dl=0","Click to download SizeChart")</f>
      </c>
      <c r="C1058" s="0" t="inlineStr">
        <is>
          <t>Ciri Men's Hoodie</t>
        </is>
      </c>
      <c r="D1058" s="0" t="inlineStr">
        <is>
          <t>'137478</t>
        </is>
      </c>
      <c r="E1058" s="0" t="inlineStr">
        <is>
          <t>ISU CIRI M GD:137478D-XL</t>
        </is>
      </c>
      <c r="F1058" s="0" t="inlineStr">
        <is>
          <t>'801137478072</t>
        </is>
      </c>
      <c r="G1058" s="0" t="inlineStr">
        <is>
          <t>MENS</t>
        </is>
      </c>
      <c r="H1058" s="0" t="inlineStr">
        <is>
          <t>XL</t>
        </is>
      </c>
      <c r="I1058" s="0">
        <v>29.99</v>
      </c>
      <c r="J1058" s="0">
        <v>0</v>
      </c>
    </row>
    <row r="1059" spans="1:10" customHeight="0">
      <c r="A1059" s="0">
        <f>HYPERLINK("https://dl.dropboxusercontent.com/scl/fi/inm7r2mjtx3g2j197y23m/ciri-137478f.jpg?rlkey=gt5eslmw46lsj3e6a5q53nwdj&amp;dl=0","Click to download Image")</f>
      </c>
      <c r="B1059" s="0">
        <f>HYPERLINK("https://dl.dropboxusercontent.com/scl/fi/n1m0kwgmhar4ssju9lb2h/graphic-update2022-mens.jpg?rlkey=vffroq8jx24yrkr9z2qpv8j6z&amp;dl=0","Click to download SizeChart")</f>
      </c>
      <c r="C1059" s="0" t="inlineStr">
        <is>
          <t>Ciri Men's Hoodie</t>
        </is>
      </c>
      <c r="D1059" s="0" t="inlineStr">
        <is>
          <t>'137478</t>
        </is>
      </c>
      <c r="E1059" s="0" t="inlineStr">
        <is>
          <t>ISU CIRI M GD:137478E-2XL</t>
        </is>
      </c>
      <c r="F1059" s="0" t="inlineStr">
        <is>
          <t>'801137478089</t>
        </is>
      </c>
      <c r="G1059" s="0" t="inlineStr">
        <is>
          <t>MENS</t>
        </is>
      </c>
      <c r="H1059" s="0" t="inlineStr">
        <is>
          <t>2XL</t>
        </is>
      </c>
      <c r="I1059" s="0">
        <v>29.99</v>
      </c>
      <c r="J1059" s="0">
        <v>1</v>
      </c>
    </row>
    <row r="1060" spans="1:10" customHeight="0">
      <c r="A1060" s="0">
        <f>HYPERLINK("https://dl.dropboxusercontent.com/scl/fi/inm7r2mjtx3g2j197y23m/ciri-137478f.jpg?rlkey=gt5eslmw46lsj3e6a5q53nwdj&amp;dl=0","Click to download Image")</f>
      </c>
      <c r="B1060" s="0">
        <f>HYPERLINK("https://dl.dropboxusercontent.com/scl/fi/n1m0kwgmhar4ssju9lb2h/graphic-update2022-mens.jpg?rlkey=vffroq8jx24yrkr9z2qpv8j6z&amp;dl=0","Click to download SizeChart")</f>
      </c>
      <c r="C1060" s="0" t="inlineStr">
        <is>
          <t>Ciri Men's Hoodie</t>
        </is>
      </c>
      <c r="D1060" s="0" t="inlineStr">
        <is>
          <t>'137478</t>
        </is>
      </c>
      <c r="E1060" s="0" t="inlineStr">
        <is>
          <t>ISU CIRI M GD:137478F-3XL</t>
        </is>
      </c>
      <c r="F1060" s="0" t="inlineStr">
        <is>
          <t>'801137478089</t>
        </is>
      </c>
      <c r="G1060" s="0" t="inlineStr">
        <is>
          <t>MENS</t>
        </is>
      </c>
      <c r="H1060" s="0" t="inlineStr">
        <is>
          <t>3XL</t>
        </is>
      </c>
      <c r="I1060" s="0">
        <v>29.99</v>
      </c>
      <c r="J1060" s="0">
        <v>0</v>
      </c>
    </row>
    <row r="1061" spans="1:10" customHeight="0">
      <c r="A1061" s="0">
        <f>HYPERLINK("https://dl.dropboxusercontent.com/scl/fi/rik5s6gj6s6kq62gte3nt/ciri-137477f.jpg?rlkey=3xrltjay6ie2x4st3rtiwoftv&amp;dl=0","Click to download Image")</f>
      </c>
      <c r="B1061" s="0">
        <f>HYPERLINK("https://dl.dropboxusercontent.com/scl/fi/n1m0kwgmhar4ssju9lb2h/graphic-update2022-mens.jpg?rlkey=vffroq8jx24yrkr9z2qpv8j6z&amp;dl=0","Click to download SizeChart")</f>
      </c>
      <c r="C1061" s="0" t="inlineStr">
        <is>
          <t>Ciri Men's Hoodie</t>
        </is>
      </c>
      <c r="D1061" s="0" t="inlineStr">
        <is>
          <t>'137477</t>
        </is>
      </c>
      <c r="E1061" s="0" t="inlineStr">
        <is>
          <t>ISU CIRI M HG:137477A-S</t>
        </is>
      </c>
      <c r="F1061" s="0" t="inlineStr">
        <is>
          <t>'801137477044</t>
        </is>
      </c>
      <c r="G1061" s="0" t="inlineStr">
        <is>
          <t>MENS</t>
        </is>
      </c>
      <c r="H1061" s="0" t="inlineStr">
        <is>
          <t>S</t>
        </is>
      </c>
      <c r="I1061" s="0">
        <v>29.99</v>
      </c>
      <c r="J1061" s="0">
        <v>12</v>
      </c>
    </row>
    <row r="1062" spans="1:10" customHeight="0">
      <c r="A1062" s="0">
        <f>HYPERLINK("https://dl.dropboxusercontent.com/scl/fi/rik5s6gj6s6kq62gte3nt/ciri-137477f.jpg?rlkey=3xrltjay6ie2x4st3rtiwoftv&amp;dl=0","Click to download Image")</f>
      </c>
      <c r="B1062" s="0">
        <f>HYPERLINK("https://dl.dropboxusercontent.com/scl/fi/n1m0kwgmhar4ssju9lb2h/graphic-update2022-mens.jpg?rlkey=vffroq8jx24yrkr9z2qpv8j6z&amp;dl=0","Click to download SizeChart")</f>
      </c>
      <c r="C1062" s="0" t="inlineStr">
        <is>
          <t>Ciri Men's Hoodie</t>
        </is>
      </c>
      <c r="D1062" s="0" t="inlineStr">
        <is>
          <t>'137477</t>
        </is>
      </c>
      <c r="E1062" s="0" t="inlineStr">
        <is>
          <t>ISU CIRI M HG:137477B-M</t>
        </is>
      </c>
      <c r="F1062" s="0" t="inlineStr">
        <is>
          <t>'801137477051</t>
        </is>
      </c>
      <c r="G1062" s="0" t="inlineStr">
        <is>
          <t>MENS</t>
        </is>
      </c>
      <c r="H1062" s="0" t="inlineStr">
        <is>
          <t>M</t>
        </is>
      </c>
      <c r="I1062" s="0">
        <v>29.99</v>
      </c>
      <c r="J1062" s="0">
        <v>18</v>
      </c>
    </row>
    <row r="1063" spans="1:10" customHeight="0">
      <c r="A1063" s="0">
        <f>HYPERLINK("https://dl.dropboxusercontent.com/scl/fi/rik5s6gj6s6kq62gte3nt/ciri-137477f.jpg?rlkey=3xrltjay6ie2x4st3rtiwoftv&amp;dl=0","Click to download Image")</f>
      </c>
      <c r="B1063" s="0">
        <f>HYPERLINK("https://dl.dropboxusercontent.com/scl/fi/n1m0kwgmhar4ssju9lb2h/graphic-update2022-mens.jpg?rlkey=vffroq8jx24yrkr9z2qpv8j6z&amp;dl=0","Click to download SizeChart")</f>
      </c>
      <c r="C1063" s="0" t="inlineStr">
        <is>
          <t>Ciri Men's Hoodie</t>
        </is>
      </c>
      <c r="D1063" s="0" t="inlineStr">
        <is>
          <t>'137477</t>
        </is>
      </c>
      <c r="E1063" s="0" t="inlineStr">
        <is>
          <t>ISU CIRI M HG:137477C-L</t>
        </is>
      </c>
      <c r="F1063" s="0" t="inlineStr">
        <is>
          <t>'801137477068</t>
        </is>
      </c>
      <c r="G1063" s="0" t="inlineStr">
        <is>
          <t>MENS</t>
        </is>
      </c>
      <c r="H1063" s="0" t="inlineStr">
        <is>
          <t>L</t>
        </is>
      </c>
      <c r="I1063" s="0">
        <v>29.99</v>
      </c>
      <c r="J1063" s="0">
        <v>18</v>
      </c>
    </row>
    <row r="1064" spans="1:10" customHeight="0">
      <c r="A1064" s="0">
        <f>HYPERLINK("https://dl.dropboxusercontent.com/scl/fi/rik5s6gj6s6kq62gte3nt/ciri-137477f.jpg?rlkey=3xrltjay6ie2x4st3rtiwoftv&amp;dl=0","Click to download Image")</f>
      </c>
      <c r="B1064" s="0">
        <f>HYPERLINK("https://dl.dropboxusercontent.com/scl/fi/n1m0kwgmhar4ssju9lb2h/graphic-update2022-mens.jpg?rlkey=vffroq8jx24yrkr9z2qpv8j6z&amp;dl=0","Click to download SizeChart")</f>
      </c>
      <c r="C1064" s="0" t="inlineStr">
        <is>
          <t>Ciri Men's Hoodie</t>
        </is>
      </c>
      <c r="D1064" s="0" t="inlineStr">
        <is>
          <t>'137477</t>
        </is>
      </c>
      <c r="E1064" s="0" t="inlineStr">
        <is>
          <t>ISU CIRI M HG:137477D-XL</t>
        </is>
      </c>
      <c r="F1064" s="0" t="inlineStr">
        <is>
          <t>'801137477075</t>
        </is>
      </c>
      <c r="G1064" s="0" t="inlineStr">
        <is>
          <t>MENS</t>
        </is>
      </c>
      <c r="H1064" s="0" t="inlineStr">
        <is>
          <t>XL</t>
        </is>
      </c>
      <c r="I1064" s="0">
        <v>29.99</v>
      </c>
      <c r="J1064" s="0">
        <v>17</v>
      </c>
    </row>
    <row r="1065" spans="1:10" customHeight="0">
      <c r="A1065" s="0">
        <f>HYPERLINK("https://dl.dropboxusercontent.com/scl/fi/rik5s6gj6s6kq62gte3nt/ciri-137477f.jpg?rlkey=3xrltjay6ie2x4st3rtiwoftv&amp;dl=0","Click to download Image")</f>
      </c>
      <c r="B1065" s="0">
        <f>HYPERLINK("https://dl.dropboxusercontent.com/scl/fi/n1m0kwgmhar4ssju9lb2h/graphic-update2022-mens.jpg?rlkey=vffroq8jx24yrkr9z2qpv8j6z&amp;dl=0","Click to download SizeChart")</f>
      </c>
      <c r="C1065" s="0" t="inlineStr">
        <is>
          <t>Ciri Men's Hoodie</t>
        </is>
      </c>
      <c r="D1065" s="0" t="inlineStr">
        <is>
          <t>'137477</t>
        </is>
      </c>
      <c r="E1065" s="0" t="inlineStr">
        <is>
          <t>ISU CIRI M HG:137477E-2XL</t>
        </is>
      </c>
      <c r="F1065" s="0" t="inlineStr">
        <is>
          <t>'801137477082</t>
        </is>
      </c>
      <c r="G1065" s="0" t="inlineStr">
        <is>
          <t>MENS</t>
        </is>
      </c>
      <c r="H1065" s="0" t="inlineStr">
        <is>
          <t>2XL</t>
        </is>
      </c>
      <c r="I1065" s="0">
        <v>29.99</v>
      </c>
      <c r="J1065" s="0">
        <v>14</v>
      </c>
    </row>
    <row r="1066" spans="1:10" customHeight="0">
      <c r="A1066" s="0">
        <f>HYPERLINK("https://dl.dropboxusercontent.com/scl/fi/rik5s6gj6s6kq62gte3nt/ciri-137477f.jpg?rlkey=3xrltjay6ie2x4st3rtiwoftv&amp;dl=0","Click to download Image")</f>
      </c>
      <c r="B1066" s="0">
        <f>HYPERLINK("https://dl.dropboxusercontent.com/scl/fi/n1m0kwgmhar4ssju9lb2h/graphic-update2022-mens.jpg?rlkey=vffroq8jx24yrkr9z2qpv8j6z&amp;dl=0","Click to download SizeChart")</f>
      </c>
      <c r="C1066" s="0" t="inlineStr">
        <is>
          <t>Ciri Men's Hoodie</t>
        </is>
      </c>
      <c r="D1066" s="0" t="inlineStr">
        <is>
          <t>'137477</t>
        </is>
      </c>
      <c r="E1066" s="0" t="inlineStr">
        <is>
          <t>ISU CIRI M HG:137477F-3XL</t>
        </is>
      </c>
      <c r="F1066" s="0" t="inlineStr">
        <is>
          <t>'801137477099</t>
        </is>
      </c>
      <c r="G1066" s="0" t="inlineStr">
        <is>
          <t>MENS</t>
        </is>
      </c>
      <c r="H1066" s="0" t="inlineStr">
        <is>
          <t>3XL</t>
        </is>
      </c>
      <c r="I1066" s="0">
        <v>29.99</v>
      </c>
      <c r="J1066" s="0">
        <v>1</v>
      </c>
    </row>
    <row r="1067" spans="1:10" customHeight="0">
      <c r="A1067" s="0">
        <f>HYPERLINK("https://dl.dropboxusercontent.com/scl/fi/ubgstl9023rf2ymg9ig1o/ciri-137491f.jpg?rlkey=xr3tzddmso0tpklcbhl819vvi&amp;dl=0","Click to download Image")</f>
      </c>
      <c r="B1067" s="0">
        <f>HYPERLINK("https://dl.dropboxusercontent.com/scl/fi/n1m0kwgmhar4ssju9lb2h/graphic-update2022-mens.jpg?rlkey=vffroq8jx24yrkr9z2qpv8j6z&amp;dl=0","Click to download SizeChart")</f>
      </c>
      <c r="C1067" s="0" t="inlineStr">
        <is>
          <t>Ciri Men's Hoodie</t>
        </is>
      </c>
      <c r="D1067" s="0" t="inlineStr">
        <is>
          <t>'137491</t>
        </is>
      </c>
      <c r="E1067" s="0" t="inlineStr">
        <is>
          <t>UNI CIRI M GD:137491A-S</t>
        </is>
      </c>
      <c r="F1067" s="0" t="inlineStr">
        <is>
          <t>'802137491047</t>
        </is>
      </c>
      <c r="G1067" s="0" t="inlineStr">
        <is>
          <t>MENS</t>
        </is>
      </c>
      <c r="H1067" s="0" t="inlineStr">
        <is>
          <t>S</t>
        </is>
      </c>
      <c r="I1067" s="0">
        <v>29.99</v>
      </c>
      <c r="J1067" s="0">
        <v>11</v>
      </c>
    </row>
    <row r="1068" spans="1:10" customHeight="0">
      <c r="A1068" s="0">
        <f>HYPERLINK("https://dl.dropboxusercontent.com/scl/fi/ubgstl9023rf2ymg9ig1o/ciri-137491f.jpg?rlkey=xr3tzddmso0tpklcbhl819vvi&amp;dl=0","Click to download Image")</f>
      </c>
      <c r="B1068" s="0">
        <f>HYPERLINK("https://dl.dropboxusercontent.com/scl/fi/n1m0kwgmhar4ssju9lb2h/graphic-update2022-mens.jpg?rlkey=vffroq8jx24yrkr9z2qpv8j6z&amp;dl=0","Click to download SizeChart")</f>
      </c>
      <c r="C1068" s="0" t="inlineStr">
        <is>
          <t>Ciri Men's Hoodie</t>
        </is>
      </c>
      <c r="D1068" s="0" t="inlineStr">
        <is>
          <t>'137491</t>
        </is>
      </c>
      <c r="E1068" s="0" t="inlineStr">
        <is>
          <t>UNI CIRI M GD:137491B-M</t>
        </is>
      </c>
      <c r="F1068" s="0" t="inlineStr">
        <is>
          <t>'802137491054</t>
        </is>
      </c>
      <c r="G1068" s="0" t="inlineStr">
        <is>
          <t>MENS</t>
        </is>
      </c>
      <c r="H1068" s="0" t="inlineStr">
        <is>
          <t>M</t>
        </is>
      </c>
      <c r="I1068" s="0">
        <v>29.99</v>
      </c>
      <c r="J1068" s="0">
        <v>16</v>
      </c>
    </row>
    <row r="1069" spans="1:10" customHeight="0">
      <c r="A1069" s="0">
        <f>HYPERLINK("https://dl.dropboxusercontent.com/scl/fi/ubgstl9023rf2ymg9ig1o/ciri-137491f.jpg?rlkey=xr3tzddmso0tpklcbhl819vvi&amp;dl=0","Click to download Image")</f>
      </c>
      <c r="B1069" s="0">
        <f>HYPERLINK("https://dl.dropboxusercontent.com/scl/fi/n1m0kwgmhar4ssju9lb2h/graphic-update2022-mens.jpg?rlkey=vffroq8jx24yrkr9z2qpv8j6z&amp;dl=0","Click to download SizeChart")</f>
      </c>
      <c r="C1069" s="0" t="inlineStr">
        <is>
          <t>Ciri Men's Hoodie</t>
        </is>
      </c>
      <c r="D1069" s="0" t="inlineStr">
        <is>
          <t>'137491</t>
        </is>
      </c>
      <c r="E1069" s="0" t="inlineStr">
        <is>
          <t>UNI CIRI M GD:137491C-L</t>
        </is>
      </c>
      <c r="F1069" s="0" t="inlineStr">
        <is>
          <t>'802137491061</t>
        </is>
      </c>
      <c r="G1069" s="0" t="inlineStr">
        <is>
          <t>MENS</t>
        </is>
      </c>
      <c r="H1069" s="0" t="inlineStr">
        <is>
          <t>L</t>
        </is>
      </c>
      <c r="I1069" s="0">
        <v>29.99</v>
      </c>
      <c r="J1069" s="0">
        <v>16</v>
      </c>
    </row>
    <row r="1070" spans="1:10" customHeight="0">
      <c r="A1070" s="0">
        <f>HYPERLINK("https://dl.dropboxusercontent.com/scl/fi/ubgstl9023rf2ymg9ig1o/ciri-137491f.jpg?rlkey=xr3tzddmso0tpklcbhl819vvi&amp;dl=0","Click to download Image")</f>
      </c>
      <c r="B1070" s="0">
        <f>HYPERLINK("https://dl.dropboxusercontent.com/scl/fi/n1m0kwgmhar4ssju9lb2h/graphic-update2022-mens.jpg?rlkey=vffroq8jx24yrkr9z2qpv8j6z&amp;dl=0","Click to download SizeChart")</f>
      </c>
      <c r="C1070" s="0" t="inlineStr">
        <is>
          <t>Ciri Men's Hoodie</t>
        </is>
      </c>
      <c r="D1070" s="0" t="inlineStr">
        <is>
          <t>'137491</t>
        </is>
      </c>
      <c r="E1070" s="0" t="inlineStr">
        <is>
          <t>UNI CIRI M GD:137491D-XL</t>
        </is>
      </c>
      <c r="F1070" s="0" t="inlineStr">
        <is>
          <t>'802137491078</t>
        </is>
      </c>
      <c r="G1070" s="0" t="inlineStr">
        <is>
          <t>MENS</t>
        </is>
      </c>
      <c r="H1070" s="0" t="inlineStr">
        <is>
          <t>XL</t>
        </is>
      </c>
      <c r="I1070" s="0">
        <v>29.99</v>
      </c>
      <c r="J1070" s="0">
        <v>19</v>
      </c>
    </row>
    <row r="1071" spans="1:10" customHeight="0">
      <c r="A1071" s="0">
        <f>HYPERLINK("https://dl.dropboxusercontent.com/scl/fi/ubgstl9023rf2ymg9ig1o/ciri-137491f.jpg?rlkey=xr3tzddmso0tpklcbhl819vvi&amp;dl=0","Click to download Image")</f>
      </c>
      <c r="B1071" s="0">
        <f>HYPERLINK("https://dl.dropboxusercontent.com/scl/fi/n1m0kwgmhar4ssju9lb2h/graphic-update2022-mens.jpg?rlkey=vffroq8jx24yrkr9z2qpv8j6z&amp;dl=0","Click to download SizeChart")</f>
      </c>
      <c r="C1071" s="0" t="inlineStr">
        <is>
          <t>Ciri Men's Hoodie</t>
        </is>
      </c>
      <c r="D1071" s="0" t="inlineStr">
        <is>
          <t>'137491</t>
        </is>
      </c>
      <c r="E1071" s="0" t="inlineStr">
        <is>
          <t>UNI CIRI M GD:137491E-2XL</t>
        </is>
      </c>
      <c r="F1071" s="0" t="inlineStr">
        <is>
          <t>'802137491085</t>
        </is>
      </c>
      <c r="G1071" s="0" t="inlineStr">
        <is>
          <t>MENS</t>
        </is>
      </c>
      <c r="H1071" s="0" t="inlineStr">
        <is>
          <t>2XL</t>
        </is>
      </c>
      <c r="I1071" s="0">
        <v>29.99</v>
      </c>
      <c r="J1071" s="0">
        <v>15</v>
      </c>
    </row>
    <row r="1072" spans="1:10" customHeight="0">
      <c r="A1072" s="0">
        <f>HYPERLINK("https://dl.dropboxusercontent.com/scl/fi/ubgstl9023rf2ymg9ig1o/ciri-137491f.jpg?rlkey=xr3tzddmso0tpklcbhl819vvi&amp;dl=0","Click to download Image")</f>
      </c>
      <c r="B1072" s="0">
        <f>HYPERLINK("https://dl.dropboxusercontent.com/scl/fi/n1m0kwgmhar4ssju9lb2h/graphic-update2022-mens.jpg?rlkey=vffroq8jx24yrkr9z2qpv8j6z&amp;dl=0","Click to download SizeChart")</f>
      </c>
      <c r="C1072" s="0" t="inlineStr">
        <is>
          <t>Ciri Men's Hoodie</t>
        </is>
      </c>
      <c r="D1072" s="0" t="inlineStr">
        <is>
          <t>'137491</t>
        </is>
      </c>
      <c r="E1072" s="0" t="inlineStr">
        <is>
          <t>UNI CIRI M GD:137491F-3XL</t>
        </is>
      </c>
      <c r="F1072" s="0" t="inlineStr">
        <is>
          <t>'802137491092</t>
        </is>
      </c>
      <c r="G1072" s="0" t="inlineStr">
        <is>
          <t>MENS</t>
        </is>
      </c>
      <c r="H1072" s="0" t="inlineStr">
        <is>
          <t>3XL</t>
        </is>
      </c>
      <c r="I1072" s="0">
        <v>29.99</v>
      </c>
      <c r="J1072" s="0">
        <v>7</v>
      </c>
    </row>
    <row r="1073" spans="1:10" customHeight="0">
      <c r="A1073" s="0">
        <f>HYPERLINK("https://dl.dropboxusercontent.com/scl/fi/rv8oav19fn4hfipz2f4cy/112829-af.jpg?rlkey=d4bytplbbg65sdwhf26moxb9l&amp;dl=0","Click to download Image")</f>
      </c>
      <c r="C1073" s="0" t="inlineStr">
        <is>
          <t>Archer Jacquard Knit Scarf</t>
        </is>
      </c>
      <c r="D1073" s="0" t="inlineStr">
        <is>
          <t>'112829</t>
        </is>
      </c>
      <c r="E1073" s="0" t="inlineStr">
        <is>
          <t>ISU ARCHER CARDINAL:112829</t>
        </is>
      </c>
      <c r="F1073" s="0" t="inlineStr">
        <is>
          <t>'701112829014</t>
        </is>
      </c>
      <c r="H1073" s="0" t="inlineStr">
        <is>
          <t>OS</t>
        </is>
      </c>
      <c r="I1073" s="0">
        <v>19.99</v>
      </c>
      <c r="J1073" s="0">
        <v>236</v>
      </c>
    </row>
    <row r="1074" spans="1:10" customHeight="0">
      <c r="A1074" s="0">
        <f>HYPERLINK("https://dl.dropboxusercontent.com/scl/fi/67esntkv74jcifsvxh34x/123392.jpg?rlkey=6dtqbcau1e5yydrhy8qis1xpp&amp;dl=0","Click to download Image")</f>
      </c>
      <c r="C1074" s="0" t="inlineStr">
        <is>
          <t>Archer Jacquard Knit Scarf</t>
        </is>
      </c>
      <c r="D1074" s="0" t="inlineStr">
        <is>
          <t>'123392</t>
        </is>
      </c>
      <c r="E1074" s="0" t="inlineStr">
        <is>
          <t>UNI ARCHER PE:123392</t>
        </is>
      </c>
      <c r="F1074" s="0" t="inlineStr">
        <is>
          <t>'702123392016</t>
        </is>
      </c>
      <c r="H1074" s="0" t="inlineStr">
        <is>
          <t>OS</t>
        </is>
      </c>
      <c r="I1074" s="0">
        <v>19.99</v>
      </c>
      <c r="J1074" s="0">
        <v>13</v>
      </c>
    </row>
    <row r="1075" spans="1:10" customHeight="0">
      <c r="A1075" s="0">
        <f>HYPERLINK("https://dl.dropboxusercontent.com/scl/fi/sk4y08wnj79kthbzqqw2p/123475.jpg?rlkey=lrdy2f5bdr9getal07bma67td&amp;dl=0","Click to download Image")</f>
      </c>
      <c r="C1075" s="0" t="inlineStr">
        <is>
          <t>Archer Jacquard Knit Scarf</t>
        </is>
      </c>
      <c r="D1075" s="0" t="inlineStr">
        <is>
          <t>'123475</t>
        </is>
      </c>
      <c r="E1075" s="0" t="inlineStr">
        <is>
          <t>NDSU ARCHER GN:123475</t>
        </is>
      </c>
      <c r="F1075" s="0" t="inlineStr">
        <is>
          <t>'713123475012</t>
        </is>
      </c>
      <c r="H1075" s="0" t="inlineStr">
        <is>
          <t>OS</t>
        </is>
      </c>
      <c r="I1075" s="0">
        <v>19.99</v>
      </c>
      <c r="J1075" s="0">
        <v>55</v>
      </c>
    </row>
    <row r="1076" spans="1:10" customHeight="0">
      <c r="A1076" s="0">
        <f>HYPERLINK("https://dl.dropboxusercontent.com/scl/fi/mslzaaygj0gepj47k10du/125220.jpg?rlkey=cnrcbl5s7talt2s7s7yylb31d&amp;dl=0","Click to download Image")</f>
      </c>
      <c r="C1076" s="0" t="inlineStr">
        <is>
          <t>Archer Jacquard Knit Scarf</t>
        </is>
      </c>
      <c r="D1076" s="0" t="inlineStr">
        <is>
          <t>'125220</t>
        </is>
      </c>
      <c r="E1076" s="0" t="inlineStr">
        <is>
          <t>UNO ARCHER RD:125220</t>
        </is>
      </c>
      <c r="F1076" s="0" t="inlineStr">
        <is>
          <t>'709125220019</t>
        </is>
      </c>
      <c r="H1076" s="0" t="inlineStr">
        <is>
          <t>OS</t>
        </is>
      </c>
      <c r="I1076" s="0">
        <v>19.99</v>
      </c>
      <c r="J1076" s="0">
        <v>47</v>
      </c>
    </row>
    <row r="1077" spans="1:10" customHeight="0">
      <c r="A1077" s="0">
        <f>HYPERLINK("https://dl.dropboxusercontent.com/scl/fi/ebui0cylxvd32l1sbohcm/elkhart-128481-tn.jpg?rlkey=ys8k9yazudxwvy6i5x9hzzmi8&amp;dl=0","Click to download Image")</f>
      </c>
      <c r="B1077" s="0">
        <f>HYPERLINK("https://dl.dropboxusercontent.com/scl/fi/czikyfdrlcpbyd6h166qj/graphic-update2022-mens.jpg?rlkey=4kikom6lcnnr4w6tod0wijsfd&amp;dl=0","Click to download SizeChart")</f>
      </c>
      <c r="C1077" s="0" t="inlineStr">
        <is>
          <t>Elkhart Men's Short Sleeve Shirt</t>
        </is>
      </c>
      <c r="D1077" s="0" t="inlineStr">
        <is>
          <t>'128481</t>
        </is>
      </c>
      <c r="E1077" s="0" t="inlineStr">
        <is>
          <t>ISU ELKHAR M WE:128481A-S</t>
        </is>
      </c>
      <c r="F1077" s="0" t="inlineStr">
        <is>
          <t>'801128481043</t>
        </is>
      </c>
      <c r="G1077" s="0" t="inlineStr">
        <is>
          <t>MENS</t>
        </is>
      </c>
      <c r="H1077" s="0" t="inlineStr">
        <is>
          <t>S</t>
        </is>
      </c>
      <c r="I1077" s="0">
        <v>29.99</v>
      </c>
      <c r="J1077" s="0">
        <v>0</v>
      </c>
    </row>
    <row r="1078" spans="1:10" customHeight="0">
      <c r="A1078" s="0">
        <f>HYPERLINK("https://dl.dropboxusercontent.com/scl/fi/ebui0cylxvd32l1sbohcm/elkhart-128481-tn.jpg?rlkey=ys8k9yazudxwvy6i5x9hzzmi8&amp;dl=0","Click to download Image")</f>
      </c>
      <c r="B1078" s="0">
        <f>HYPERLINK("https://dl.dropboxusercontent.com/scl/fi/czikyfdrlcpbyd6h166qj/graphic-update2022-mens.jpg?rlkey=4kikom6lcnnr4w6tod0wijsfd&amp;dl=0","Click to download SizeChart")</f>
      </c>
      <c r="C1078" s="0" t="inlineStr">
        <is>
          <t>Elkhart Men's Short Sleeve Shirt</t>
        </is>
      </c>
      <c r="D1078" s="0" t="inlineStr">
        <is>
          <t>'128481</t>
        </is>
      </c>
      <c r="E1078" s="0" t="inlineStr">
        <is>
          <t>ISU ELKHAR M WE:128481B-M</t>
        </is>
      </c>
      <c r="F1078" s="0" t="inlineStr">
        <is>
          <t>'801128481050</t>
        </is>
      </c>
      <c r="G1078" s="0" t="inlineStr">
        <is>
          <t>MENS</t>
        </is>
      </c>
      <c r="H1078" s="0" t="inlineStr">
        <is>
          <t>M</t>
        </is>
      </c>
      <c r="I1078" s="0">
        <v>29.99</v>
      </c>
      <c r="J1078" s="0">
        <v>5</v>
      </c>
    </row>
    <row r="1079" spans="1:10" customHeight="0">
      <c r="A1079" s="0">
        <f>HYPERLINK("https://dl.dropboxusercontent.com/scl/fi/ebui0cylxvd32l1sbohcm/elkhart-128481-tn.jpg?rlkey=ys8k9yazudxwvy6i5x9hzzmi8&amp;dl=0","Click to download Image")</f>
      </c>
      <c r="B1079" s="0">
        <f>HYPERLINK("https://dl.dropboxusercontent.com/scl/fi/czikyfdrlcpbyd6h166qj/graphic-update2022-mens.jpg?rlkey=4kikom6lcnnr4w6tod0wijsfd&amp;dl=0","Click to download SizeChart")</f>
      </c>
      <c r="C1079" s="0" t="inlineStr">
        <is>
          <t>Elkhart Men's Short Sleeve Shirt</t>
        </is>
      </c>
      <c r="D1079" s="0" t="inlineStr">
        <is>
          <t>'128481</t>
        </is>
      </c>
      <c r="E1079" s="0" t="inlineStr">
        <is>
          <t>ISU ELKHAR M WE:128481C-L</t>
        </is>
      </c>
      <c r="F1079" s="0" t="inlineStr">
        <is>
          <t>'801128481067</t>
        </is>
      </c>
      <c r="G1079" s="0" t="inlineStr">
        <is>
          <t>MENS</t>
        </is>
      </c>
      <c r="H1079" s="0" t="inlineStr">
        <is>
          <t>L</t>
        </is>
      </c>
      <c r="I1079" s="0">
        <v>29.99</v>
      </c>
      <c r="J1079" s="0">
        <v>3</v>
      </c>
    </row>
    <row r="1080" spans="1:10" customHeight="0">
      <c r="A1080" s="0">
        <f>HYPERLINK("https://dl.dropboxusercontent.com/scl/fi/ebui0cylxvd32l1sbohcm/elkhart-128481-tn.jpg?rlkey=ys8k9yazudxwvy6i5x9hzzmi8&amp;dl=0","Click to download Image")</f>
      </c>
      <c r="B1080" s="0">
        <f>HYPERLINK("https://dl.dropboxusercontent.com/scl/fi/czikyfdrlcpbyd6h166qj/graphic-update2022-mens.jpg?rlkey=4kikom6lcnnr4w6tod0wijsfd&amp;dl=0","Click to download SizeChart")</f>
      </c>
      <c r="C1080" s="0" t="inlineStr">
        <is>
          <t>Elkhart Men's Short Sleeve Shirt</t>
        </is>
      </c>
      <c r="D1080" s="0" t="inlineStr">
        <is>
          <t>'128481</t>
        </is>
      </c>
      <c r="E1080" s="0" t="inlineStr">
        <is>
          <t>ISU ELKHAR M WE:128481D-XL</t>
        </is>
      </c>
      <c r="F1080" s="0" t="inlineStr">
        <is>
          <t>'801128481074</t>
        </is>
      </c>
      <c r="G1080" s="0" t="inlineStr">
        <is>
          <t>MENS</t>
        </is>
      </c>
      <c r="H1080" s="0" t="inlineStr">
        <is>
          <t>XL</t>
        </is>
      </c>
      <c r="I1080" s="0">
        <v>29.99</v>
      </c>
      <c r="J1080" s="0">
        <v>13</v>
      </c>
    </row>
    <row r="1081" spans="1:10" customHeight="0">
      <c r="A1081" s="0">
        <f>HYPERLINK("https://dl.dropboxusercontent.com/scl/fi/ebui0cylxvd32l1sbohcm/elkhart-128481-tn.jpg?rlkey=ys8k9yazudxwvy6i5x9hzzmi8&amp;dl=0","Click to download Image")</f>
      </c>
      <c r="B1081" s="0">
        <f>HYPERLINK("https://dl.dropboxusercontent.com/scl/fi/czikyfdrlcpbyd6h166qj/graphic-update2022-mens.jpg?rlkey=4kikom6lcnnr4w6tod0wijsfd&amp;dl=0","Click to download SizeChart")</f>
      </c>
      <c r="C1081" s="0" t="inlineStr">
        <is>
          <t>Elkhart Men's Short Sleeve Shirt</t>
        </is>
      </c>
      <c r="D1081" s="0" t="inlineStr">
        <is>
          <t>'128481</t>
        </is>
      </c>
      <c r="E1081" s="0" t="inlineStr">
        <is>
          <t>ISU ELKHAR M WE:128481E-2XL</t>
        </is>
      </c>
      <c r="F1081" s="0" t="inlineStr">
        <is>
          <t>'801128481081</t>
        </is>
      </c>
      <c r="G1081" s="0" t="inlineStr">
        <is>
          <t>MENS</t>
        </is>
      </c>
      <c r="H1081" s="0" t="inlineStr">
        <is>
          <t>2XL</t>
        </is>
      </c>
      <c r="I1081" s="0">
        <v>29.99</v>
      </c>
      <c r="J1081" s="0">
        <v>5</v>
      </c>
    </row>
    <row r="1082" spans="1:10" customHeight="0">
      <c r="A1082" s="0">
        <f>HYPERLINK("https://dl.dropboxusercontent.com/scl/fi/ebui0cylxvd32l1sbohcm/elkhart-128481-tn.jpg?rlkey=ys8k9yazudxwvy6i5x9hzzmi8&amp;dl=0","Click to download Image")</f>
      </c>
      <c r="B1082" s="0">
        <f>HYPERLINK("https://dl.dropboxusercontent.com/scl/fi/czikyfdrlcpbyd6h166qj/graphic-update2022-mens.jpg?rlkey=4kikom6lcnnr4w6tod0wijsfd&amp;dl=0","Click to download SizeChart")</f>
      </c>
      <c r="C1082" s="0" t="inlineStr">
        <is>
          <t>Elkhart Men's Short Sleeve Shirt</t>
        </is>
      </c>
      <c r="D1082" s="0" t="inlineStr">
        <is>
          <t>'128481</t>
        </is>
      </c>
      <c r="E1082" s="0" t="inlineStr">
        <is>
          <t>ISU ELKHAR M WE:128481F-3XL</t>
        </is>
      </c>
      <c r="F1082" s="0" t="inlineStr">
        <is>
          <t>'801128481098</t>
        </is>
      </c>
      <c r="G1082" s="0" t="inlineStr">
        <is>
          <t>MENS</t>
        </is>
      </c>
      <c r="H1082" s="0" t="inlineStr">
        <is>
          <t>3XL</t>
        </is>
      </c>
      <c r="I1082" s="0">
        <v>29.99</v>
      </c>
      <c r="J1082" s="0">
        <v>5</v>
      </c>
    </row>
    <row r="1083" spans="1:10" customHeight="0">
      <c r="A1083" s="0">
        <f>HYPERLINK("https://dl.dropboxusercontent.com/scl/fi/kf8cnm8ewk6kihzljbrtk/elkhart-128689-tn.jpg?rlkey=ziv9g44qc5cwyimmv0ds1r9g1&amp;dl=0","Click to download Image")</f>
      </c>
      <c r="B1083" s="0">
        <f>HYPERLINK("https://dl.dropboxusercontent.com/scl/fi/czikyfdrlcpbyd6h166qj/graphic-update2022-mens.jpg?rlkey=4kikom6lcnnr4w6tod0wijsfd&amp;dl=0","Click to download SizeChart")</f>
      </c>
      <c r="C1083" s="0" t="inlineStr">
        <is>
          <t>Elkhart Men's Short Sleeve Shirt</t>
        </is>
      </c>
      <c r="D1083" s="0" t="inlineStr">
        <is>
          <t>'128689</t>
        </is>
      </c>
      <c r="E1083" s="0" t="inlineStr">
        <is>
          <t>DRK ELKHAR M BK:128689A-S</t>
        </is>
      </c>
      <c r="F1083" s="0" t="inlineStr">
        <is>
          <t>'817128689044</t>
        </is>
      </c>
      <c r="G1083" s="0" t="inlineStr">
        <is>
          <t>MENS</t>
        </is>
      </c>
      <c r="H1083" s="0" t="inlineStr">
        <is>
          <t>S</t>
        </is>
      </c>
      <c r="I1083" s="0">
        <v>29.99</v>
      </c>
      <c r="J1083" s="0">
        <v>1</v>
      </c>
    </row>
    <row r="1084" spans="1:10" customHeight="0">
      <c r="A1084" s="0">
        <f>HYPERLINK("https://dl.dropboxusercontent.com/scl/fi/kf8cnm8ewk6kihzljbrtk/elkhart-128689-tn.jpg?rlkey=ziv9g44qc5cwyimmv0ds1r9g1&amp;dl=0","Click to download Image")</f>
      </c>
      <c r="B1084" s="0">
        <f>HYPERLINK("https://dl.dropboxusercontent.com/scl/fi/czikyfdrlcpbyd6h166qj/graphic-update2022-mens.jpg?rlkey=4kikom6lcnnr4w6tod0wijsfd&amp;dl=0","Click to download SizeChart")</f>
      </c>
      <c r="C1084" s="0" t="inlineStr">
        <is>
          <t>Elkhart Men's Short Sleeve Shirt</t>
        </is>
      </c>
      <c r="D1084" s="0" t="inlineStr">
        <is>
          <t>'128689</t>
        </is>
      </c>
      <c r="E1084" s="0" t="inlineStr">
        <is>
          <t>DRK ELKHAR M BK:128689B-M</t>
        </is>
      </c>
      <c r="F1084" s="0" t="inlineStr">
        <is>
          <t>'817128689051</t>
        </is>
      </c>
      <c r="G1084" s="0" t="inlineStr">
        <is>
          <t>MENS</t>
        </is>
      </c>
      <c r="H1084" s="0" t="inlineStr">
        <is>
          <t>M</t>
        </is>
      </c>
      <c r="I1084" s="0">
        <v>29.99</v>
      </c>
      <c r="J1084" s="0">
        <v>2</v>
      </c>
    </row>
    <row r="1085" spans="1:10" customHeight="0">
      <c r="A1085" s="0">
        <f>HYPERLINK("https://dl.dropboxusercontent.com/scl/fi/kf8cnm8ewk6kihzljbrtk/elkhart-128689-tn.jpg?rlkey=ziv9g44qc5cwyimmv0ds1r9g1&amp;dl=0","Click to download Image")</f>
      </c>
      <c r="B1085" s="0">
        <f>HYPERLINK("https://dl.dropboxusercontent.com/scl/fi/czikyfdrlcpbyd6h166qj/graphic-update2022-mens.jpg?rlkey=4kikom6lcnnr4w6tod0wijsfd&amp;dl=0","Click to download SizeChart")</f>
      </c>
      <c r="C1085" s="0" t="inlineStr">
        <is>
          <t>Elkhart Men's Short Sleeve Shirt</t>
        </is>
      </c>
      <c r="D1085" s="0" t="inlineStr">
        <is>
          <t>'128689</t>
        </is>
      </c>
      <c r="E1085" s="0" t="inlineStr">
        <is>
          <t>DRK ELKHAR M BK:128689C-L</t>
        </is>
      </c>
      <c r="F1085" s="0" t="inlineStr">
        <is>
          <t>'817128689068</t>
        </is>
      </c>
      <c r="G1085" s="0" t="inlineStr">
        <is>
          <t>MENS</t>
        </is>
      </c>
      <c r="H1085" s="0" t="inlineStr">
        <is>
          <t>L</t>
        </is>
      </c>
      <c r="I1085" s="0">
        <v>29.99</v>
      </c>
      <c r="J1085" s="0">
        <v>2</v>
      </c>
    </row>
    <row r="1086" spans="1:10" customHeight="0">
      <c r="A1086" s="0">
        <f>HYPERLINK("https://dl.dropboxusercontent.com/scl/fi/kf8cnm8ewk6kihzljbrtk/elkhart-128689-tn.jpg?rlkey=ziv9g44qc5cwyimmv0ds1r9g1&amp;dl=0","Click to download Image")</f>
      </c>
      <c r="B1086" s="0">
        <f>HYPERLINK("https://dl.dropboxusercontent.com/scl/fi/czikyfdrlcpbyd6h166qj/graphic-update2022-mens.jpg?rlkey=4kikom6lcnnr4w6tod0wijsfd&amp;dl=0","Click to download SizeChart")</f>
      </c>
      <c r="C1086" s="0" t="inlineStr">
        <is>
          <t>Elkhart Men's Short Sleeve Shirt</t>
        </is>
      </c>
      <c r="D1086" s="0" t="inlineStr">
        <is>
          <t>'128689</t>
        </is>
      </c>
      <c r="E1086" s="0" t="inlineStr">
        <is>
          <t>DRK ELKHAR M BK:128689D-XL</t>
        </is>
      </c>
      <c r="F1086" s="0" t="inlineStr">
        <is>
          <t>'817128689075</t>
        </is>
      </c>
      <c r="G1086" s="0" t="inlineStr">
        <is>
          <t>MENS</t>
        </is>
      </c>
      <c r="H1086" s="0" t="inlineStr">
        <is>
          <t>XL</t>
        </is>
      </c>
      <c r="I1086" s="0">
        <v>29.99</v>
      </c>
      <c r="J1086" s="0">
        <v>0</v>
      </c>
    </row>
    <row r="1087" spans="1:10" customHeight="0">
      <c r="A1087" s="0">
        <f>HYPERLINK("https://dl.dropboxusercontent.com/scl/fi/kf8cnm8ewk6kihzljbrtk/elkhart-128689-tn.jpg?rlkey=ziv9g44qc5cwyimmv0ds1r9g1&amp;dl=0","Click to download Image")</f>
      </c>
      <c r="B1087" s="0">
        <f>HYPERLINK("https://dl.dropboxusercontent.com/scl/fi/czikyfdrlcpbyd6h166qj/graphic-update2022-mens.jpg?rlkey=4kikom6lcnnr4w6tod0wijsfd&amp;dl=0","Click to download SizeChart")</f>
      </c>
      <c r="C1087" s="0" t="inlineStr">
        <is>
          <t>Elkhart Men's Short Sleeve Shirt</t>
        </is>
      </c>
      <c r="D1087" s="0" t="inlineStr">
        <is>
          <t>'128689</t>
        </is>
      </c>
      <c r="E1087" s="0" t="inlineStr">
        <is>
          <t>DRK ELKHAR M BK:128689E-2XL</t>
        </is>
      </c>
      <c r="F1087" s="0" t="inlineStr">
        <is>
          <t>'817128689082</t>
        </is>
      </c>
      <c r="G1087" s="0" t="inlineStr">
        <is>
          <t>MENS</t>
        </is>
      </c>
      <c r="H1087" s="0" t="inlineStr">
        <is>
          <t>2XL</t>
        </is>
      </c>
      <c r="I1087" s="0">
        <v>29.99</v>
      </c>
      <c r="J1087" s="0">
        <v>1</v>
      </c>
    </row>
    <row r="1088" spans="1:10" customHeight="0">
      <c r="A1088" s="0">
        <f>HYPERLINK("https://dl.dropboxusercontent.com/scl/fi/kf8cnm8ewk6kihzljbrtk/elkhart-128689-tn.jpg?rlkey=ziv9g44qc5cwyimmv0ds1r9g1&amp;dl=0","Click to download Image")</f>
      </c>
      <c r="B1088" s="0">
        <f>HYPERLINK("https://dl.dropboxusercontent.com/scl/fi/czikyfdrlcpbyd6h166qj/graphic-update2022-mens.jpg?rlkey=4kikom6lcnnr4w6tod0wijsfd&amp;dl=0","Click to download SizeChart")</f>
      </c>
      <c r="C1088" s="0" t="inlineStr">
        <is>
          <t>Elkhart Men's Short Sleeve Shirt</t>
        </is>
      </c>
      <c r="D1088" s="0" t="inlineStr">
        <is>
          <t>'128689</t>
        </is>
      </c>
      <c r="E1088" s="0" t="inlineStr">
        <is>
          <t>DRK ELKHAR M BK:128689F-3XL</t>
        </is>
      </c>
      <c r="F1088" s="0" t="inlineStr">
        <is>
          <t>'817128689099</t>
        </is>
      </c>
      <c r="G1088" s="0" t="inlineStr">
        <is>
          <t>MENS</t>
        </is>
      </c>
      <c r="H1088" s="0" t="inlineStr">
        <is>
          <t>3XL</t>
        </is>
      </c>
      <c r="I1088" s="0">
        <v>29.99</v>
      </c>
      <c r="J1088" s="0">
        <v>2</v>
      </c>
    </row>
    <row r="1089" spans="1:10" customHeight="0">
      <c r="A1089" s="0">
        <f>HYPERLINK("https://dl.dropboxusercontent.com/scl/fi/yamzoxrdh0gbsi1ymojop/elkhart-128690-tn.jpg?rlkey=fuvzx34donot51x71r1wfwjxb&amp;dl=0","Click to download Image")</f>
      </c>
      <c r="B1089" s="0">
        <f>HYPERLINK("https://dl.dropboxusercontent.com/scl/fi/czikyfdrlcpbyd6h166qj/graphic-update2022-mens.jpg?rlkey=4kikom6lcnnr4w6tod0wijsfd&amp;dl=0","Click to download SizeChart")</f>
      </c>
      <c r="C1089" s="0" t="inlineStr">
        <is>
          <t>Elkhart Men's Short Sleeve Shirt</t>
        </is>
      </c>
      <c r="D1089" s="0" t="inlineStr">
        <is>
          <t>'128690</t>
        </is>
      </c>
      <c r="E1089" s="0" t="inlineStr">
        <is>
          <t>DRK ELKHAR M RL: 128690B-M</t>
        </is>
      </c>
      <c r="F1089" s="0" t="inlineStr">
        <is>
          <t>'817128690057</t>
        </is>
      </c>
      <c r="G1089" s="0" t="inlineStr">
        <is>
          <t>MENS</t>
        </is>
      </c>
      <c r="H1089" s="0" t="inlineStr">
        <is>
          <t>M</t>
        </is>
      </c>
      <c r="I1089" s="0">
        <v>29.99</v>
      </c>
      <c r="J1089" s="0">
        <v>0</v>
      </c>
    </row>
    <row r="1090" spans="1:10" customHeight="0">
      <c r="A1090" s="0">
        <f>HYPERLINK("https://dl.dropboxusercontent.com/scl/fi/yamzoxrdh0gbsi1ymojop/elkhart-128690-tn.jpg?rlkey=fuvzx34donot51x71r1wfwjxb&amp;dl=0","Click to download Image")</f>
      </c>
      <c r="B1090" s="0">
        <f>HYPERLINK("https://dl.dropboxusercontent.com/scl/fi/czikyfdrlcpbyd6h166qj/graphic-update2022-mens.jpg?rlkey=4kikom6lcnnr4w6tod0wijsfd&amp;dl=0","Click to download SizeChart")</f>
      </c>
      <c r="C1090" s="0" t="inlineStr">
        <is>
          <t>Elkhart Men's Short Sleeve Shirt</t>
        </is>
      </c>
      <c r="D1090" s="0" t="inlineStr">
        <is>
          <t>'128690</t>
        </is>
      </c>
      <c r="E1090" s="0" t="inlineStr">
        <is>
          <t>DRK ELKHAR M RL:128690C-L</t>
        </is>
      </c>
      <c r="F1090" s="0" t="inlineStr">
        <is>
          <t>'817128690064</t>
        </is>
      </c>
      <c r="G1090" s="0" t="inlineStr">
        <is>
          <t>MENS</t>
        </is>
      </c>
      <c r="H1090" s="0" t="inlineStr">
        <is>
          <t>L</t>
        </is>
      </c>
      <c r="I1090" s="0">
        <v>29.99</v>
      </c>
      <c r="J1090" s="0">
        <v>0</v>
      </c>
    </row>
    <row r="1091" spans="1:10" customHeight="0">
      <c r="A1091" s="0">
        <f>HYPERLINK("https://dl.dropboxusercontent.com/scl/fi/yamzoxrdh0gbsi1ymojop/elkhart-128690-tn.jpg?rlkey=fuvzx34donot51x71r1wfwjxb&amp;dl=0","Click to download Image")</f>
      </c>
      <c r="B1091" s="0">
        <f>HYPERLINK("https://dl.dropboxusercontent.com/scl/fi/czikyfdrlcpbyd6h166qj/graphic-update2022-mens.jpg?rlkey=4kikom6lcnnr4w6tod0wijsfd&amp;dl=0","Click to download SizeChart")</f>
      </c>
      <c r="C1091" s="0" t="inlineStr">
        <is>
          <t>Elkhart Men's Short Sleeve Shirt</t>
        </is>
      </c>
      <c r="D1091" s="0" t="inlineStr">
        <is>
          <t>'128690</t>
        </is>
      </c>
      <c r="E1091" s="0" t="inlineStr">
        <is>
          <t>DRK ELKHAR M RL:128690D-XL</t>
        </is>
      </c>
      <c r="F1091" s="0" t="inlineStr">
        <is>
          <t>'817128690071</t>
        </is>
      </c>
      <c r="G1091" s="0" t="inlineStr">
        <is>
          <t>MENS</t>
        </is>
      </c>
      <c r="H1091" s="0" t="inlineStr">
        <is>
          <t>XL</t>
        </is>
      </c>
      <c r="I1091" s="0">
        <v>29.99</v>
      </c>
      <c r="J1091" s="0">
        <v>0</v>
      </c>
    </row>
    <row r="1092" spans="1:10" customHeight="0">
      <c r="A1092" s="0">
        <f>HYPERLINK("https://dl.dropboxusercontent.com/scl/fi/yamzoxrdh0gbsi1ymojop/elkhart-128690-tn.jpg?rlkey=fuvzx34donot51x71r1wfwjxb&amp;dl=0","Click to download Image")</f>
      </c>
      <c r="B1092" s="0">
        <f>HYPERLINK("https://dl.dropboxusercontent.com/scl/fi/czikyfdrlcpbyd6h166qj/graphic-update2022-mens.jpg?rlkey=4kikom6lcnnr4w6tod0wijsfd&amp;dl=0","Click to download SizeChart")</f>
      </c>
      <c r="C1092" s="0" t="inlineStr">
        <is>
          <t>Elkhart Men's Short Sleeve Shirt</t>
        </is>
      </c>
      <c r="D1092" s="0" t="inlineStr">
        <is>
          <t>'128690</t>
        </is>
      </c>
      <c r="E1092" s="0" t="inlineStr">
        <is>
          <t>DRK ELKHAR M RL:128690E-2XL</t>
        </is>
      </c>
      <c r="F1092" s="0" t="inlineStr">
        <is>
          <t>'817128690088</t>
        </is>
      </c>
      <c r="G1092" s="0" t="inlineStr">
        <is>
          <t>MENS</t>
        </is>
      </c>
      <c r="H1092" s="0" t="inlineStr">
        <is>
          <t>2XL</t>
        </is>
      </c>
      <c r="I1092" s="0">
        <v>29.99</v>
      </c>
      <c r="J1092" s="0">
        <v>1</v>
      </c>
    </row>
    <row r="1093" spans="1:10" customHeight="0">
      <c r="A1093" s="0">
        <f>HYPERLINK("https://dl.dropboxusercontent.com/scl/fi/yamzoxrdh0gbsi1ymojop/elkhart-128690-tn.jpg?rlkey=fuvzx34donot51x71r1wfwjxb&amp;dl=0","Click to download Image")</f>
      </c>
      <c r="B1093" s="0">
        <f>HYPERLINK("https://dl.dropboxusercontent.com/scl/fi/czikyfdrlcpbyd6h166qj/graphic-update2022-mens.jpg?rlkey=4kikom6lcnnr4w6tod0wijsfd&amp;dl=0","Click to download SizeChart")</f>
      </c>
      <c r="C1093" s="0" t="inlineStr">
        <is>
          <t>Elkhart Men's Short Sleeve Shirt</t>
        </is>
      </c>
      <c r="D1093" s="0" t="inlineStr">
        <is>
          <t>'128690</t>
        </is>
      </c>
      <c r="E1093" s="0" t="inlineStr">
        <is>
          <t>DRK ELKHAR M RL:128690F-3XL</t>
        </is>
      </c>
      <c r="F1093" s="0" t="inlineStr">
        <is>
          <t>'817128690095</t>
        </is>
      </c>
      <c r="G1093" s="0" t="inlineStr">
        <is>
          <t>MENS</t>
        </is>
      </c>
      <c r="H1093" s="0" t="inlineStr">
        <is>
          <t>3XL</t>
        </is>
      </c>
      <c r="I1093" s="0">
        <v>29.99</v>
      </c>
      <c r="J1093" s="0">
        <v>2</v>
      </c>
    </row>
    <row r="1094" spans="1:10" customHeight="0">
      <c r="A1094" s="0">
        <f>HYPERLINK("https://dl.dropboxusercontent.com/scl/fi/19jfccq5r0tytaypw06o4/elkhart-128691-tn.jpg?rlkey=8a2koum7oej01hvpiocfd8b4o&amp;dl=0","Click to download Image")</f>
      </c>
      <c r="B1094" s="0">
        <f>HYPERLINK("https://dl.dropboxusercontent.com/scl/fi/czikyfdrlcpbyd6h166qj/graphic-update2022-mens.jpg?rlkey=4kikom6lcnnr4w6tod0wijsfd&amp;dl=0","Click to download SizeChart")</f>
      </c>
      <c r="C1094" s="0" t="inlineStr">
        <is>
          <t>Elkhart Men's Short Sleeve Shirt</t>
        </is>
      </c>
      <c r="D1094" s="0" t="inlineStr">
        <is>
          <t>'128691</t>
        </is>
      </c>
      <c r="E1094" s="0" t="inlineStr">
        <is>
          <t>DRK ELKHAR M WE:128691C-L</t>
        </is>
      </c>
      <c r="F1094" s="0" t="inlineStr">
        <is>
          <t>'817128691061</t>
        </is>
      </c>
      <c r="G1094" s="0" t="inlineStr">
        <is>
          <t>MENS</t>
        </is>
      </c>
      <c r="H1094" s="0" t="inlineStr">
        <is>
          <t>L</t>
        </is>
      </c>
      <c r="I1094" s="0">
        <v>29.99</v>
      </c>
      <c r="J1094" s="0">
        <v>1</v>
      </c>
    </row>
    <row r="1095" spans="1:10" customHeight="0">
      <c r="A1095" s="0">
        <f>HYPERLINK("https://dl.dropboxusercontent.com/scl/fi/z6apjfp3tgsvwya69v8kn/elkhart-132499-tn.jpg?rlkey=3jv6ysq3ff1l0dxoghqyj5n46&amp;dl=0","Click to download Image")</f>
      </c>
      <c r="B1095" s="0">
        <f>HYPERLINK("https://dl.dropboxusercontent.com/scl/fi/czikyfdrlcpbyd6h166qj/graphic-update2022-mens.jpg?rlkey=4kikom6lcnnr4w6tod0wijsfd&amp;dl=0","Click to download SizeChart")</f>
      </c>
      <c r="C1095" s="0" t="inlineStr">
        <is>
          <t>Elkhart Men's Short Sleeve Shirt</t>
        </is>
      </c>
      <c r="D1095" s="0" t="inlineStr">
        <is>
          <t>'132499</t>
        </is>
      </c>
      <c r="E1095" s="0" t="inlineStr">
        <is>
          <t>MU ELKHAR M GD:132499C-L</t>
        </is>
      </c>
      <c r="F1095" s="0" t="inlineStr">
        <is>
          <t>'803132499069</t>
        </is>
      </c>
      <c r="G1095" s="0" t="inlineStr">
        <is>
          <t>MENS</t>
        </is>
      </c>
      <c r="H1095" s="0" t="inlineStr">
        <is>
          <t>L</t>
        </is>
      </c>
      <c r="I1095" s="0">
        <v>29.99</v>
      </c>
      <c r="J1095" s="0">
        <v>0</v>
      </c>
    </row>
    <row r="1096" spans="1:10" customHeight="0">
      <c r="A1096" s="0">
        <f>HYPERLINK("https://dl.dropboxusercontent.com/scl/fi/z6apjfp3tgsvwya69v8kn/elkhart-132499-tn.jpg?rlkey=3jv6ysq3ff1l0dxoghqyj5n46&amp;dl=0","Click to download Image")</f>
      </c>
      <c r="B1096" s="0">
        <f>HYPERLINK("https://dl.dropboxusercontent.com/scl/fi/czikyfdrlcpbyd6h166qj/graphic-update2022-mens.jpg?rlkey=4kikom6lcnnr4w6tod0wijsfd&amp;dl=0","Click to download SizeChart")</f>
      </c>
      <c r="C1096" s="0" t="inlineStr">
        <is>
          <t>Elkhart Men's Short Sleeve Shirt</t>
        </is>
      </c>
      <c r="D1096" s="0" t="inlineStr">
        <is>
          <t>'132499</t>
        </is>
      </c>
      <c r="E1096" s="0" t="inlineStr">
        <is>
          <t>MU ELKHAR M GD:132499E-2XL</t>
        </is>
      </c>
      <c r="F1096" s="0" t="inlineStr">
        <is>
          <t>'803132499083</t>
        </is>
      </c>
      <c r="G1096" s="0" t="inlineStr">
        <is>
          <t>MENS</t>
        </is>
      </c>
      <c r="H1096" s="0" t="inlineStr">
        <is>
          <t>2XL</t>
        </is>
      </c>
      <c r="I1096" s="0">
        <v>29.99</v>
      </c>
      <c r="J1096" s="0">
        <v>1</v>
      </c>
    </row>
    <row r="1097" spans="1:10" customHeight="0">
      <c r="A1097" s="0">
        <f>HYPERLINK("https://dl.dropboxusercontent.com/scl/fi/85ppt1mm73d6vp8dr5a67/rallytowel154968f14719.jpg?rlkey=ovl9m5hpg8j1apev3k9sovuno&amp;dl=0","Click to download Image")</f>
      </c>
      <c r="C1097" s="0" t="inlineStr">
        <is>
          <t>Rally Towel Iowa</t>
        </is>
      </c>
      <c r="D1097" s="0" t="inlineStr">
        <is>
          <t>'154968</t>
        </is>
      </c>
      <c r="E1097" s="0" t="inlineStr">
        <is>
          <t>IOWA TOWEL CH:154968</t>
        </is>
      </c>
      <c r="F1097" s="0" t="inlineStr">
        <is>
          <t>'900154968013</t>
        </is>
      </c>
      <c r="I1097" s="0">
        <v>8.99</v>
      </c>
      <c r="J1097" s="0">
        <v>548</v>
      </c>
    </row>
    <row r="1098" spans="1:10" customHeight="0">
      <c r="A1098" s="0">
        <f>HYPERLINK("https://dl.dropboxusercontent.com/scl/fi/c3ewibz4b1gcb1w5k264p/vrtl-isu-titus-gd-y-v1f.jpg?rlkey=rydug5fmttsx0j7qtcqho2nrq&amp;dl=0","Click to download Image")</f>
      </c>
      <c r="C1098" s="0" t="inlineStr">
        <is>
          <t>Titus Youth Long Sleeve</t>
        </is>
      </c>
      <c r="D1098" s="0" t="inlineStr">
        <is>
          <t>'155895</t>
        </is>
      </c>
      <c r="E1098" s="0" t="inlineStr">
        <is>
          <t>ISU TITUS Y GD:155895B-YS</t>
        </is>
      </c>
      <c r="F1098" s="0" t="inlineStr">
        <is>
          <t>'801155895011</t>
        </is>
      </c>
      <c r="G1098" s="0" t="inlineStr">
        <is>
          <t>YOUTH</t>
        </is>
      </c>
      <c r="H1098" s="0" t="inlineStr">
        <is>
          <t>YS</t>
        </is>
      </c>
      <c r="I1098" s="0">
        <v>29.99</v>
      </c>
      <c r="J1098" s="0">
        <v>12</v>
      </c>
    </row>
    <row r="1099" spans="1:10" customHeight="0">
      <c r="A1099" s="0">
        <f>HYPERLINK("https://dl.dropboxusercontent.com/scl/fi/c3ewibz4b1gcb1w5k264p/vrtl-isu-titus-gd-y-v1f.jpg?rlkey=rydug5fmttsx0j7qtcqho2nrq&amp;dl=0","Click to download Image")</f>
      </c>
      <c r="C1099" s="0" t="inlineStr">
        <is>
          <t>Titus Youth Long Sleeve</t>
        </is>
      </c>
      <c r="D1099" s="0" t="inlineStr">
        <is>
          <t>'155895</t>
        </is>
      </c>
      <c r="E1099" s="0" t="inlineStr">
        <is>
          <t>ISU TITUS Y GD:155895C-YM</t>
        </is>
      </c>
      <c r="F1099" s="0" t="inlineStr">
        <is>
          <t>'801155895028</t>
        </is>
      </c>
      <c r="G1099" s="0" t="inlineStr">
        <is>
          <t>YOUTH</t>
        </is>
      </c>
      <c r="H1099" s="0" t="inlineStr">
        <is>
          <t>YM</t>
        </is>
      </c>
      <c r="I1099" s="0">
        <v>29.99</v>
      </c>
      <c r="J1099" s="0">
        <v>12</v>
      </c>
    </row>
    <row r="1100" spans="1:10" customHeight="0">
      <c r="A1100" s="0">
        <f>HYPERLINK("https://dl.dropboxusercontent.com/scl/fi/c3ewibz4b1gcb1w5k264p/vrtl-isu-titus-gd-y-v1f.jpg?rlkey=rydug5fmttsx0j7qtcqho2nrq&amp;dl=0","Click to download Image")</f>
      </c>
      <c r="C1100" s="0" t="inlineStr">
        <is>
          <t>Titus Youth Long Sleeve</t>
        </is>
      </c>
      <c r="D1100" s="0" t="inlineStr">
        <is>
          <t>'155895</t>
        </is>
      </c>
      <c r="E1100" s="0" t="inlineStr">
        <is>
          <t>ISU TITUS Y GD:155895D-YL</t>
        </is>
      </c>
      <c r="F1100" s="0" t="inlineStr">
        <is>
          <t>'801155895035</t>
        </is>
      </c>
      <c r="G1100" s="0" t="inlineStr">
        <is>
          <t>YOUTH</t>
        </is>
      </c>
      <c r="H1100" s="0" t="inlineStr">
        <is>
          <t>YL</t>
        </is>
      </c>
      <c r="I1100" s="0">
        <v>29.99</v>
      </c>
      <c r="J1100" s="0">
        <v>12</v>
      </c>
    </row>
    <row r="1101" spans="1:10" customHeight="0">
      <c r="A1101" s="0">
        <f>HYPERLINK("https://dl.dropboxusercontent.com/scl/fi/c3ewibz4b1gcb1w5k264p/vrtl-isu-titus-gd-y-v1f.jpg?rlkey=rydug5fmttsx0j7qtcqho2nrq&amp;dl=0","Click to download Image")</f>
      </c>
      <c r="C1101" s="0" t="inlineStr">
        <is>
          <t>Titus Youth Long Sleeve</t>
        </is>
      </c>
      <c r="D1101" s="0" t="inlineStr">
        <is>
          <t>'155895</t>
        </is>
      </c>
      <c r="E1101" s="0" t="inlineStr">
        <is>
          <t>ISU TITUS Y GD:155895E-YXL</t>
        </is>
      </c>
      <c r="F1101" s="0" t="inlineStr">
        <is>
          <t>'801155895042</t>
        </is>
      </c>
      <c r="G1101" s="0" t="inlineStr">
        <is>
          <t>YOUTH</t>
        </is>
      </c>
      <c r="H1101" s="0" t="inlineStr">
        <is>
          <t>YXL</t>
        </is>
      </c>
      <c r="I1101" s="0">
        <v>29.99</v>
      </c>
      <c r="J1101" s="0">
        <v>11</v>
      </c>
    </row>
    <row r="1102" spans="1:10" customHeight="0">
      <c r="A1102" s="0">
        <f>HYPERLINK("https://dl.dropboxusercontent.com/scl/fi/99xj34yrqlbocq1jpxzlu/vrtl-iowa-titus-gd-y-v1f.jpg?rlkey=4rra7hgyd11ku8i5ec54fy2nl&amp;dl=0","Click to download Image")</f>
      </c>
      <c r="C1102" s="0" t="inlineStr">
        <is>
          <t>Titus Youth Long Sleeve</t>
        </is>
      </c>
      <c r="D1102" s="0" t="inlineStr">
        <is>
          <t>'155525</t>
        </is>
      </c>
      <c r="E1102" s="0" t="inlineStr">
        <is>
          <t>IOWA TITUS Y GD:155525B-YS</t>
        </is>
      </c>
      <c r="F1102" s="0" t="inlineStr">
        <is>
          <t>'800155525010</t>
        </is>
      </c>
      <c r="G1102" s="0" t="inlineStr">
        <is>
          <t>YOUTH</t>
        </is>
      </c>
      <c r="H1102" s="0" t="inlineStr">
        <is>
          <t>YS</t>
        </is>
      </c>
      <c r="I1102" s="0">
        <v>29.99</v>
      </c>
      <c r="J1102" s="0">
        <v>9</v>
      </c>
    </row>
    <row r="1103" spans="1:10" customHeight="0">
      <c r="A1103" s="0">
        <f>HYPERLINK("https://dl.dropboxusercontent.com/scl/fi/99xj34yrqlbocq1jpxzlu/vrtl-iowa-titus-gd-y-v1f.jpg?rlkey=4rra7hgyd11ku8i5ec54fy2nl&amp;dl=0","Click to download Image")</f>
      </c>
      <c r="C1103" s="0" t="inlineStr">
        <is>
          <t>Titus Youth Long Sleeve</t>
        </is>
      </c>
      <c r="D1103" s="0" t="inlineStr">
        <is>
          <t>'155525</t>
        </is>
      </c>
      <c r="E1103" s="0" t="inlineStr">
        <is>
          <t>IOWA TITUS Y GD:155525C-YM</t>
        </is>
      </c>
      <c r="F1103" s="0" t="inlineStr">
        <is>
          <t>'800155525027</t>
        </is>
      </c>
      <c r="G1103" s="0" t="inlineStr">
        <is>
          <t>YOUTH</t>
        </is>
      </c>
      <c r="H1103" s="0" t="inlineStr">
        <is>
          <t>YM</t>
        </is>
      </c>
      <c r="I1103" s="0">
        <v>29.99</v>
      </c>
      <c r="J1103" s="0">
        <v>8</v>
      </c>
    </row>
    <row r="1104" spans="1:10" customHeight="0">
      <c r="A1104" s="0">
        <f>HYPERLINK("https://dl.dropboxusercontent.com/scl/fi/99xj34yrqlbocq1jpxzlu/vrtl-iowa-titus-gd-y-v1f.jpg?rlkey=4rra7hgyd11ku8i5ec54fy2nl&amp;dl=0","Click to download Image")</f>
      </c>
      <c r="C1104" s="0" t="inlineStr">
        <is>
          <t>Titus Youth Long Sleeve</t>
        </is>
      </c>
      <c r="D1104" s="0" t="inlineStr">
        <is>
          <t>'155525</t>
        </is>
      </c>
      <c r="E1104" s="0" t="inlineStr">
        <is>
          <t>IOWA TITUS Y GD:155525D-YL</t>
        </is>
      </c>
      <c r="F1104" s="0" t="inlineStr">
        <is>
          <t>'800155525034</t>
        </is>
      </c>
      <c r="G1104" s="0" t="inlineStr">
        <is>
          <t>YOUTH</t>
        </is>
      </c>
      <c r="H1104" s="0" t="inlineStr">
        <is>
          <t>YL</t>
        </is>
      </c>
      <c r="I1104" s="0">
        <v>29.99</v>
      </c>
      <c r="J1104" s="0">
        <v>8</v>
      </c>
    </row>
    <row r="1105" spans="1:10" customHeight="0">
      <c r="A1105" s="0">
        <f>HYPERLINK("https://dl.dropboxusercontent.com/scl/fi/99xj34yrqlbocq1jpxzlu/vrtl-iowa-titus-gd-y-v1f.jpg?rlkey=4rra7hgyd11ku8i5ec54fy2nl&amp;dl=0","Click to download Image")</f>
      </c>
      <c r="C1105" s="0" t="inlineStr">
        <is>
          <t>Titus Youth Long Sleeve</t>
        </is>
      </c>
      <c r="D1105" s="0" t="inlineStr">
        <is>
          <t>'155525</t>
        </is>
      </c>
      <c r="E1105" s="0" t="inlineStr">
        <is>
          <t>IOWA TITUS Y GD:155525E-YXL</t>
        </is>
      </c>
      <c r="F1105" s="0" t="inlineStr">
        <is>
          <t>'800155525041</t>
        </is>
      </c>
      <c r="G1105" s="0" t="inlineStr">
        <is>
          <t>YOUTH</t>
        </is>
      </c>
      <c r="H1105" s="0" t="inlineStr">
        <is>
          <t>YXL</t>
        </is>
      </c>
      <c r="I1105" s="0">
        <v>29.99</v>
      </c>
      <c r="J1105" s="0">
        <v>9</v>
      </c>
    </row>
    <row r="1106" spans="1:10" customHeight="0">
      <c r="A1106" s="0">
        <f>HYPERLINK("https://dl.dropboxusercontent.com/scl/fi/qd6syr9idfecv400n33oo/144728-fleet-womens-heathered-polo-thumbnail.jpg?rlkey=8wf2oqk7itvvhunnrscfusojy&amp;dl=0","Click to download Image")</f>
      </c>
      <c r="B1106" s="0">
        <f>HYPERLINK("https://dl.dropboxusercontent.com/scl/fi/e5l4da2ro0nslyw4yi9wv/womens-polo-size-chartsfleet.jpg?rlkey=ivkbp11cr949qcy31i9wssjjd&amp;dl=0","Click to download SizeChart")</f>
      </c>
      <c r="C1106" s="0" t="inlineStr">
        <is>
          <t>Fleet Women's Heathered Polo</t>
        </is>
      </c>
      <c r="D1106" s="0" t="inlineStr">
        <is>
          <t>'144728</t>
        </is>
      </c>
      <c r="E1106" s="0" t="inlineStr">
        <is>
          <t>ISU FLEET W HC:144728A-S</t>
        </is>
      </c>
      <c r="F1106" s="0" t="inlineStr">
        <is>
          <t>'801144728047</t>
        </is>
      </c>
      <c r="G1106" s="0" t="inlineStr">
        <is>
          <t>WOMENS</t>
        </is>
      </c>
      <c r="H1106" s="0" t="inlineStr">
        <is>
          <t>S</t>
        </is>
      </c>
      <c r="I1106" s="0">
        <v>54.99</v>
      </c>
      <c r="J1106" s="0">
        <v>10</v>
      </c>
    </row>
    <row r="1107" spans="1:10" customHeight="0">
      <c r="A1107" s="0">
        <f>HYPERLINK("https://dl.dropboxusercontent.com/scl/fi/qd6syr9idfecv400n33oo/144728-fleet-womens-heathered-polo-thumbnail.jpg?rlkey=8wf2oqk7itvvhunnrscfusojy&amp;dl=0","Click to download Image")</f>
      </c>
      <c r="B1107" s="0">
        <f>HYPERLINK("https://dl.dropboxusercontent.com/scl/fi/e5l4da2ro0nslyw4yi9wv/womens-polo-size-chartsfleet.jpg?rlkey=ivkbp11cr949qcy31i9wssjjd&amp;dl=0","Click to download SizeChart")</f>
      </c>
      <c r="C1107" s="0" t="inlineStr">
        <is>
          <t>Fleet Women's Heathered Polo</t>
        </is>
      </c>
      <c r="D1107" s="0" t="inlineStr">
        <is>
          <t>'144728</t>
        </is>
      </c>
      <c r="E1107" s="0" t="inlineStr">
        <is>
          <t>ISU FLEET W HC:144728B-M</t>
        </is>
      </c>
      <c r="F1107" s="0" t="inlineStr">
        <is>
          <t>'801144728054</t>
        </is>
      </c>
      <c r="G1107" s="0" t="inlineStr">
        <is>
          <t>WOMENS</t>
        </is>
      </c>
      <c r="H1107" s="0" t="inlineStr">
        <is>
          <t>M</t>
        </is>
      </c>
      <c r="I1107" s="0">
        <v>54.99</v>
      </c>
      <c r="J1107" s="0">
        <v>22</v>
      </c>
    </row>
    <row r="1108" spans="1:10" customHeight="0">
      <c r="A1108" s="0">
        <f>HYPERLINK("https://dl.dropboxusercontent.com/scl/fi/qd6syr9idfecv400n33oo/144728-fleet-womens-heathered-polo-thumbnail.jpg?rlkey=8wf2oqk7itvvhunnrscfusojy&amp;dl=0","Click to download Image")</f>
      </c>
      <c r="B1108" s="0">
        <f>HYPERLINK("https://dl.dropboxusercontent.com/scl/fi/e5l4da2ro0nslyw4yi9wv/womens-polo-size-chartsfleet.jpg?rlkey=ivkbp11cr949qcy31i9wssjjd&amp;dl=0","Click to download SizeChart")</f>
      </c>
      <c r="C1108" s="0" t="inlineStr">
        <is>
          <t>Fleet Women's Heathered Polo</t>
        </is>
      </c>
      <c r="D1108" s="0" t="inlineStr">
        <is>
          <t>'144728</t>
        </is>
      </c>
      <c r="E1108" s="0" t="inlineStr">
        <is>
          <t>ISU FLEET W HC:144728C-L</t>
        </is>
      </c>
      <c r="F1108" s="0" t="inlineStr">
        <is>
          <t>'801144728061</t>
        </is>
      </c>
      <c r="G1108" s="0" t="inlineStr">
        <is>
          <t>WOMENS</t>
        </is>
      </c>
      <c r="H1108" s="0" t="inlineStr">
        <is>
          <t>L</t>
        </is>
      </c>
      <c r="I1108" s="0">
        <v>54.99</v>
      </c>
      <c r="J1108" s="0">
        <v>24</v>
      </c>
    </row>
    <row r="1109" spans="1:10" customHeight="0">
      <c r="A1109" s="0">
        <f>HYPERLINK("https://dl.dropboxusercontent.com/scl/fi/qd6syr9idfecv400n33oo/144728-fleet-womens-heathered-polo-thumbnail.jpg?rlkey=8wf2oqk7itvvhunnrscfusojy&amp;dl=0","Click to download Image")</f>
      </c>
      <c r="B1109" s="0">
        <f>HYPERLINK("https://dl.dropboxusercontent.com/scl/fi/e5l4da2ro0nslyw4yi9wv/womens-polo-size-chartsfleet.jpg?rlkey=ivkbp11cr949qcy31i9wssjjd&amp;dl=0","Click to download SizeChart")</f>
      </c>
      <c r="C1109" s="0" t="inlineStr">
        <is>
          <t>Fleet Women's Heathered Polo</t>
        </is>
      </c>
      <c r="D1109" s="0" t="inlineStr">
        <is>
          <t>'144728</t>
        </is>
      </c>
      <c r="E1109" s="0" t="inlineStr">
        <is>
          <t>ISU FLEET W HC:144728D-XL</t>
        </is>
      </c>
      <c r="F1109" s="0" t="inlineStr">
        <is>
          <t>'801144728078</t>
        </is>
      </c>
      <c r="G1109" s="0" t="inlineStr">
        <is>
          <t>WOMENS</t>
        </is>
      </c>
      <c r="H1109" s="0" t="inlineStr">
        <is>
          <t>XL</t>
        </is>
      </c>
      <c r="I1109" s="0">
        <v>54.99</v>
      </c>
      <c r="J1109" s="0">
        <v>12</v>
      </c>
    </row>
    <row r="1110" spans="1:10" customHeight="0">
      <c r="A1110" s="0">
        <f>HYPERLINK("https://dl.dropboxusercontent.com/scl/fi/qd6syr9idfecv400n33oo/144728-fleet-womens-heathered-polo-thumbnail.jpg?rlkey=8wf2oqk7itvvhunnrscfusojy&amp;dl=0","Click to download Image")</f>
      </c>
      <c r="B1110" s="0">
        <f>HYPERLINK("https://dl.dropboxusercontent.com/scl/fi/e5l4da2ro0nslyw4yi9wv/womens-polo-size-chartsfleet.jpg?rlkey=ivkbp11cr949qcy31i9wssjjd&amp;dl=0","Click to download SizeChart")</f>
      </c>
      <c r="C1110" s="0" t="inlineStr">
        <is>
          <t>Fleet Women's Heathered Polo</t>
        </is>
      </c>
      <c r="D1110" s="0" t="inlineStr">
        <is>
          <t>'144728</t>
        </is>
      </c>
      <c r="E1110" s="0" t="inlineStr">
        <is>
          <t>ISU FLEET W HC:144728E-2XL</t>
        </is>
      </c>
      <c r="F1110" s="0" t="inlineStr">
        <is>
          <t>'801144728085</t>
        </is>
      </c>
      <c r="G1110" s="0" t="inlineStr">
        <is>
          <t>WOMENS</t>
        </is>
      </c>
      <c r="H1110" s="0" t="inlineStr">
        <is>
          <t>2XL</t>
        </is>
      </c>
      <c r="I1110" s="0">
        <v>54.99</v>
      </c>
      <c r="J1110" s="0">
        <v>6</v>
      </c>
    </row>
    <row r="1111" spans="1:10" customHeight="0">
      <c r="A1111" s="0">
        <f>HYPERLINK("https://dl.dropboxusercontent.com/scl/fi/qd6syr9idfecv400n33oo/144728-fleet-womens-heathered-polo-thumbnail.jpg?rlkey=8wf2oqk7itvvhunnrscfusojy&amp;dl=0","Click to download Image")</f>
      </c>
      <c r="B1111" s="0">
        <f>HYPERLINK("https://dl.dropboxusercontent.com/scl/fi/e5l4da2ro0nslyw4yi9wv/womens-polo-size-chartsfleet.jpg?rlkey=ivkbp11cr949qcy31i9wssjjd&amp;dl=0","Click to download SizeChart")</f>
      </c>
      <c r="C1111" s="0" t="inlineStr">
        <is>
          <t>Fleet Women's Heathered Polo</t>
        </is>
      </c>
      <c r="D1111" s="0" t="inlineStr">
        <is>
          <t>'144728</t>
        </is>
      </c>
      <c r="E1111" s="0" t="inlineStr">
        <is>
          <t>ISU FLEET W HC:144728F-3XL</t>
        </is>
      </c>
      <c r="F1111" s="0" t="inlineStr">
        <is>
          <t>'801144728092</t>
        </is>
      </c>
      <c r="G1111" s="0" t="inlineStr">
        <is>
          <t>WOMENS</t>
        </is>
      </c>
      <c r="H1111" s="0" t="inlineStr">
        <is>
          <t>3XL</t>
        </is>
      </c>
      <c r="I1111" s="0">
        <v>54.99</v>
      </c>
      <c r="J1111" s="0">
        <v>2</v>
      </c>
    </row>
    <row r="1112" spans="1:10" customHeight="0">
      <c r="A1112" s="0">
        <f>HYPERLINK("https://dl.dropboxusercontent.com/scl/fi/5s3ecq0nl69wumo4v6ayu/154985.jpg?rlkey=bzz8l3lhefqjg03g82uiwvqgw&amp;dl=0","Click to download Image")</f>
      </c>
      <c r="B1112" s="0">
        <f>HYPERLINK("https://dl.dropboxusercontent.com/scl/fi/1ft525vfhy4ikg74y129r/mens-t-shirt-size-chartsnorth.jpg?rlkey=ey4x8lv5nxv0r16lt8myurs7a&amp;dl=0","Click to download SizeChart")</f>
      </c>
      <c r="C1112" s="0" t="inlineStr">
        <is>
          <t>North Men's Bamboo T-Shirt</t>
        </is>
      </c>
      <c r="D1112" s="0" t="inlineStr">
        <is>
          <t>'154985</t>
        </is>
      </c>
      <c r="E1112" s="0" t="inlineStr">
        <is>
          <t>IOWA NORTH M BK:154985A-S</t>
        </is>
      </c>
      <c r="F1112" s="0" t="inlineStr">
        <is>
          <t>'800154985044</t>
        </is>
      </c>
      <c r="G1112" s="0" t="inlineStr">
        <is>
          <t>MENS</t>
        </is>
      </c>
      <c r="H1112" s="0" t="inlineStr">
        <is>
          <t>S</t>
        </is>
      </c>
      <c r="I1112" s="0">
        <v>30.99</v>
      </c>
      <c r="J1112" s="0">
        <v>25</v>
      </c>
    </row>
    <row r="1113" spans="1:10" customHeight="0">
      <c r="A1113" s="0">
        <f>HYPERLINK("https://dl.dropboxusercontent.com/scl/fi/5s3ecq0nl69wumo4v6ayu/154985.jpg?rlkey=bzz8l3lhefqjg03g82uiwvqgw&amp;dl=0","Click to download Image")</f>
      </c>
      <c r="B1113" s="0">
        <f>HYPERLINK("https://dl.dropboxusercontent.com/scl/fi/1ft525vfhy4ikg74y129r/mens-t-shirt-size-chartsnorth.jpg?rlkey=ey4x8lv5nxv0r16lt8myurs7a&amp;dl=0","Click to download SizeChart")</f>
      </c>
      <c r="C1113" s="0" t="inlineStr">
        <is>
          <t>North Men's Bamboo T-Shirt</t>
        </is>
      </c>
      <c r="D1113" s="0" t="inlineStr">
        <is>
          <t>'154985</t>
        </is>
      </c>
      <c r="E1113" s="0" t="inlineStr">
        <is>
          <t>IOWA NORTH M BK:154985B-M</t>
        </is>
      </c>
      <c r="F1113" s="0" t="inlineStr">
        <is>
          <t>'800154985051</t>
        </is>
      </c>
      <c r="G1113" s="0" t="inlineStr">
        <is>
          <t>MENS</t>
        </is>
      </c>
      <c r="H1113" s="0" t="inlineStr">
        <is>
          <t>M</t>
        </is>
      </c>
      <c r="I1113" s="0">
        <v>30.99</v>
      </c>
      <c r="J1113" s="0">
        <v>51</v>
      </c>
    </row>
    <row r="1114" spans="1:10" customHeight="0">
      <c r="A1114" s="0">
        <f>HYPERLINK("https://dl.dropboxusercontent.com/scl/fi/5s3ecq0nl69wumo4v6ayu/154985.jpg?rlkey=bzz8l3lhefqjg03g82uiwvqgw&amp;dl=0","Click to download Image")</f>
      </c>
      <c r="B1114" s="0">
        <f>HYPERLINK("https://dl.dropboxusercontent.com/scl/fi/1ft525vfhy4ikg74y129r/mens-t-shirt-size-chartsnorth.jpg?rlkey=ey4x8lv5nxv0r16lt8myurs7a&amp;dl=0","Click to download SizeChart")</f>
      </c>
      <c r="C1114" s="0" t="inlineStr">
        <is>
          <t>North Men's Bamboo T-Shirt</t>
        </is>
      </c>
      <c r="D1114" s="0" t="inlineStr">
        <is>
          <t>'154985</t>
        </is>
      </c>
      <c r="E1114" s="0" t="inlineStr">
        <is>
          <t>IOWA NORTH M BK:154985C-L</t>
        </is>
      </c>
      <c r="F1114" s="0" t="inlineStr">
        <is>
          <t>'800154985068</t>
        </is>
      </c>
      <c r="G1114" s="0" t="inlineStr">
        <is>
          <t>MENS</t>
        </is>
      </c>
      <c r="H1114" s="0" t="inlineStr">
        <is>
          <t>L</t>
        </is>
      </c>
      <c r="I1114" s="0">
        <v>30.99</v>
      </c>
      <c r="J1114" s="0">
        <v>67</v>
      </c>
    </row>
    <row r="1115" spans="1:10" customHeight="0">
      <c r="A1115" s="0">
        <f>HYPERLINK("https://dl.dropboxusercontent.com/scl/fi/5s3ecq0nl69wumo4v6ayu/154985.jpg?rlkey=bzz8l3lhefqjg03g82uiwvqgw&amp;dl=0","Click to download Image")</f>
      </c>
      <c r="B1115" s="0">
        <f>HYPERLINK("https://dl.dropboxusercontent.com/scl/fi/1ft525vfhy4ikg74y129r/mens-t-shirt-size-chartsnorth.jpg?rlkey=ey4x8lv5nxv0r16lt8myurs7a&amp;dl=0","Click to download SizeChart")</f>
      </c>
      <c r="C1115" s="0" t="inlineStr">
        <is>
          <t>North Men's Bamboo T-Shirt</t>
        </is>
      </c>
      <c r="D1115" s="0" t="inlineStr">
        <is>
          <t>'154985</t>
        </is>
      </c>
      <c r="E1115" s="0" t="inlineStr">
        <is>
          <t>IOWA NORTH M BK:154985D-XL</t>
        </is>
      </c>
      <c r="F1115" s="0" t="inlineStr">
        <is>
          <t>'800154985075</t>
        </is>
      </c>
      <c r="G1115" s="0" t="inlineStr">
        <is>
          <t>MENS</t>
        </is>
      </c>
      <c r="H1115" s="0" t="inlineStr">
        <is>
          <t>XL</t>
        </is>
      </c>
      <c r="I1115" s="0">
        <v>30.99</v>
      </c>
      <c r="J1115" s="0">
        <v>65</v>
      </c>
    </row>
    <row r="1116" spans="1:10" customHeight="0">
      <c r="A1116" s="0">
        <f>HYPERLINK("https://dl.dropboxusercontent.com/scl/fi/5s3ecq0nl69wumo4v6ayu/154985.jpg?rlkey=bzz8l3lhefqjg03g82uiwvqgw&amp;dl=0","Click to download Image")</f>
      </c>
      <c r="B1116" s="0">
        <f>HYPERLINK("https://dl.dropboxusercontent.com/scl/fi/1ft525vfhy4ikg74y129r/mens-t-shirt-size-chartsnorth.jpg?rlkey=ey4x8lv5nxv0r16lt8myurs7a&amp;dl=0","Click to download SizeChart")</f>
      </c>
      <c r="C1116" s="0" t="inlineStr">
        <is>
          <t>North Men's Bamboo T-Shirt</t>
        </is>
      </c>
      <c r="D1116" s="0" t="inlineStr">
        <is>
          <t>'154985</t>
        </is>
      </c>
      <c r="E1116" s="0" t="inlineStr">
        <is>
          <t>IOWA NORTH M BK:154985E-2XL</t>
        </is>
      </c>
      <c r="F1116" s="0" t="inlineStr">
        <is>
          <t>'800154985082</t>
        </is>
      </c>
      <c r="G1116" s="0" t="inlineStr">
        <is>
          <t>MENS</t>
        </is>
      </c>
      <c r="H1116" s="0" t="inlineStr">
        <is>
          <t>2XL</t>
        </is>
      </c>
      <c r="I1116" s="0">
        <v>30.99</v>
      </c>
      <c r="J1116" s="0">
        <v>47</v>
      </c>
    </row>
    <row r="1117" spans="1:10" customHeight="0">
      <c r="A1117" s="0">
        <f>HYPERLINK("https://dl.dropboxusercontent.com/scl/fi/5s3ecq0nl69wumo4v6ayu/154985.jpg?rlkey=bzz8l3lhefqjg03g82uiwvqgw&amp;dl=0","Click to download Image")</f>
      </c>
      <c r="B1117" s="0">
        <f>HYPERLINK("https://dl.dropboxusercontent.com/scl/fi/1ft525vfhy4ikg74y129r/mens-t-shirt-size-chartsnorth.jpg?rlkey=ey4x8lv5nxv0r16lt8myurs7a&amp;dl=0","Click to download SizeChart")</f>
      </c>
      <c r="C1117" s="0" t="inlineStr">
        <is>
          <t>North Men's Bamboo T-Shirt</t>
        </is>
      </c>
      <c r="D1117" s="0" t="inlineStr">
        <is>
          <t>'154985</t>
        </is>
      </c>
      <c r="E1117" s="0" t="inlineStr">
        <is>
          <t>IOWA NORTH M BK:154985F-3XL</t>
        </is>
      </c>
      <c r="F1117" s="0" t="inlineStr">
        <is>
          <t>'800154985099</t>
        </is>
      </c>
      <c r="G1117" s="0" t="inlineStr">
        <is>
          <t>MENS</t>
        </is>
      </c>
      <c r="H1117" s="0" t="inlineStr">
        <is>
          <t>3XL</t>
        </is>
      </c>
      <c r="I1117" s="0">
        <v>30.99</v>
      </c>
      <c r="J1117" s="0">
        <v>27</v>
      </c>
    </row>
    <row r="1118" spans="1:10" customHeight="0">
      <c r="A1118" s="0">
        <f>HYPERLINK("https://dl.dropboxusercontent.com/scl/fi/5s3ecq0nl69wumo4v6ayu/154985.jpg?rlkey=bzz8l3lhefqjg03g82uiwvqgw&amp;dl=0","Click to download Image")</f>
      </c>
      <c r="B1118" s="0">
        <f>HYPERLINK("https://dl.dropboxusercontent.com/scl/fi/1ft525vfhy4ikg74y129r/mens-t-shirt-size-chartsnorth.jpg?rlkey=ey4x8lv5nxv0r16lt8myurs7a&amp;dl=0","Click to download SizeChart")</f>
      </c>
      <c r="C1118" s="0" t="inlineStr">
        <is>
          <t>North Men's Bamboo T-Shirt</t>
        </is>
      </c>
      <c r="D1118" s="0" t="inlineStr">
        <is>
          <t>'154985</t>
        </is>
      </c>
      <c r="E1118" s="0" t="inlineStr">
        <is>
          <t>IOWA NORTH M BK:154985Z-12PK</t>
        </is>
      </c>
      <c r="F1118" s="0" t="inlineStr">
        <is>
          <t>'800154985990</t>
        </is>
      </c>
      <c r="G1118" s="0" t="inlineStr">
        <is>
          <t>MENS</t>
        </is>
      </c>
      <c r="H1118" s="0" t="inlineStr">
        <is>
          <t>12 PACK</t>
        </is>
      </c>
      <c r="I1118" s="0">
        <v>302.4</v>
      </c>
      <c r="J1118" s="0">
        <v>27</v>
      </c>
    </row>
    <row r="1119" spans="1:10" customHeight="0">
      <c r="A1119" s="0">
        <f>HYPERLINK("https://dl.dropboxusercontent.com/scl/fi/xuh7kkufd7xu2stsntr4o/eco-thumbnail-ia-t.jpg?rlkey=6jmfbswuyfe04hw8p231qhk63&amp;dl=0","Click to download Image")</f>
      </c>
      <c r="B1119" s="0">
        <f>HYPERLINK("https://dl.dropboxusercontent.com/scl/fi/1ft525vfhy4ikg74y129r/mens-t-shirt-size-chartsnorth.jpg?rlkey=ey4x8lv5nxv0r16lt8myurs7a&amp;dl=0","Click to download SizeChart")</f>
      </c>
      <c r="C1119" s="0" t="inlineStr">
        <is>
          <t>North Men's Bamboo T-Shirt</t>
        </is>
      </c>
      <c r="D1119" s="0" t="inlineStr">
        <is>
          <t>'154987</t>
        </is>
      </c>
      <c r="E1119" s="0" t="inlineStr">
        <is>
          <t>IOWA NORTH M DG:154987A-S</t>
        </is>
      </c>
      <c r="F1119" s="0" t="inlineStr">
        <is>
          <t>'800154987048</t>
        </is>
      </c>
      <c r="G1119" s="0" t="inlineStr">
        <is>
          <t>MENS</t>
        </is>
      </c>
      <c r="H1119" s="0" t="inlineStr">
        <is>
          <t>S</t>
        </is>
      </c>
      <c r="I1119" s="0">
        <v>30.99</v>
      </c>
      <c r="J1119" s="0">
        <v>26</v>
      </c>
    </row>
    <row r="1120" spans="1:10" customHeight="0">
      <c r="A1120" s="0">
        <f>HYPERLINK("https://dl.dropboxusercontent.com/scl/fi/xuh7kkufd7xu2stsntr4o/eco-thumbnail-ia-t.jpg?rlkey=6jmfbswuyfe04hw8p231qhk63&amp;dl=0","Click to download Image")</f>
      </c>
      <c r="B1120" s="0">
        <f>HYPERLINK("https://dl.dropboxusercontent.com/scl/fi/1ft525vfhy4ikg74y129r/mens-t-shirt-size-chartsnorth.jpg?rlkey=ey4x8lv5nxv0r16lt8myurs7a&amp;dl=0","Click to download SizeChart")</f>
      </c>
      <c r="C1120" s="0" t="inlineStr">
        <is>
          <t>North Men's Bamboo T-Shirt</t>
        </is>
      </c>
      <c r="D1120" s="0" t="inlineStr">
        <is>
          <t>'154987</t>
        </is>
      </c>
      <c r="E1120" s="0" t="inlineStr">
        <is>
          <t>IOWA NORTH M DG:154987B-M</t>
        </is>
      </c>
      <c r="F1120" s="0" t="inlineStr">
        <is>
          <t>'800154987055</t>
        </is>
      </c>
      <c r="G1120" s="0" t="inlineStr">
        <is>
          <t>MENS</t>
        </is>
      </c>
      <c r="H1120" s="0" t="inlineStr">
        <is>
          <t>M</t>
        </is>
      </c>
      <c r="I1120" s="0">
        <v>30.99</v>
      </c>
      <c r="J1120" s="0">
        <v>47</v>
      </c>
    </row>
    <row r="1121" spans="1:10" customHeight="0">
      <c r="A1121" s="0">
        <f>HYPERLINK("https://dl.dropboxusercontent.com/scl/fi/xuh7kkufd7xu2stsntr4o/eco-thumbnail-ia-t.jpg?rlkey=6jmfbswuyfe04hw8p231qhk63&amp;dl=0","Click to download Image")</f>
      </c>
      <c r="B1121" s="0">
        <f>HYPERLINK("https://dl.dropboxusercontent.com/scl/fi/1ft525vfhy4ikg74y129r/mens-t-shirt-size-chartsnorth.jpg?rlkey=ey4x8lv5nxv0r16lt8myurs7a&amp;dl=0","Click to download SizeChart")</f>
      </c>
      <c r="C1121" s="0" t="inlineStr">
        <is>
          <t>North Men's Bamboo T-Shirt</t>
        </is>
      </c>
      <c r="D1121" s="0" t="inlineStr">
        <is>
          <t>'154987</t>
        </is>
      </c>
      <c r="E1121" s="0" t="inlineStr">
        <is>
          <t>IOWA NORTH M DG:154987C-L</t>
        </is>
      </c>
      <c r="F1121" s="0" t="inlineStr">
        <is>
          <t>'800154987062</t>
        </is>
      </c>
      <c r="G1121" s="0" t="inlineStr">
        <is>
          <t>MENS</t>
        </is>
      </c>
      <c r="H1121" s="0" t="inlineStr">
        <is>
          <t>L</t>
        </is>
      </c>
      <c r="I1121" s="0">
        <v>30.99</v>
      </c>
      <c r="J1121" s="0">
        <v>63</v>
      </c>
    </row>
    <row r="1122" spans="1:10" customHeight="0">
      <c r="A1122" s="0">
        <f>HYPERLINK("https://dl.dropboxusercontent.com/scl/fi/xuh7kkufd7xu2stsntr4o/eco-thumbnail-ia-t.jpg?rlkey=6jmfbswuyfe04hw8p231qhk63&amp;dl=0","Click to download Image")</f>
      </c>
      <c r="B1122" s="0">
        <f>HYPERLINK("https://dl.dropboxusercontent.com/scl/fi/1ft525vfhy4ikg74y129r/mens-t-shirt-size-chartsnorth.jpg?rlkey=ey4x8lv5nxv0r16lt8myurs7a&amp;dl=0","Click to download SizeChart")</f>
      </c>
      <c r="C1122" s="0" t="inlineStr">
        <is>
          <t>North Men's Bamboo T-Shirt</t>
        </is>
      </c>
      <c r="D1122" s="0" t="inlineStr">
        <is>
          <t>'154987</t>
        </is>
      </c>
      <c r="E1122" s="0" t="inlineStr">
        <is>
          <t>IOWA NORTH M DG:154987D-XL</t>
        </is>
      </c>
      <c r="F1122" s="0" t="inlineStr">
        <is>
          <t>'800154987079</t>
        </is>
      </c>
      <c r="G1122" s="0" t="inlineStr">
        <is>
          <t>MENS</t>
        </is>
      </c>
      <c r="H1122" s="0" t="inlineStr">
        <is>
          <t>XL</t>
        </is>
      </c>
      <c r="I1122" s="0">
        <v>30.99</v>
      </c>
      <c r="J1122" s="0">
        <v>67</v>
      </c>
    </row>
    <row r="1123" spans="1:10" customHeight="0">
      <c r="A1123" s="0">
        <f>HYPERLINK("https://dl.dropboxusercontent.com/scl/fi/xuh7kkufd7xu2stsntr4o/eco-thumbnail-ia-t.jpg?rlkey=6jmfbswuyfe04hw8p231qhk63&amp;dl=0","Click to download Image")</f>
      </c>
      <c r="B1123" s="0">
        <f>HYPERLINK("https://dl.dropboxusercontent.com/scl/fi/1ft525vfhy4ikg74y129r/mens-t-shirt-size-chartsnorth.jpg?rlkey=ey4x8lv5nxv0r16lt8myurs7a&amp;dl=0","Click to download SizeChart")</f>
      </c>
      <c r="C1123" s="0" t="inlineStr">
        <is>
          <t>North Men's Bamboo T-Shirt</t>
        </is>
      </c>
      <c r="D1123" s="0" t="inlineStr">
        <is>
          <t>'154987</t>
        </is>
      </c>
      <c r="E1123" s="0" t="inlineStr">
        <is>
          <t>IOWA NORTH M DG:154987E-2XL</t>
        </is>
      </c>
      <c r="F1123" s="0" t="inlineStr">
        <is>
          <t>'800154987086</t>
        </is>
      </c>
      <c r="G1123" s="0" t="inlineStr">
        <is>
          <t>MENS</t>
        </is>
      </c>
      <c r="H1123" s="0" t="inlineStr">
        <is>
          <t>2XL</t>
        </is>
      </c>
      <c r="I1123" s="0">
        <v>30.99</v>
      </c>
      <c r="J1123" s="0">
        <v>49</v>
      </c>
    </row>
    <row r="1124" spans="1:10" customHeight="0">
      <c r="A1124" s="0">
        <f>HYPERLINK("https://dl.dropboxusercontent.com/scl/fi/xuh7kkufd7xu2stsntr4o/eco-thumbnail-ia-t.jpg?rlkey=6jmfbswuyfe04hw8p231qhk63&amp;dl=0","Click to download Image")</f>
      </c>
      <c r="B1124" s="0">
        <f>HYPERLINK("https://dl.dropboxusercontent.com/scl/fi/1ft525vfhy4ikg74y129r/mens-t-shirt-size-chartsnorth.jpg?rlkey=ey4x8lv5nxv0r16lt8myurs7a&amp;dl=0","Click to download SizeChart")</f>
      </c>
      <c r="C1124" s="0" t="inlineStr">
        <is>
          <t>North Men's Bamboo T-Shirt</t>
        </is>
      </c>
      <c r="D1124" s="0" t="inlineStr">
        <is>
          <t>'154987</t>
        </is>
      </c>
      <c r="E1124" s="0" t="inlineStr">
        <is>
          <t>IOWA NORTH M DG:154987F-3XL</t>
        </is>
      </c>
      <c r="F1124" s="0" t="inlineStr">
        <is>
          <t>'800154987093</t>
        </is>
      </c>
      <c r="G1124" s="0" t="inlineStr">
        <is>
          <t>MENS</t>
        </is>
      </c>
      <c r="H1124" s="0" t="inlineStr">
        <is>
          <t>3XL</t>
        </is>
      </c>
      <c r="I1124" s="0">
        <v>30.99</v>
      </c>
      <c r="J1124" s="0">
        <v>22</v>
      </c>
    </row>
    <row r="1125" spans="1:10" customHeight="0">
      <c r="A1125" s="0">
        <f>HYPERLINK("https://dl.dropboxusercontent.com/scl/fi/xuh7kkufd7xu2stsntr4o/eco-thumbnail-ia-t.jpg?rlkey=6jmfbswuyfe04hw8p231qhk63&amp;dl=0","Click to download Image")</f>
      </c>
      <c r="B1125" s="0">
        <f>HYPERLINK("https://dl.dropboxusercontent.com/scl/fi/1ft525vfhy4ikg74y129r/mens-t-shirt-size-chartsnorth.jpg?rlkey=ey4x8lv5nxv0r16lt8myurs7a&amp;dl=0","Click to download SizeChart")</f>
      </c>
      <c r="C1125" s="0" t="inlineStr">
        <is>
          <t>North Men's Bamboo T-Shirt</t>
        </is>
      </c>
      <c r="D1125" s="0" t="inlineStr">
        <is>
          <t>'154987</t>
        </is>
      </c>
      <c r="E1125" s="0" t="inlineStr">
        <is>
          <t>IOWA NORTH M DG:154987Z-12PK</t>
        </is>
      </c>
      <c r="F1125" s="0" t="inlineStr">
        <is>
          <t>'800154987994</t>
        </is>
      </c>
      <c r="G1125" s="0" t="inlineStr">
        <is>
          <t>MENS</t>
        </is>
      </c>
      <c r="H1125" s="0" t="inlineStr">
        <is>
          <t>12 PACK</t>
        </is>
      </c>
      <c r="I1125" s="0">
        <v>302.4</v>
      </c>
      <c r="J1125" s="0">
        <v>24</v>
      </c>
    </row>
    <row r="1126" spans="1:10" customHeight="0">
      <c r="A1126" s="0">
        <f>HYPERLINK("https://dl.dropboxusercontent.com/scl/fi/9hd8adtcb80jlt1a6ma8a/155013.jpg?rlkey=7bvmaeg9eczwroh5hcc6xlr6w&amp;dl=0","Click to download Image")</f>
      </c>
      <c r="B1126" s="0">
        <f>HYPERLINK("https://dl.dropboxusercontent.com/scl/fi/1ft525vfhy4ikg74y129r/mens-t-shirt-size-chartsnorth.jpg?rlkey=ey4x8lv5nxv0r16lt8myurs7a&amp;dl=0","Click to download SizeChart")</f>
      </c>
      <c r="C1126" s="0" t="inlineStr">
        <is>
          <t>North Men's Bamboo T-Shirt</t>
        </is>
      </c>
      <c r="D1126" s="0" t="inlineStr">
        <is>
          <t>'155013</t>
        </is>
      </c>
      <c r="E1126" s="0" t="inlineStr">
        <is>
          <t>IOWA NORTH M GN:155013A-S</t>
        </is>
      </c>
      <c r="F1126" s="0" t="inlineStr">
        <is>
          <t>'800155013043</t>
        </is>
      </c>
      <c r="G1126" s="0" t="inlineStr">
        <is>
          <t>MENS</t>
        </is>
      </c>
      <c r="H1126" s="0" t="inlineStr">
        <is>
          <t>S</t>
        </is>
      </c>
      <c r="I1126" s="0">
        <v>30.99</v>
      </c>
      <c r="J1126" s="0">
        <v>11</v>
      </c>
    </row>
    <row r="1127" spans="1:10" customHeight="0">
      <c r="A1127" s="0">
        <f>HYPERLINK("https://dl.dropboxusercontent.com/scl/fi/9hd8adtcb80jlt1a6ma8a/155013.jpg?rlkey=7bvmaeg9eczwroh5hcc6xlr6w&amp;dl=0","Click to download Image")</f>
      </c>
      <c r="B1127" s="0">
        <f>HYPERLINK("https://dl.dropboxusercontent.com/scl/fi/1ft525vfhy4ikg74y129r/mens-t-shirt-size-chartsnorth.jpg?rlkey=ey4x8lv5nxv0r16lt8myurs7a&amp;dl=0","Click to download SizeChart")</f>
      </c>
      <c r="C1127" s="0" t="inlineStr">
        <is>
          <t>North Men's Bamboo T-Shirt</t>
        </is>
      </c>
      <c r="D1127" s="0" t="inlineStr">
        <is>
          <t>'155013</t>
        </is>
      </c>
      <c r="E1127" s="0" t="inlineStr">
        <is>
          <t>IOWA NORTH M GN:155013B-M</t>
        </is>
      </c>
      <c r="F1127" s="0" t="inlineStr">
        <is>
          <t>'800155013050</t>
        </is>
      </c>
      <c r="G1127" s="0" t="inlineStr">
        <is>
          <t>MENS</t>
        </is>
      </c>
      <c r="H1127" s="0" t="inlineStr">
        <is>
          <t>M</t>
        </is>
      </c>
      <c r="I1127" s="0">
        <v>30.99</v>
      </c>
      <c r="J1127" s="0">
        <v>18</v>
      </c>
    </row>
    <row r="1128" spans="1:10" customHeight="0">
      <c r="A1128" s="0">
        <f>HYPERLINK("https://dl.dropboxusercontent.com/scl/fi/9hd8adtcb80jlt1a6ma8a/155013.jpg?rlkey=7bvmaeg9eczwroh5hcc6xlr6w&amp;dl=0","Click to download Image")</f>
      </c>
      <c r="B1128" s="0">
        <f>HYPERLINK("https://dl.dropboxusercontent.com/scl/fi/1ft525vfhy4ikg74y129r/mens-t-shirt-size-chartsnorth.jpg?rlkey=ey4x8lv5nxv0r16lt8myurs7a&amp;dl=0","Click to download SizeChart")</f>
      </c>
      <c r="C1128" s="0" t="inlineStr">
        <is>
          <t>North Men's Bamboo T-Shirt</t>
        </is>
      </c>
      <c r="D1128" s="0" t="inlineStr">
        <is>
          <t>'155013</t>
        </is>
      </c>
      <c r="E1128" s="0" t="inlineStr">
        <is>
          <t>IOWA NORTH M GN:155013C-L</t>
        </is>
      </c>
      <c r="F1128" s="0" t="inlineStr">
        <is>
          <t>'800155013067</t>
        </is>
      </c>
      <c r="G1128" s="0" t="inlineStr">
        <is>
          <t>MENS</t>
        </is>
      </c>
      <c r="H1128" s="0" t="inlineStr">
        <is>
          <t>L</t>
        </is>
      </c>
      <c r="I1128" s="0">
        <v>30.99</v>
      </c>
      <c r="J1128" s="0">
        <v>25</v>
      </c>
    </row>
    <row r="1129" spans="1:10" customHeight="0">
      <c r="A1129" s="0">
        <f>HYPERLINK("https://dl.dropboxusercontent.com/scl/fi/9hd8adtcb80jlt1a6ma8a/155013.jpg?rlkey=7bvmaeg9eczwroh5hcc6xlr6w&amp;dl=0","Click to download Image")</f>
      </c>
      <c r="B1129" s="0">
        <f>HYPERLINK("https://dl.dropboxusercontent.com/scl/fi/1ft525vfhy4ikg74y129r/mens-t-shirt-size-chartsnorth.jpg?rlkey=ey4x8lv5nxv0r16lt8myurs7a&amp;dl=0","Click to download SizeChart")</f>
      </c>
      <c r="C1129" s="0" t="inlineStr">
        <is>
          <t>North Men's Bamboo T-Shirt</t>
        </is>
      </c>
      <c r="D1129" s="0" t="inlineStr">
        <is>
          <t>'155013</t>
        </is>
      </c>
      <c r="E1129" s="0" t="inlineStr">
        <is>
          <t>IOWA NORTH M GN:155013D-XL</t>
        </is>
      </c>
      <c r="F1129" s="0" t="inlineStr">
        <is>
          <t>'800155013074</t>
        </is>
      </c>
      <c r="G1129" s="0" t="inlineStr">
        <is>
          <t>MENS</t>
        </is>
      </c>
      <c r="H1129" s="0" t="inlineStr">
        <is>
          <t>XL</t>
        </is>
      </c>
      <c r="I1129" s="0">
        <v>30.99</v>
      </c>
      <c r="J1129" s="0">
        <v>26</v>
      </c>
    </row>
    <row r="1130" spans="1:10" customHeight="0">
      <c r="A1130" s="0">
        <f>HYPERLINK("https://dl.dropboxusercontent.com/scl/fi/9hd8adtcb80jlt1a6ma8a/155013.jpg?rlkey=7bvmaeg9eczwroh5hcc6xlr6w&amp;dl=0","Click to download Image")</f>
      </c>
      <c r="B1130" s="0">
        <f>HYPERLINK("https://dl.dropboxusercontent.com/scl/fi/1ft525vfhy4ikg74y129r/mens-t-shirt-size-chartsnorth.jpg?rlkey=ey4x8lv5nxv0r16lt8myurs7a&amp;dl=0","Click to download SizeChart")</f>
      </c>
      <c r="C1130" s="0" t="inlineStr">
        <is>
          <t>North Men's Bamboo T-Shirt</t>
        </is>
      </c>
      <c r="D1130" s="0" t="inlineStr">
        <is>
          <t>'155013</t>
        </is>
      </c>
      <c r="E1130" s="0" t="inlineStr">
        <is>
          <t>IOWA NORTH M GN:155013E-2XL</t>
        </is>
      </c>
      <c r="F1130" s="0" t="inlineStr">
        <is>
          <t>'800155013081</t>
        </is>
      </c>
      <c r="G1130" s="0" t="inlineStr">
        <is>
          <t>MENS</t>
        </is>
      </c>
      <c r="H1130" s="0" t="inlineStr">
        <is>
          <t>2XL</t>
        </is>
      </c>
      <c r="I1130" s="0">
        <v>30.99</v>
      </c>
      <c r="J1130" s="0">
        <v>18</v>
      </c>
    </row>
    <row r="1131" spans="1:10" customHeight="0">
      <c r="A1131" s="0">
        <f>HYPERLINK("https://dl.dropboxusercontent.com/scl/fi/9hd8adtcb80jlt1a6ma8a/155013.jpg?rlkey=7bvmaeg9eczwroh5hcc6xlr6w&amp;dl=0","Click to download Image")</f>
      </c>
      <c r="B1131" s="0">
        <f>HYPERLINK("https://dl.dropboxusercontent.com/scl/fi/1ft525vfhy4ikg74y129r/mens-t-shirt-size-chartsnorth.jpg?rlkey=ey4x8lv5nxv0r16lt8myurs7a&amp;dl=0","Click to download SizeChart")</f>
      </c>
      <c r="C1131" s="0" t="inlineStr">
        <is>
          <t>North Men's Bamboo T-Shirt</t>
        </is>
      </c>
      <c r="D1131" s="0" t="inlineStr">
        <is>
          <t>'155013</t>
        </is>
      </c>
      <c r="E1131" s="0" t="inlineStr">
        <is>
          <t>IOWA NORTH M GN:155013F-3XL</t>
        </is>
      </c>
      <c r="F1131" s="0" t="inlineStr">
        <is>
          <t>'800155013098</t>
        </is>
      </c>
      <c r="G1131" s="0" t="inlineStr">
        <is>
          <t>MENS</t>
        </is>
      </c>
      <c r="H1131" s="0" t="inlineStr">
        <is>
          <t>3XL</t>
        </is>
      </c>
      <c r="I1131" s="0">
        <v>30.99</v>
      </c>
      <c r="J1131" s="0">
        <v>10</v>
      </c>
    </row>
    <row r="1132" spans="1:10" customHeight="0">
      <c r="A1132" s="0">
        <f>HYPERLINK("https://dl.dropboxusercontent.com/scl/fi/9hd8adtcb80jlt1a6ma8a/155013.jpg?rlkey=7bvmaeg9eczwroh5hcc6xlr6w&amp;dl=0","Click to download Image")</f>
      </c>
      <c r="B1132" s="0">
        <f>HYPERLINK("https://dl.dropboxusercontent.com/scl/fi/1ft525vfhy4ikg74y129r/mens-t-shirt-size-chartsnorth.jpg?rlkey=ey4x8lv5nxv0r16lt8myurs7a&amp;dl=0","Click to download SizeChart")</f>
      </c>
      <c r="C1132" s="0" t="inlineStr">
        <is>
          <t>North Men's Bamboo T-Shirt</t>
        </is>
      </c>
      <c r="D1132" s="0" t="inlineStr">
        <is>
          <t>'155013</t>
        </is>
      </c>
      <c r="E1132" s="0" t="inlineStr">
        <is>
          <t>IOWA NORTH M GN:155013Z-12PK</t>
        </is>
      </c>
      <c r="F1132" s="0" t="inlineStr">
        <is>
          <t>'800155013999</t>
        </is>
      </c>
      <c r="G1132" s="0" t="inlineStr">
        <is>
          <t>MENS</t>
        </is>
      </c>
      <c r="H1132" s="0" t="inlineStr">
        <is>
          <t>12 PACK</t>
        </is>
      </c>
      <c r="I1132" s="0">
        <v>302.4</v>
      </c>
      <c r="J1132" s="0">
        <v>8</v>
      </c>
    </row>
    <row r="1133" spans="1:10" customHeight="0">
      <c r="A1133" s="0">
        <f>HYPERLINK("https://dl.dropboxusercontent.com/scl/fi/tw5awc9u1langw1uacd30/154990.jpg?rlkey=sfffn60g0nrl88ooekqzn2hv9&amp;dl=0","Click to download Image")</f>
      </c>
      <c r="B1133" s="0">
        <f>HYPERLINK("https://dl.dropboxusercontent.com/scl/fi/1ft525vfhy4ikg74y129r/mens-t-shirt-size-chartsnorth.jpg?rlkey=ey4x8lv5nxv0r16lt8myurs7a&amp;dl=0","Click to download SizeChart")</f>
      </c>
      <c r="C1133" s="0" t="inlineStr">
        <is>
          <t>North Men's Bamboo T-Shirt</t>
        </is>
      </c>
      <c r="D1133" s="0" t="inlineStr">
        <is>
          <t>'154990</t>
        </is>
      </c>
      <c r="E1133" s="0" t="inlineStr">
        <is>
          <t>IOWA NORTH M OG:154990A-S</t>
        </is>
      </c>
      <c r="F1133" s="0" t="inlineStr">
        <is>
          <t>'800154990048</t>
        </is>
      </c>
      <c r="G1133" s="0" t="inlineStr">
        <is>
          <t>MENS</t>
        </is>
      </c>
      <c r="H1133" s="0" t="inlineStr">
        <is>
          <t>S</t>
        </is>
      </c>
      <c r="I1133" s="0">
        <v>30.99</v>
      </c>
      <c r="J1133" s="0">
        <v>18</v>
      </c>
    </row>
    <row r="1134" spans="1:10" customHeight="0">
      <c r="A1134" s="0">
        <f>HYPERLINK("https://dl.dropboxusercontent.com/scl/fi/tw5awc9u1langw1uacd30/154990.jpg?rlkey=sfffn60g0nrl88ooekqzn2hv9&amp;dl=0","Click to download Image")</f>
      </c>
      <c r="B1134" s="0">
        <f>HYPERLINK("https://dl.dropboxusercontent.com/scl/fi/1ft525vfhy4ikg74y129r/mens-t-shirt-size-chartsnorth.jpg?rlkey=ey4x8lv5nxv0r16lt8myurs7a&amp;dl=0","Click to download SizeChart")</f>
      </c>
      <c r="C1134" s="0" t="inlineStr">
        <is>
          <t>North Men's Bamboo T-Shirt</t>
        </is>
      </c>
      <c r="D1134" s="0" t="inlineStr">
        <is>
          <t>'154990</t>
        </is>
      </c>
      <c r="E1134" s="0" t="inlineStr">
        <is>
          <t>IOWA NORTH M OG:154990B-M</t>
        </is>
      </c>
      <c r="F1134" s="0" t="inlineStr">
        <is>
          <t>'800154990055</t>
        </is>
      </c>
      <c r="G1134" s="0" t="inlineStr">
        <is>
          <t>MENS</t>
        </is>
      </c>
      <c r="H1134" s="0" t="inlineStr">
        <is>
          <t>M</t>
        </is>
      </c>
      <c r="I1134" s="0">
        <v>30.99</v>
      </c>
      <c r="J1134" s="0">
        <v>34</v>
      </c>
    </row>
    <row r="1135" spans="1:10" customHeight="0">
      <c r="A1135" s="0">
        <f>HYPERLINK("https://dl.dropboxusercontent.com/scl/fi/tw5awc9u1langw1uacd30/154990.jpg?rlkey=sfffn60g0nrl88ooekqzn2hv9&amp;dl=0","Click to download Image")</f>
      </c>
      <c r="B1135" s="0">
        <f>HYPERLINK("https://dl.dropboxusercontent.com/scl/fi/1ft525vfhy4ikg74y129r/mens-t-shirt-size-chartsnorth.jpg?rlkey=ey4x8lv5nxv0r16lt8myurs7a&amp;dl=0","Click to download SizeChart")</f>
      </c>
      <c r="C1135" s="0" t="inlineStr">
        <is>
          <t>North Men's Bamboo T-Shirt</t>
        </is>
      </c>
      <c r="D1135" s="0" t="inlineStr">
        <is>
          <t>'154990</t>
        </is>
      </c>
      <c r="E1135" s="0" t="inlineStr">
        <is>
          <t>IOWA NORTH M OG:154990C-L</t>
        </is>
      </c>
      <c r="F1135" s="0" t="inlineStr">
        <is>
          <t>'800154990062</t>
        </is>
      </c>
      <c r="G1135" s="0" t="inlineStr">
        <is>
          <t>MENS</t>
        </is>
      </c>
      <c r="H1135" s="0" t="inlineStr">
        <is>
          <t>L</t>
        </is>
      </c>
      <c r="I1135" s="0">
        <v>30.99</v>
      </c>
      <c r="J1135" s="0">
        <v>48</v>
      </c>
    </row>
    <row r="1136" spans="1:10" customHeight="0">
      <c r="A1136" s="0">
        <f>HYPERLINK("https://dl.dropboxusercontent.com/scl/fi/tw5awc9u1langw1uacd30/154990.jpg?rlkey=sfffn60g0nrl88ooekqzn2hv9&amp;dl=0","Click to download Image")</f>
      </c>
      <c r="B1136" s="0">
        <f>HYPERLINK("https://dl.dropboxusercontent.com/scl/fi/1ft525vfhy4ikg74y129r/mens-t-shirt-size-chartsnorth.jpg?rlkey=ey4x8lv5nxv0r16lt8myurs7a&amp;dl=0","Click to download SizeChart")</f>
      </c>
      <c r="C1136" s="0" t="inlineStr">
        <is>
          <t>North Men's Bamboo T-Shirt</t>
        </is>
      </c>
      <c r="D1136" s="0" t="inlineStr">
        <is>
          <t>'154990</t>
        </is>
      </c>
      <c r="E1136" s="0" t="inlineStr">
        <is>
          <t>IOWA NORTH M OG:154990D-XL</t>
        </is>
      </c>
      <c r="F1136" s="0" t="inlineStr">
        <is>
          <t>'800154990079</t>
        </is>
      </c>
      <c r="G1136" s="0" t="inlineStr">
        <is>
          <t>MENS</t>
        </is>
      </c>
      <c r="H1136" s="0" t="inlineStr">
        <is>
          <t>XL</t>
        </is>
      </c>
      <c r="I1136" s="0">
        <v>30.99</v>
      </c>
      <c r="J1136" s="0">
        <v>48</v>
      </c>
    </row>
    <row r="1137" spans="1:10" customHeight="0">
      <c r="A1137" s="0">
        <f>HYPERLINK("https://dl.dropboxusercontent.com/scl/fi/tw5awc9u1langw1uacd30/154990.jpg?rlkey=sfffn60g0nrl88ooekqzn2hv9&amp;dl=0","Click to download Image")</f>
      </c>
      <c r="B1137" s="0">
        <f>HYPERLINK("https://dl.dropboxusercontent.com/scl/fi/1ft525vfhy4ikg74y129r/mens-t-shirt-size-chartsnorth.jpg?rlkey=ey4x8lv5nxv0r16lt8myurs7a&amp;dl=0","Click to download SizeChart")</f>
      </c>
      <c r="C1137" s="0" t="inlineStr">
        <is>
          <t>North Men's Bamboo T-Shirt</t>
        </is>
      </c>
      <c r="D1137" s="0" t="inlineStr">
        <is>
          <t>'154990</t>
        </is>
      </c>
      <c r="E1137" s="0" t="inlineStr">
        <is>
          <t>IOWA NORTH M OG:154990E-2XL</t>
        </is>
      </c>
      <c r="F1137" s="0" t="inlineStr">
        <is>
          <t>'800154990086</t>
        </is>
      </c>
      <c r="G1137" s="0" t="inlineStr">
        <is>
          <t>MENS</t>
        </is>
      </c>
      <c r="H1137" s="0" t="inlineStr">
        <is>
          <t>2XL</t>
        </is>
      </c>
      <c r="I1137" s="0">
        <v>30.99</v>
      </c>
      <c r="J1137" s="0">
        <v>34</v>
      </c>
    </row>
    <row r="1138" spans="1:10" customHeight="0">
      <c r="A1138" s="0">
        <f>HYPERLINK("https://dl.dropboxusercontent.com/scl/fi/tw5awc9u1langw1uacd30/154990.jpg?rlkey=sfffn60g0nrl88ooekqzn2hv9&amp;dl=0","Click to download Image")</f>
      </c>
      <c r="B1138" s="0">
        <f>HYPERLINK("https://dl.dropboxusercontent.com/scl/fi/1ft525vfhy4ikg74y129r/mens-t-shirt-size-chartsnorth.jpg?rlkey=ey4x8lv5nxv0r16lt8myurs7a&amp;dl=0","Click to download SizeChart")</f>
      </c>
      <c r="C1138" s="0" t="inlineStr">
        <is>
          <t>North Men's Bamboo T-Shirt</t>
        </is>
      </c>
      <c r="D1138" s="0" t="inlineStr">
        <is>
          <t>'154990</t>
        </is>
      </c>
      <c r="E1138" s="0" t="inlineStr">
        <is>
          <t>IOWA NORTH M OG:154990F-3XL</t>
        </is>
      </c>
      <c r="F1138" s="0" t="inlineStr">
        <is>
          <t>'800154990093</t>
        </is>
      </c>
      <c r="G1138" s="0" t="inlineStr">
        <is>
          <t>MENS</t>
        </is>
      </c>
      <c r="H1138" s="0" t="inlineStr">
        <is>
          <t>3XL</t>
        </is>
      </c>
      <c r="I1138" s="0">
        <v>30.99</v>
      </c>
      <c r="J1138" s="0">
        <v>18</v>
      </c>
    </row>
    <row r="1139" spans="1:10" customHeight="0">
      <c r="A1139" s="0">
        <f>HYPERLINK("https://dl.dropboxusercontent.com/scl/fi/tw5awc9u1langw1uacd30/154990.jpg?rlkey=sfffn60g0nrl88ooekqzn2hv9&amp;dl=0","Click to download Image")</f>
      </c>
      <c r="B1139" s="0">
        <f>HYPERLINK("https://dl.dropboxusercontent.com/scl/fi/1ft525vfhy4ikg74y129r/mens-t-shirt-size-chartsnorth.jpg?rlkey=ey4x8lv5nxv0r16lt8myurs7a&amp;dl=0","Click to download SizeChart")</f>
      </c>
      <c r="C1139" s="0" t="inlineStr">
        <is>
          <t>North Men's Bamboo T-Shirt</t>
        </is>
      </c>
      <c r="D1139" s="0" t="inlineStr">
        <is>
          <t>'154990</t>
        </is>
      </c>
      <c r="E1139" s="0" t="inlineStr">
        <is>
          <t>IOWA NORTH M OG:154990Z-12PK</t>
        </is>
      </c>
      <c r="F1139" s="0" t="inlineStr">
        <is>
          <t>'800154990994</t>
        </is>
      </c>
      <c r="G1139" s="0" t="inlineStr">
        <is>
          <t>MENS</t>
        </is>
      </c>
      <c r="H1139" s="0" t="inlineStr">
        <is>
          <t>12 PACK</t>
        </is>
      </c>
      <c r="I1139" s="0">
        <v>302.4</v>
      </c>
      <c r="J1139" s="0">
        <v>17</v>
      </c>
    </row>
    <row r="1140" spans="1:10" customHeight="0">
      <c r="A1140" s="0">
        <f>HYPERLINK("https://dl.dropboxusercontent.com/scl/fi/qxu8wt0xgy6wex0574c8q/154989.jpg?rlkey=3krlapzsjekatcqa7gxmw5l0c&amp;dl=0","Click to download Image")</f>
      </c>
      <c r="B1140" s="0">
        <f>HYPERLINK("https://dl.dropboxusercontent.com/scl/fi/1ft525vfhy4ikg74y129r/mens-t-shirt-size-chartsnorth.jpg?rlkey=ey4x8lv5nxv0r16lt8myurs7a&amp;dl=0","Click to download SizeChart")</f>
      </c>
      <c r="C1140" s="0" t="inlineStr">
        <is>
          <t>North Men's Bamboo T-Shirt</t>
        </is>
      </c>
      <c r="D1140" s="0" t="inlineStr">
        <is>
          <t>'154989</t>
        </is>
      </c>
      <c r="E1140" s="0" t="inlineStr">
        <is>
          <t>IOWA NORTH M GD:154989A-S</t>
        </is>
      </c>
      <c r="F1140" s="0" t="inlineStr">
        <is>
          <t>'800154989042</t>
        </is>
      </c>
      <c r="G1140" s="0" t="inlineStr">
        <is>
          <t>MENS</t>
        </is>
      </c>
      <c r="H1140" s="0" t="inlineStr">
        <is>
          <t>S</t>
        </is>
      </c>
      <c r="I1140" s="0">
        <v>30.99</v>
      </c>
      <c r="J1140" s="0">
        <v>3</v>
      </c>
    </row>
    <row r="1141" spans="1:10" customHeight="0">
      <c r="A1141" s="0">
        <f>HYPERLINK("https://dl.dropboxusercontent.com/scl/fi/qxu8wt0xgy6wex0574c8q/154989.jpg?rlkey=3krlapzsjekatcqa7gxmw5l0c&amp;dl=0","Click to download Image")</f>
      </c>
      <c r="B1141" s="0">
        <f>HYPERLINK("https://dl.dropboxusercontent.com/scl/fi/1ft525vfhy4ikg74y129r/mens-t-shirt-size-chartsnorth.jpg?rlkey=ey4x8lv5nxv0r16lt8myurs7a&amp;dl=0","Click to download SizeChart")</f>
      </c>
      <c r="C1141" s="0" t="inlineStr">
        <is>
          <t>North Men's Bamboo T-Shirt</t>
        </is>
      </c>
      <c r="D1141" s="0" t="inlineStr">
        <is>
          <t>'154989</t>
        </is>
      </c>
      <c r="E1141" s="0" t="inlineStr">
        <is>
          <t>IOWA NORTH M GD:154989B-M</t>
        </is>
      </c>
      <c r="F1141" s="0" t="inlineStr">
        <is>
          <t>'800154989059</t>
        </is>
      </c>
      <c r="G1141" s="0" t="inlineStr">
        <is>
          <t>MENS</t>
        </is>
      </c>
      <c r="H1141" s="0" t="inlineStr">
        <is>
          <t>M</t>
        </is>
      </c>
      <c r="I1141" s="0">
        <v>30.99</v>
      </c>
      <c r="J1141" s="0">
        <v>16</v>
      </c>
    </row>
    <row r="1142" spans="1:10" customHeight="0">
      <c r="A1142" s="0">
        <f>HYPERLINK("https://dl.dropboxusercontent.com/scl/fi/qxu8wt0xgy6wex0574c8q/154989.jpg?rlkey=3krlapzsjekatcqa7gxmw5l0c&amp;dl=0","Click to download Image")</f>
      </c>
      <c r="B1142" s="0">
        <f>HYPERLINK("https://dl.dropboxusercontent.com/scl/fi/1ft525vfhy4ikg74y129r/mens-t-shirt-size-chartsnorth.jpg?rlkey=ey4x8lv5nxv0r16lt8myurs7a&amp;dl=0","Click to download SizeChart")</f>
      </c>
      <c r="C1142" s="0" t="inlineStr">
        <is>
          <t>North Men's Bamboo T-Shirt</t>
        </is>
      </c>
      <c r="D1142" s="0" t="inlineStr">
        <is>
          <t>'154989</t>
        </is>
      </c>
      <c r="E1142" s="0" t="inlineStr">
        <is>
          <t>IOWA NORTH M GD:154989C-L</t>
        </is>
      </c>
      <c r="F1142" s="0" t="inlineStr">
        <is>
          <t>'800154989066</t>
        </is>
      </c>
      <c r="G1142" s="0" t="inlineStr">
        <is>
          <t>MENS</t>
        </is>
      </c>
      <c r="H1142" s="0" t="inlineStr">
        <is>
          <t>L</t>
        </is>
      </c>
      <c r="I1142" s="0">
        <v>30.99</v>
      </c>
      <c r="J1142" s="0">
        <v>23</v>
      </c>
    </row>
    <row r="1143" spans="1:10" customHeight="0">
      <c r="A1143" s="0">
        <f>HYPERLINK("https://dl.dropboxusercontent.com/scl/fi/qxu8wt0xgy6wex0574c8q/154989.jpg?rlkey=3krlapzsjekatcqa7gxmw5l0c&amp;dl=0","Click to download Image")</f>
      </c>
      <c r="B1143" s="0">
        <f>HYPERLINK("https://dl.dropboxusercontent.com/scl/fi/1ft525vfhy4ikg74y129r/mens-t-shirt-size-chartsnorth.jpg?rlkey=ey4x8lv5nxv0r16lt8myurs7a&amp;dl=0","Click to download SizeChart")</f>
      </c>
      <c r="C1143" s="0" t="inlineStr">
        <is>
          <t>North Men's Bamboo T-Shirt</t>
        </is>
      </c>
      <c r="D1143" s="0" t="inlineStr">
        <is>
          <t>'154989</t>
        </is>
      </c>
      <c r="E1143" s="0" t="inlineStr">
        <is>
          <t>IOWA NORTH M GD:154989D-XL</t>
        </is>
      </c>
      <c r="F1143" s="0" t="inlineStr">
        <is>
          <t>'800154989073</t>
        </is>
      </c>
      <c r="G1143" s="0" t="inlineStr">
        <is>
          <t>MENS</t>
        </is>
      </c>
      <c r="H1143" s="0" t="inlineStr">
        <is>
          <t>XL</t>
        </is>
      </c>
      <c r="I1143" s="0">
        <v>30.99</v>
      </c>
      <c r="J1143" s="0">
        <v>23</v>
      </c>
    </row>
    <row r="1144" spans="1:10" customHeight="0">
      <c r="A1144" s="0">
        <f>HYPERLINK("https://dl.dropboxusercontent.com/scl/fi/qxu8wt0xgy6wex0574c8q/154989.jpg?rlkey=3krlapzsjekatcqa7gxmw5l0c&amp;dl=0","Click to download Image")</f>
      </c>
      <c r="B1144" s="0">
        <f>HYPERLINK("https://dl.dropboxusercontent.com/scl/fi/1ft525vfhy4ikg74y129r/mens-t-shirt-size-chartsnorth.jpg?rlkey=ey4x8lv5nxv0r16lt8myurs7a&amp;dl=0","Click to download SizeChart")</f>
      </c>
      <c r="C1144" s="0" t="inlineStr">
        <is>
          <t>North Men's Bamboo T-Shirt</t>
        </is>
      </c>
      <c r="D1144" s="0" t="inlineStr">
        <is>
          <t>'154989</t>
        </is>
      </c>
      <c r="E1144" s="0" t="inlineStr">
        <is>
          <t>IOWA NORTH M GD:154989E-2XL</t>
        </is>
      </c>
      <c r="F1144" s="0" t="inlineStr">
        <is>
          <t>'800154989080</t>
        </is>
      </c>
      <c r="G1144" s="0" t="inlineStr">
        <is>
          <t>MENS</t>
        </is>
      </c>
      <c r="H1144" s="0" t="inlineStr">
        <is>
          <t>2XL</t>
        </is>
      </c>
      <c r="I1144" s="0">
        <v>30.99</v>
      </c>
      <c r="J1144" s="0">
        <v>17</v>
      </c>
    </row>
    <row r="1145" spans="1:10" customHeight="0">
      <c r="A1145" s="0">
        <f>HYPERLINK("https://dl.dropboxusercontent.com/scl/fi/qxu8wt0xgy6wex0574c8q/154989.jpg?rlkey=3krlapzsjekatcqa7gxmw5l0c&amp;dl=0","Click to download Image")</f>
      </c>
      <c r="B1145" s="0">
        <f>HYPERLINK("https://dl.dropboxusercontent.com/scl/fi/1ft525vfhy4ikg74y129r/mens-t-shirt-size-chartsnorth.jpg?rlkey=ey4x8lv5nxv0r16lt8myurs7a&amp;dl=0","Click to download SizeChart")</f>
      </c>
      <c r="C1145" s="0" t="inlineStr">
        <is>
          <t>North Men's Bamboo T-Shirt</t>
        </is>
      </c>
      <c r="D1145" s="0" t="inlineStr">
        <is>
          <t>'154989</t>
        </is>
      </c>
      <c r="E1145" s="0" t="inlineStr">
        <is>
          <t>IOWA NORTH M GD:154989F-3XL</t>
        </is>
      </c>
      <c r="F1145" s="0" t="inlineStr">
        <is>
          <t>'800154989097</t>
        </is>
      </c>
      <c r="G1145" s="0" t="inlineStr">
        <is>
          <t>MENS</t>
        </is>
      </c>
      <c r="H1145" s="0" t="inlineStr">
        <is>
          <t>3XL</t>
        </is>
      </c>
      <c r="I1145" s="0">
        <v>30.99</v>
      </c>
      <c r="J1145" s="0">
        <v>3</v>
      </c>
    </row>
    <row r="1146" spans="1:10" customHeight="0">
      <c r="A1146" s="0">
        <f>HYPERLINK("https://dl.dropboxusercontent.com/scl/fi/qxu8wt0xgy6wex0574c8q/154989.jpg?rlkey=3krlapzsjekatcqa7gxmw5l0c&amp;dl=0","Click to download Image")</f>
      </c>
      <c r="B1146" s="0">
        <f>HYPERLINK("https://dl.dropboxusercontent.com/scl/fi/1ft525vfhy4ikg74y129r/mens-t-shirt-size-chartsnorth.jpg?rlkey=ey4x8lv5nxv0r16lt8myurs7a&amp;dl=0","Click to download SizeChart")</f>
      </c>
      <c r="C1146" s="0" t="inlineStr">
        <is>
          <t>North Men's Bamboo T-Shirt</t>
        </is>
      </c>
      <c r="D1146" s="0" t="inlineStr">
        <is>
          <t>'154989</t>
        </is>
      </c>
      <c r="E1146" s="0" t="inlineStr">
        <is>
          <t>IOWA NORTH M GD:154989Z-12PK</t>
        </is>
      </c>
      <c r="F1146" s="0" t="inlineStr">
        <is>
          <t>'800154989998</t>
        </is>
      </c>
      <c r="G1146" s="0" t="inlineStr">
        <is>
          <t>MENS</t>
        </is>
      </c>
      <c r="H1146" s="0" t="inlineStr">
        <is>
          <t>12 PACK</t>
        </is>
      </c>
      <c r="I1146" s="0">
        <v>302.4</v>
      </c>
      <c r="J1146" s="0">
        <v>3</v>
      </c>
    </row>
    <row r="1147" spans="1:10" customHeight="0">
      <c r="A1147" s="0">
        <f>HYPERLINK("https://dl.dropboxusercontent.com/scl/fi/57u9zheg3cdkl8nqc1ou2/154999.jpg?rlkey=hsgyigkb6tnmxctl731njrkf6&amp;dl=0","Click to download Image")</f>
      </c>
      <c r="B1147" s="0">
        <f>HYPERLINK("https://dl.dropboxusercontent.com/scl/fi/1ft525vfhy4ikg74y129r/mens-t-shirt-size-chartsnorth.jpg?rlkey=ey4x8lv5nxv0r16lt8myurs7a&amp;dl=0","Click to download SizeChart")</f>
      </c>
      <c r="C1147" s="0" t="inlineStr">
        <is>
          <t>North Men's Bamboo T-Shirt</t>
        </is>
      </c>
      <c r="D1147" s="0" t="inlineStr">
        <is>
          <t>'154999</t>
        </is>
      </c>
      <c r="E1147" s="0" t="inlineStr">
        <is>
          <t>ISU NORTH M CL:154999A-S</t>
        </is>
      </c>
      <c r="F1147" s="0" t="inlineStr">
        <is>
          <t>'801154999048</t>
        </is>
      </c>
      <c r="G1147" s="0" t="inlineStr">
        <is>
          <t>MENS</t>
        </is>
      </c>
      <c r="H1147" s="0" t="inlineStr">
        <is>
          <t>S</t>
        </is>
      </c>
      <c r="I1147" s="0">
        <v>30.99</v>
      </c>
      <c r="J1147" s="0">
        <v>17</v>
      </c>
    </row>
    <row r="1148" spans="1:10" customHeight="0">
      <c r="A1148" s="0">
        <f>HYPERLINK("https://dl.dropboxusercontent.com/scl/fi/57u9zheg3cdkl8nqc1ou2/154999.jpg?rlkey=hsgyigkb6tnmxctl731njrkf6&amp;dl=0","Click to download Image")</f>
      </c>
      <c r="B1148" s="0">
        <f>HYPERLINK("https://dl.dropboxusercontent.com/scl/fi/1ft525vfhy4ikg74y129r/mens-t-shirt-size-chartsnorth.jpg?rlkey=ey4x8lv5nxv0r16lt8myurs7a&amp;dl=0","Click to download SizeChart")</f>
      </c>
      <c r="C1148" s="0" t="inlineStr">
        <is>
          <t>North Men's Bamboo T-Shirt</t>
        </is>
      </c>
      <c r="D1148" s="0" t="inlineStr">
        <is>
          <t>'154999</t>
        </is>
      </c>
      <c r="E1148" s="0" t="inlineStr">
        <is>
          <t>ISU NORTH M CL:154999B-M</t>
        </is>
      </c>
      <c r="F1148" s="0" t="inlineStr">
        <is>
          <t>'801154999055</t>
        </is>
      </c>
      <c r="G1148" s="0" t="inlineStr">
        <is>
          <t>MENS</t>
        </is>
      </c>
      <c r="H1148" s="0" t="inlineStr">
        <is>
          <t>M</t>
        </is>
      </c>
      <c r="I1148" s="0">
        <v>30.99</v>
      </c>
      <c r="J1148" s="0">
        <v>31</v>
      </c>
    </row>
    <row r="1149" spans="1:10" customHeight="0">
      <c r="A1149" s="0">
        <f>HYPERLINK("https://dl.dropboxusercontent.com/scl/fi/57u9zheg3cdkl8nqc1ou2/154999.jpg?rlkey=hsgyigkb6tnmxctl731njrkf6&amp;dl=0","Click to download Image")</f>
      </c>
      <c r="B1149" s="0">
        <f>HYPERLINK("https://dl.dropboxusercontent.com/scl/fi/1ft525vfhy4ikg74y129r/mens-t-shirt-size-chartsnorth.jpg?rlkey=ey4x8lv5nxv0r16lt8myurs7a&amp;dl=0","Click to download SizeChart")</f>
      </c>
      <c r="C1149" s="0" t="inlineStr">
        <is>
          <t>North Men's Bamboo T-Shirt</t>
        </is>
      </c>
      <c r="D1149" s="0" t="inlineStr">
        <is>
          <t>'154999</t>
        </is>
      </c>
      <c r="E1149" s="0" t="inlineStr">
        <is>
          <t>ISU NORTH M CL:154999C-L</t>
        </is>
      </c>
      <c r="F1149" s="0" t="inlineStr">
        <is>
          <t>'801154999062</t>
        </is>
      </c>
      <c r="G1149" s="0" t="inlineStr">
        <is>
          <t>MENS</t>
        </is>
      </c>
      <c r="H1149" s="0" t="inlineStr">
        <is>
          <t>L</t>
        </is>
      </c>
      <c r="I1149" s="0">
        <v>30.99</v>
      </c>
      <c r="J1149" s="0">
        <v>37</v>
      </c>
    </row>
    <row r="1150" spans="1:10" customHeight="0">
      <c r="A1150" s="0">
        <f>HYPERLINK("https://dl.dropboxusercontent.com/scl/fi/57u9zheg3cdkl8nqc1ou2/154999.jpg?rlkey=hsgyigkb6tnmxctl731njrkf6&amp;dl=0","Click to download Image")</f>
      </c>
      <c r="B1150" s="0">
        <f>HYPERLINK("https://dl.dropboxusercontent.com/scl/fi/1ft525vfhy4ikg74y129r/mens-t-shirt-size-chartsnorth.jpg?rlkey=ey4x8lv5nxv0r16lt8myurs7a&amp;dl=0","Click to download SizeChart")</f>
      </c>
      <c r="C1150" s="0" t="inlineStr">
        <is>
          <t>North Men's Bamboo T-Shirt</t>
        </is>
      </c>
      <c r="D1150" s="0" t="inlineStr">
        <is>
          <t>'154999</t>
        </is>
      </c>
      <c r="E1150" s="0" t="inlineStr">
        <is>
          <t>ISU NORTH M CL:154999D-XL</t>
        </is>
      </c>
      <c r="F1150" s="0" t="inlineStr">
        <is>
          <t>'801154999079</t>
        </is>
      </c>
      <c r="G1150" s="0" t="inlineStr">
        <is>
          <t>MENS</t>
        </is>
      </c>
      <c r="H1150" s="0" t="inlineStr">
        <is>
          <t>XL</t>
        </is>
      </c>
      <c r="I1150" s="0">
        <v>30.99</v>
      </c>
      <c r="J1150" s="0">
        <v>42</v>
      </c>
    </row>
    <row r="1151" spans="1:10" customHeight="0">
      <c r="A1151" s="0">
        <f>HYPERLINK("https://dl.dropboxusercontent.com/scl/fi/57u9zheg3cdkl8nqc1ou2/154999.jpg?rlkey=hsgyigkb6tnmxctl731njrkf6&amp;dl=0","Click to download Image")</f>
      </c>
      <c r="B1151" s="0">
        <f>HYPERLINK("https://dl.dropboxusercontent.com/scl/fi/1ft525vfhy4ikg74y129r/mens-t-shirt-size-chartsnorth.jpg?rlkey=ey4x8lv5nxv0r16lt8myurs7a&amp;dl=0","Click to download SizeChart")</f>
      </c>
      <c r="C1151" s="0" t="inlineStr">
        <is>
          <t>North Men's Bamboo T-Shirt</t>
        </is>
      </c>
      <c r="D1151" s="0" t="inlineStr">
        <is>
          <t>'154999</t>
        </is>
      </c>
      <c r="E1151" s="0" t="inlineStr">
        <is>
          <t>ISU NORTH M CL:154999E-2XL</t>
        </is>
      </c>
      <c r="F1151" s="0" t="inlineStr">
        <is>
          <t>'801154999086</t>
        </is>
      </c>
      <c r="G1151" s="0" t="inlineStr">
        <is>
          <t>MENS</t>
        </is>
      </c>
      <c r="H1151" s="0" t="inlineStr">
        <is>
          <t>2XL</t>
        </is>
      </c>
      <c r="I1151" s="0">
        <v>30.99</v>
      </c>
      <c r="J1151" s="0">
        <v>30</v>
      </c>
    </row>
    <row r="1152" spans="1:10" customHeight="0">
      <c r="A1152" s="0">
        <f>HYPERLINK("https://dl.dropboxusercontent.com/scl/fi/57u9zheg3cdkl8nqc1ou2/154999.jpg?rlkey=hsgyigkb6tnmxctl731njrkf6&amp;dl=0","Click to download Image")</f>
      </c>
      <c r="B1152" s="0">
        <f>HYPERLINK("https://dl.dropboxusercontent.com/scl/fi/1ft525vfhy4ikg74y129r/mens-t-shirt-size-chartsnorth.jpg?rlkey=ey4x8lv5nxv0r16lt8myurs7a&amp;dl=0","Click to download SizeChart")</f>
      </c>
      <c r="C1152" s="0" t="inlineStr">
        <is>
          <t>North Men's Bamboo T-Shirt</t>
        </is>
      </c>
      <c r="D1152" s="0" t="inlineStr">
        <is>
          <t>'154999</t>
        </is>
      </c>
      <c r="E1152" s="0" t="inlineStr">
        <is>
          <t>ISU NORTH M CL:154999F-3XL</t>
        </is>
      </c>
      <c r="F1152" s="0" t="inlineStr">
        <is>
          <t>'801154999093</t>
        </is>
      </c>
      <c r="G1152" s="0" t="inlineStr">
        <is>
          <t>MENS</t>
        </is>
      </c>
      <c r="H1152" s="0" t="inlineStr">
        <is>
          <t>3XL</t>
        </is>
      </c>
      <c r="I1152" s="0">
        <v>30.99</v>
      </c>
      <c r="J1152" s="0">
        <v>20</v>
      </c>
    </row>
    <row r="1153" spans="1:10" customHeight="0">
      <c r="A1153" s="0">
        <f>HYPERLINK("https://dl.dropboxusercontent.com/scl/fi/57u9zheg3cdkl8nqc1ou2/154999.jpg?rlkey=hsgyigkb6tnmxctl731njrkf6&amp;dl=0","Click to download Image")</f>
      </c>
      <c r="B1153" s="0">
        <f>HYPERLINK("https://dl.dropboxusercontent.com/scl/fi/1ft525vfhy4ikg74y129r/mens-t-shirt-size-chartsnorth.jpg?rlkey=ey4x8lv5nxv0r16lt8myurs7a&amp;dl=0","Click to download SizeChart")</f>
      </c>
      <c r="C1153" s="0" t="inlineStr">
        <is>
          <t>North Men's Bamboo T-Shirt</t>
        </is>
      </c>
      <c r="D1153" s="0" t="inlineStr">
        <is>
          <t>'154999</t>
        </is>
      </c>
      <c r="E1153" s="0" t="inlineStr">
        <is>
          <t>ISU NORTH M CL:154999Z-12PK</t>
        </is>
      </c>
      <c r="F1153" s="0" t="inlineStr">
        <is>
          <t>'801154999994</t>
        </is>
      </c>
      <c r="G1153" s="0" t="inlineStr">
        <is>
          <t>MENS</t>
        </is>
      </c>
      <c r="H1153" s="0" t="inlineStr">
        <is>
          <t>12 PACK</t>
        </is>
      </c>
      <c r="I1153" s="0">
        <v>302.4</v>
      </c>
      <c r="J1153" s="0">
        <v>29</v>
      </c>
    </row>
    <row r="1154" spans="1:10" customHeight="0">
      <c r="A1154" s="0">
        <f>HYPERLINK("https://dl.dropboxusercontent.com/scl/fi/rtueqsn3lgp5wnioqyncq/154996.jpg?rlkey=s61v9fwx2txrtwx12sbseye3d&amp;dl=0","Click to download Image")</f>
      </c>
      <c r="B1154" s="0">
        <f>HYPERLINK("https://dl.dropboxusercontent.com/scl/fi/1ft525vfhy4ikg74y129r/mens-t-shirt-size-chartsnorth.jpg?rlkey=ey4x8lv5nxv0r16lt8myurs7a&amp;dl=0","Click to download SizeChart")</f>
      </c>
      <c r="C1154" s="0" t="inlineStr">
        <is>
          <t>North Men's Bamboo T-Shirt</t>
        </is>
      </c>
      <c r="D1154" s="0" t="inlineStr">
        <is>
          <t>'154996</t>
        </is>
      </c>
      <c r="E1154" s="0" t="inlineStr">
        <is>
          <t>ISU NORTH M GD:154996A-S</t>
        </is>
      </c>
      <c r="F1154" s="0" t="inlineStr">
        <is>
          <t>'801154996047</t>
        </is>
      </c>
      <c r="G1154" s="0" t="inlineStr">
        <is>
          <t>MENS</t>
        </is>
      </c>
      <c r="H1154" s="0" t="inlineStr">
        <is>
          <t>S</t>
        </is>
      </c>
      <c r="I1154" s="0">
        <v>30.99</v>
      </c>
      <c r="J1154" s="0">
        <v>4</v>
      </c>
    </row>
    <row r="1155" spans="1:10" customHeight="0">
      <c r="A1155" s="0">
        <f>HYPERLINK("https://dl.dropboxusercontent.com/scl/fi/rtueqsn3lgp5wnioqyncq/154996.jpg?rlkey=s61v9fwx2txrtwx12sbseye3d&amp;dl=0","Click to download Image")</f>
      </c>
      <c r="B1155" s="0">
        <f>HYPERLINK("https://dl.dropboxusercontent.com/scl/fi/1ft525vfhy4ikg74y129r/mens-t-shirt-size-chartsnorth.jpg?rlkey=ey4x8lv5nxv0r16lt8myurs7a&amp;dl=0","Click to download SizeChart")</f>
      </c>
      <c r="C1155" s="0" t="inlineStr">
        <is>
          <t>North Men's Bamboo T-Shirt</t>
        </is>
      </c>
      <c r="D1155" s="0" t="inlineStr">
        <is>
          <t>'154996</t>
        </is>
      </c>
      <c r="E1155" s="0" t="inlineStr">
        <is>
          <t>ISU NORTH M GD:154996B-M</t>
        </is>
      </c>
      <c r="F1155" s="0" t="inlineStr">
        <is>
          <t>'801154996054</t>
        </is>
      </c>
      <c r="G1155" s="0" t="inlineStr">
        <is>
          <t>MENS</t>
        </is>
      </c>
      <c r="H1155" s="0" t="inlineStr">
        <is>
          <t>M</t>
        </is>
      </c>
      <c r="I1155" s="0">
        <v>30.99</v>
      </c>
      <c r="J1155" s="0">
        <v>7</v>
      </c>
    </row>
    <row r="1156" spans="1:10" customHeight="0">
      <c r="A1156" s="0">
        <f>HYPERLINK("https://dl.dropboxusercontent.com/scl/fi/rtueqsn3lgp5wnioqyncq/154996.jpg?rlkey=s61v9fwx2txrtwx12sbseye3d&amp;dl=0","Click to download Image")</f>
      </c>
      <c r="B1156" s="0">
        <f>HYPERLINK("https://dl.dropboxusercontent.com/scl/fi/1ft525vfhy4ikg74y129r/mens-t-shirt-size-chartsnorth.jpg?rlkey=ey4x8lv5nxv0r16lt8myurs7a&amp;dl=0","Click to download SizeChart")</f>
      </c>
      <c r="C1156" s="0" t="inlineStr">
        <is>
          <t>North Men's Bamboo T-Shirt</t>
        </is>
      </c>
      <c r="D1156" s="0" t="inlineStr">
        <is>
          <t>'154996</t>
        </is>
      </c>
      <c r="E1156" s="0" t="inlineStr">
        <is>
          <t>ISU NORTH M GD:154996C-L</t>
        </is>
      </c>
      <c r="F1156" s="0" t="inlineStr">
        <is>
          <t>'801154996061</t>
        </is>
      </c>
      <c r="G1156" s="0" t="inlineStr">
        <is>
          <t>MENS</t>
        </is>
      </c>
      <c r="H1156" s="0" t="inlineStr">
        <is>
          <t>L</t>
        </is>
      </c>
      <c r="I1156" s="0">
        <v>30.99</v>
      </c>
      <c r="J1156" s="0">
        <v>1</v>
      </c>
    </row>
    <row r="1157" spans="1:10" customHeight="0">
      <c r="A1157" s="0">
        <f>HYPERLINK("https://dl.dropboxusercontent.com/scl/fi/rtueqsn3lgp5wnioqyncq/154996.jpg?rlkey=s61v9fwx2txrtwx12sbseye3d&amp;dl=0","Click to download Image")</f>
      </c>
      <c r="B1157" s="0">
        <f>HYPERLINK("https://dl.dropboxusercontent.com/scl/fi/1ft525vfhy4ikg74y129r/mens-t-shirt-size-chartsnorth.jpg?rlkey=ey4x8lv5nxv0r16lt8myurs7a&amp;dl=0","Click to download SizeChart")</f>
      </c>
      <c r="C1157" s="0" t="inlineStr">
        <is>
          <t>North Men's Bamboo T-Shirt</t>
        </is>
      </c>
      <c r="D1157" s="0" t="inlineStr">
        <is>
          <t>'154996</t>
        </is>
      </c>
      <c r="E1157" s="0" t="inlineStr">
        <is>
          <t>ISU NORTH M GD:154996D-XL</t>
        </is>
      </c>
      <c r="F1157" s="0" t="inlineStr">
        <is>
          <t>'801154996078</t>
        </is>
      </c>
      <c r="G1157" s="0" t="inlineStr">
        <is>
          <t>MENS</t>
        </is>
      </c>
      <c r="H1157" s="0" t="inlineStr">
        <is>
          <t>XL</t>
        </is>
      </c>
      <c r="I1157" s="0">
        <v>30.99</v>
      </c>
      <c r="J1157" s="0">
        <v>0</v>
      </c>
    </row>
    <row r="1158" spans="1:10" customHeight="0">
      <c r="A1158" s="0">
        <f>HYPERLINK("https://dl.dropboxusercontent.com/scl/fi/rtueqsn3lgp5wnioqyncq/154996.jpg?rlkey=s61v9fwx2txrtwx12sbseye3d&amp;dl=0","Click to download Image")</f>
      </c>
      <c r="B1158" s="0">
        <f>HYPERLINK("https://dl.dropboxusercontent.com/scl/fi/1ft525vfhy4ikg74y129r/mens-t-shirt-size-chartsnorth.jpg?rlkey=ey4x8lv5nxv0r16lt8myurs7a&amp;dl=0","Click to download SizeChart")</f>
      </c>
      <c r="C1158" s="0" t="inlineStr">
        <is>
          <t>North Men's Bamboo T-Shirt</t>
        </is>
      </c>
      <c r="D1158" s="0" t="inlineStr">
        <is>
          <t>'154996</t>
        </is>
      </c>
      <c r="E1158" s="0" t="inlineStr">
        <is>
          <t>ISU NORTH M GD:154996E-2XL</t>
        </is>
      </c>
      <c r="F1158" s="0" t="inlineStr">
        <is>
          <t>'801154996085</t>
        </is>
      </c>
      <c r="G1158" s="0" t="inlineStr">
        <is>
          <t>MENS</t>
        </is>
      </c>
      <c r="H1158" s="0" t="inlineStr">
        <is>
          <t>2XL</t>
        </is>
      </c>
      <c r="I1158" s="0">
        <v>30.99</v>
      </c>
      <c r="J1158" s="0">
        <v>9</v>
      </c>
    </row>
    <row r="1159" spans="1:10" customHeight="0">
      <c r="A1159" s="0">
        <f>HYPERLINK("https://dl.dropboxusercontent.com/scl/fi/rtueqsn3lgp5wnioqyncq/154996.jpg?rlkey=s61v9fwx2txrtwx12sbseye3d&amp;dl=0","Click to download Image")</f>
      </c>
      <c r="B1159" s="0">
        <f>HYPERLINK("https://dl.dropboxusercontent.com/scl/fi/1ft525vfhy4ikg74y129r/mens-t-shirt-size-chartsnorth.jpg?rlkey=ey4x8lv5nxv0r16lt8myurs7a&amp;dl=0","Click to download SizeChart")</f>
      </c>
      <c r="C1159" s="0" t="inlineStr">
        <is>
          <t>North Men's Bamboo T-Shirt</t>
        </is>
      </c>
      <c r="D1159" s="0" t="inlineStr">
        <is>
          <t>'154996</t>
        </is>
      </c>
      <c r="E1159" s="0" t="inlineStr">
        <is>
          <t>ISU NORTH M GD:154996F-3XL</t>
        </is>
      </c>
      <c r="F1159" s="0" t="inlineStr">
        <is>
          <t>'801154996092</t>
        </is>
      </c>
      <c r="G1159" s="0" t="inlineStr">
        <is>
          <t>MENS</t>
        </is>
      </c>
      <c r="H1159" s="0" t="inlineStr">
        <is>
          <t>3XL</t>
        </is>
      </c>
      <c r="I1159" s="0">
        <v>30.99</v>
      </c>
      <c r="J1159" s="0">
        <v>4</v>
      </c>
    </row>
    <row r="1160" spans="1:10" customHeight="0">
      <c r="A1160" s="0">
        <f>HYPERLINK("https://dl.dropboxusercontent.com/scl/fi/rtueqsn3lgp5wnioqyncq/154996.jpg?rlkey=s61v9fwx2txrtwx12sbseye3d&amp;dl=0","Click to download Image")</f>
      </c>
      <c r="B1160" s="0">
        <f>HYPERLINK("https://dl.dropboxusercontent.com/scl/fi/1ft525vfhy4ikg74y129r/mens-t-shirt-size-chartsnorth.jpg?rlkey=ey4x8lv5nxv0r16lt8myurs7a&amp;dl=0","Click to download SizeChart")</f>
      </c>
      <c r="C1160" s="0" t="inlineStr">
        <is>
          <t>North Men's Bamboo T-Shirt</t>
        </is>
      </c>
      <c r="D1160" s="0" t="inlineStr">
        <is>
          <t>'154996</t>
        </is>
      </c>
      <c r="E1160" s="0" t="inlineStr">
        <is>
          <t>ISU NORTH M GD:154996Z-12PK</t>
        </is>
      </c>
      <c r="F1160" s="0" t="inlineStr">
        <is>
          <t>'801154996993</t>
        </is>
      </c>
      <c r="G1160" s="0" t="inlineStr">
        <is>
          <t>MENS</t>
        </is>
      </c>
      <c r="H1160" s="0" t="inlineStr">
        <is>
          <t>12 PACK</t>
        </is>
      </c>
      <c r="I1160" s="0">
        <v>302.4</v>
      </c>
      <c r="J1160" s="0">
        <v>1</v>
      </c>
    </row>
    <row r="1161" spans="1:10" customHeight="0">
      <c r="A1161" s="0">
        <f>HYPERLINK("https://dl.dropboxusercontent.com/scl/fi/z1imsoh2a9wkujvggpkyg/155015.jpg?rlkey=4yrvlbzzl4p1tiue7f7f9j0uc&amp;dl=0","Click to download Image")</f>
      </c>
      <c r="B1161" s="0">
        <f>HYPERLINK("https://dl.dropboxusercontent.com/scl/fi/1ft525vfhy4ikg74y129r/mens-t-shirt-size-chartsnorth.jpg?rlkey=ey4x8lv5nxv0r16lt8myurs7a&amp;dl=0","Click to download SizeChart")</f>
      </c>
      <c r="C1161" s="0" t="inlineStr">
        <is>
          <t>North Men's Bamboo T-Shirt</t>
        </is>
      </c>
      <c r="D1161" s="0" t="inlineStr">
        <is>
          <t>'155015</t>
        </is>
      </c>
      <c r="E1161" s="0" t="inlineStr">
        <is>
          <t>ISU NORTH M GN:155015A-S</t>
        </is>
      </c>
      <c r="F1161" s="0" t="inlineStr">
        <is>
          <t>'801155015044</t>
        </is>
      </c>
      <c r="G1161" s="0" t="inlineStr">
        <is>
          <t>MENS</t>
        </is>
      </c>
      <c r="H1161" s="0" t="inlineStr">
        <is>
          <t>S</t>
        </is>
      </c>
      <c r="I1161" s="0">
        <v>30.99</v>
      </c>
      <c r="J1161" s="0">
        <v>6</v>
      </c>
    </row>
    <row r="1162" spans="1:10" customHeight="0">
      <c r="A1162" s="0">
        <f>HYPERLINK("https://dl.dropboxusercontent.com/scl/fi/z1imsoh2a9wkujvggpkyg/155015.jpg?rlkey=4yrvlbzzl4p1tiue7f7f9j0uc&amp;dl=0","Click to download Image")</f>
      </c>
      <c r="B1162" s="0">
        <f>HYPERLINK("https://dl.dropboxusercontent.com/scl/fi/1ft525vfhy4ikg74y129r/mens-t-shirt-size-chartsnorth.jpg?rlkey=ey4x8lv5nxv0r16lt8myurs7a&amp;dl=0","Click to download SizeChart")</f>
      </c>
      <c r="C1162" s="0" t="inlineStr">
        <is>
          <t>North Men's Bamboo T-Shirt</t>
        </is>
      </c>
      <c r="D1162" s="0" t="inlineStr">
        <is>
          <t>'155015</t>
        </is>
      </c>
      <c r="E1162" s="0" t="inlineStr">
        <is>
          <t>ISU NORTH M GN:155015B-M</t>
        </is>
      </c>
      <c r="F1162" s="0" t="inlineStr">
        <is>
          <t>'801155015051</t>
        </is>
      </c>
      <c r="G1162" s="0" t="inlineStr">
        <is>
          <t>MENS</t>
        </is>
      </c>
      <c r="H1162" s="0" t="inlineStr">
        <is>
          <t>M</t>
        </is>
      </c>
      <c r="I1162" s="0">
        <v>30.99</v>
      </c>
      <c r="J1162" s="0">
        <v>3</v>
      </c>
    </row>
    <row r="1163" spans="1:10" customHeight="0">
      <c r="A1163" s="0">
        <f>HYPERLINK("https://dl.dropboxusercontent.com/scl/fi/z1imsoh2a9wkujvggpkyg/155015.jpg?rlkey=4yrvlbzzl4p1tiue7f7f9j0uc&amp;dl=0","Click to download Image")</f>
      </c>
      <c r="B1163" s="0">
        <f>HYPERLINK("https://dl.dropboxusercontent.com/scl/fi/1ft525vfhy4ikg74y129r/mens-t-shirt-size-chartsnorth.jpg?rlkey=ey4x8lv5nxv0r16lt8myurs7a&amp;dl=0","Click to download SizeChart")</f>
      </c>
      <c r="C1163" s="0" t="inlineStr">
        <is>
          <t>North Men's Bamboo T-Shirt</t>
        </is>
      </c>
      <c r="D1163" s="0" t="inlineStr">
        <is>
          <t>'155015</t>
        </is>
      </c>
      <c r="E1163" s="0" t="inlineStr">
        <is>
          <t>ISU NORTH M GN:155015C-L</t>
        </is>
      </c>
      <c r="F1163" s="0" t="inlineStr">
        <is>
          <t>'801155015068</t>
        </is>
      </c>
      <c r="G1163" s="0" t="inlineStr">
        <is>
          <t>MENS</t>
        </is>
      </c>
      <c r="H1163" s="0" t="inlineStr">
        <is>
          <t>L</t>
        </is>
      </c>
      <c r="I1163" s="0">
        <v>30.99</v>
      </c>
      <c r="J1163" s="0">
        <v>1</v>
      </c>
    </row>
    <row r="1164" spans="1:10" customHeight="0">
      <c r="A1164" s="0">
        <f>HYPERLINK("https://dl.dropboxusercontent.com/scl/fi/z1imsoh2a9wkujvggpkyg/155015.jpg?rlkey=4yrvlbzzl4p1tiue7f7f9j0uc&amp;dl=0","Click to download Image")</f>
      </c>
      <c r="B1164" s="0">
        <f>HYPERLINK("https://dl.dropboxusercontent.com/scl/fi/1ft525vfhy4ikg74y129r/mens-t-shirt-size-chartsnorth.jpg?rlkey=ey4x8lv5nxv0r16lt8myurs7a&amp;dl=0","Click to download SizeChart")</f>
      </c>
      <c r="C1164" s="0" t="inlineStr">
        <is>
          <t>North Men's Bamboo T-Shirt</t>
        </is>
      </c>
      <c r="D1164" s="0" t="inlineStr">
        <is>
          <t>'155015</t>
        </is>
      </c>
      <c r="E1164" s="0" t="inlineStr">
        <is>
          <t>ISU NORTH M GN:155015D-XL</t>
        </is>
      </c>
      <c r="F1164" s="0" t="inlineStr">
        <is>
          <t>'801155015075</t>
        </is>
      </c>
      <c r="G1164" s="0" t="inlineStr">
        <is>
          <t>MENS</t>
        </is>
      </c>
      <c r="H1164" s="0" t="inlineStr">
        <is>
          <t>XL</t>
        </is>
      </c>
      <c r="I1164" s="0">
        <v>30.99</v>
      </c>
      <c r="J1164" s="0">
        <v>1</v>
      </c>
    </row>
    <row r="1165" spans="1:10" customHeight="0">
      <c r="A1165" s="0">
        <f>HYPERLINK("https://dl.dropboxusercontent.com/scl/fi/z1imsoh2a9wkujvggpkyg/155015.jpg?rlkey=4yrvlbzzl4p1tiue7f7f9j0uc&amp;dl=0","Click to download Image")</f>
      </c>
      <c r="B1165" s="0">
        <f>HYPERLINK("https://dl.dropboxusercontent.com/scl/fi/1ft525vfhy4ikg74y129r/mens-t-shirt-size-chartsnorth.jpg?rlkey=ey4x8lv5nxv0r16lt8myurs7a&amp;dl=0","Click to download SizeChart")</f>
      </c>
      <c r="C1165" s="0" t="inlineStr">
        <is>
          <t>North Men's Bamboo T-Shirt</t>
        </is>
      </c>
      <c r="D1165" s="0" t="inlineStr">
        <is>
          <t>'155015</t>
        </is>
      </c>
      <c r="E1165" s="0" t="inlineStr">
        <is>
          <t>ISU NORTH M GN:155015E-2XL</t>
        </is>
      </c>
      <c r="F1165" s="0" t="inlineStr">
        <is>
          <t>'801155015082</t>
        </is>
      </c>
      <c r="G1165" s="0" t="inlineStr">
        <is>
          <t>MENS</t>
        </is>
      </c>
      <c r="H1165" s="0" t="inlineStr">
        <is>
          <t>2XL</t>
        </is>
      </c>
      <c r="I1165" s="0">
        <v>30.99</v>
      </c>
      <c r="J1165" s="0">
        <v>5</v>
      </c>
    </row>
    <row r="1166" spans="1:10" customHeight="0">
      <c r="A1166" s="0">
        <f>HYPERLINK("https://dl.dropboxusercontent.com/scl/fi/z1imsoh2a9wkujvggpkyg/155015.jpg?rlkey=4yrvlbzzl4p1tiue7f7f9j0uc&amp;dl=0","Click to download Image")</f>
      </c>
      <c r="B1166" s="0">
        <f>HYPERLINK("https://dl.dropboxusercontent.com/scl/fi/1ft525vfhy4ikg74y129r/mens-t-shirt-size-chartsnorth.jpg?rlkey=ey4x8lv5nxv0r16lt8myurs7a&amp;dl=0","Click to download SizeChart")</f>
      </c>
      <c r="C1166" s="0" t="inlineStr">
        <is>
          <t>North Men's Bamboo T-Shirt</t>
        </is>
      </c>
      <c r="D1166" s="0" t="inlineStr">
        <is>
          <t>'155015</t>
        </is>
      </c>
      <c r="E1166" s="0" t="inlineStr">
        <is>
          <t>ISU NORTH M GN:155015F-3XL</t>
        </is>
      </c>
      <c r="F1166" s="0" t="inlineStr">
        <is>
          <t>'801155015099</t>
        </is>
      </c>
      <c r="G1166" s="0" t="inlineStr">
        <is>
          <t>MENS</t>
        </is>
      </c>
      <c r="H1166" s="0" t="inlineStr">
        <is>
          <t>3XL</t>
        </is>
      </c>
      <c r="I1166" s="0">
        <v>30.99</v>
      </c>
      <c r="J1166" s="0">
        <v>6</v>
      </c>
    </row>
    <row r="1167" spans="1:10" customHeight="0">
      <c r="A1167" s="0">
        <f>HYPERLINK("https://dl.dropboxusercontent.com/scl/fi/z1imsoh2a9wkujvggpkyg/155015.jpg?rlkey=4yrvlbzzl4p1tiue7f7f9j0uc&amp;dl=0","Click to download Image")</f>
      </c>
      <c r="B1167" s="0">
        <f>HYPERLINK("https://dl.dropboxusercontent.com/scl/fi/1ft525vfhy4ikg74y129r/mens-t-shirt-size-chartsnorth.jpg?rlkey=ey4x8lv5nxv0r16lt8myurs7a&amp;dl=0","Click to download SizeChart")</f>
      </c>
      <c r="C1167" s="0" t="inlineStr">
        <is>
          <t>North Men's Bamboo T-Shirt</t>
        </is>
      </c>
      <c r="D1167" s="0" t="inlineStr">
        <is>
          <t>'155015</t>
        </is>
      </c>
      <c r="E1167" s="0" t="inlineStr">
        <is>
          <t>ISU NORTH M GN:155015Z-12PK</t>
        </is>
      </c>
      <c r="F1167" s="0" t="inlineStr">
        <is>
          <t>'801155015990</t>
        </is>
      </c>
      <c r="G1167" s="0" t="inlineStr">
        <is>
          <t>MENS</t>
        </is>
      </c>
      <c r="H1167" s="0" t="inlineStr">
        <is>
          <t>12 PACK</t>
        </is>
      </c>
      <c r="I1167" s="0">
        <v>302.4</v>
      </c>
      <c r="J1167" s="0">
        <v>0</v>
      </c>
    </row>
    <row r="1168" spans="1:10" customHeight="0">
      <c r="A1168" s="0">
        <f>HYPERLINK("https://dl.dropboxusercontent.com/scl/fi/f9ob9158lsj9ind1h1zsf/154997.jpg?rlkey=zm3spjl7dsqzaix37mlmepoqo&amp;dl=0","Click to download Image")</f>
      </c>
      <c r="B1168" s="0">
        <f>HYPERLINK("https://dl.dropboxusercontent.com/scl/fi/1ft525vfhy4ikg74y129r/mens-t-shirt-size-chartsnorth.jpg?rlkey=ey4x8lv5nxv0r16lt8myurs7a&amp;dl=0","Click to download SizeChart")</f>
      </c>
      <c r="C1168" s="0" t="inlineStr">
        <is>
          <t>North Men's Bamboo T-Shirt</t>
        </is>
      </c>
      <c r="D1168" s="0" t="inlineStr">
        <is>
          <t>'154997</t>
        </is>
      </c>
      <c r="E1168" s="0" t="inlineStr">
        <is>
          <t>ISU NORTH M OG:154997A-S</t>
        </is>
      </c>
      <c r="F1168" s="0" t="inlineStr">
        <is>
          <t>'801154997044</t>
        </is>
      </c>
      <c r="G1168" s="0" t="inlineStr">
        <is>
          <t>MENS</t>
        </is>
      </c>
      <c r="H1168" s="0" t="inlineStr">
        <is>
          <t>S</t>
        </is>
      </c>
      <c r="I1168" s="0">
        <v>30.99</v>
      </c>
      <c r="J1168" s="0">
        <v>0</v>
      </c>
    </row>
    <row r="1169" spans="1:10" customHeight="0">
      <c r="A1169" s="0">
        <f>HYPERLINK("https://dl.dropboxusercontent.com/scl/fi/f9ob9158lsj9ind1h1zsf/154997.jpg?rlkey=zm3spjl7dsqzaix37mlmepoqo&amp;dl=0","Click to download Image")</f>
      </c>
      <c r="B1169" s="0">
        <f>HYPERLINK("https://dl.dropboxusercontent.com/scl/fi/1ft525vfhy4ikg74y129r/mens-t-shirt-size-chartsnorth.jpg?rlkey=ey4x8lv5nxv0r16lt8myurs7a&amp;dl=0","Click to download SizeChart")</f>
      </c>
      <c r="C1169" s="0" t="inlineStr">
        <is>
          <t>North Men's Bamboo T-Shirt</t>
        </is>
      </c>
      <c r="D1169" s="0" t="inlineStr">
        <is>
          <t>'154997</t>
        </is>
      </c>
      <c r="E1169" s="0" t="inlineStr">
        <is>
          <t>ISU NORTH M OG:154997B-M</t>
        </is>
      </c>
      <c r="F1169" s="0" t="inlineStr">
        <is>
          <t>'801154997051</t>
        </is>
      </c>
      <c r="G1169" s="0" t="inlineStr">
        <is>
          <t>MENS</t>
        </is>
      </c>
      <c r="H1169" s="0" t="inlineStr">
        <is>
          <t>M</t>
        </is>
      </c>
      <c r="I1169" s="0">
        <v>30.99</v>
      </c>
      <c r="J1169" s="0">
        <v>5</v>
      </c>
    </row>
    <row r="1170" spans="1:10" customHeight="0">
      <c r="A1170" s="0">
        <f>HYPERLINK("https://dl.dropboxusercontent.com/scl/fi/f9ob9158lsj9ind1h1zsf/154997.jpg?rlkey=zm3spjl7dsqzaix37mlmepoqo&amp;dl=0","Click to download Image")</f>
      </c>
      <c r="B1170" s="0">
        <f>HYPERLINK("https://dl.dropboxusercontent.com/scl/fi/1ft525vfhy4ikg74y129r/mens-t-shirt-size-chartsnorth.jpg?rlkey=ey4x8lv5nxv0r16lt8myurs7a&amp;dl=0","Click to download SizeChart")</f>
      </c>
      <c r="C1170" s="0" t="inlineStr">
        <is>
          <t>North Men's Bamboo T-Shirt</t>
        </is>
      </c>
      <c r="D1170" s="0" t="inlineStr">
        <is>
          <t>'154997</t>
        </is>
      </c>
      <c r="E1170" s="0" t="inlineStr">
        <is>
          <t>ISU NORTH M OG:154997C-L</t>
        </is>
      </c>
      <c r="F1170" s="0" t="inlineStr">
        <is>
          <t>'801154997068</t>
        </is>
      </c>
      <c r="G1170" s="0" t="inlineStr">
        <is>
          <t>MENS</t>
        </is>
      </c>
      <c r="H1170" s="0" t="inlineStr">
        <is>
          <t>L</t>
        </is>
      </c>
      <c r="I1170" s="0">
        <v>30.99</v>
      </c>
      <c r="J1170" s="0">
        <v>7</v>
      </c>
    </row>
    <row r="1171" spans="1:10" customHeight="0">
      <c r="A1171" s="0">
        <f>HYPERLINK("https://dl.dropboxusercontent.com/scl/fi/f9ob9158lsj9ind1h1zsf/154997.jpg?rlkey=zm3spjl7dsqzaix37mlmepoqo&amp;dl=0","Click to download Image")</f>
      </c>
      <c r="B1171" s="0">
        <f>HYPERLINK("https://dl.dropboxusercontent.com/scl/fi/1ft525vfhy4ikg74y129r/mens-t-shirt-size-chartsnorth.jpg?rlkey=ey4x8lv5nxv0r16lt8myurs7a&amp;dl=0","Click to download SizeChart")</f>
      </c>
      <c r="C1171" s="0" t="inlineStr">
        <is>
          <t>North Men's Bamboo T-Shirt</t>
        </is>
      </c>
      <c r="D1171" s="0" t="inlineStr">
        <is>
          <t>'154997</t>
        </is>
      </c>
      <c r="E1171" s="0" t="inlineStr">
        <is>
          <t>ISU NORTH M OG:154997D-XL</t>
        </is>
      </c>
      <c r="F1171" s="0" t="inlineStr">
        <is>
          <t>'801154997075</t>
        </is>
      </c>
      <c r="G1171" s="0" t="inlineStr">
        <is>
          <t>MENS</t>
        </is>
      </c>
      <c r="H1171" s="0" t="inlineStr">
        <is>
          <t>XL</t>
        </is>
      </c>
      <c r="I1171" s="0">
        <v>30.99</v>
      </c>
      <c r="J1171" s="0">
        <v>4</v>
      </c>
    </row>
    <row r="1172" spans="1:10" customHeight="0">
      <c r="A1172" s="0">
        <f>HYPERLINK("https://dl.dropboxusercontent.com/scl/fi/f9ob9158lsj9ind1h1zsf/154997.jpg?rlkey=zm3spjl7dsqzaix37mlmepoqo&amp;dl=0","Click to download Image")</f>
      </c>
      <c r="B1172" s="0">
        <f>HYPERLINK("https://dl.dropboxusercontent.com/scl/fi/1ft525vfhy4ikg74y129r/mens-t-shirt-size-chartsnorth.jpg?rlkey=ey4x8lv5nxv0r16lt8myurs7a&amp;dl=0","Click to download SizeChart")</f>
      </c>
      <c r="C1172" s="0" t="inlineStr">
        <is>
          <t>North Men's Bamboo T-Shirt</t>
        </is>
      </c>
      <c r="D1172" s="0" t="inlineStr">
        <is>
          <t>'154997</t>
        </is>
      </c>
      <c r="E1172" s="0" t="inlineStr">
        <is>
          <t>ISU NORTH M OG:154997E-2XL</t>
        </is>
      </c>
      <c r="F1172" s="0" t="inlineStr">
        <is>
          <t>'801154997082</t>
        </is>
      </c>
      <c r="G1172" s="0" t="inlineStr">
        <is>
          <t>MENS</t>
        </is>
      </c>
      <c r="H1172" s="0" t="inlineStr">
        <is>
          <t>2XL</t>
        </is>
      </c>
      <c r="I1172" s="0">
        <v>30.99</v>
      </c>
      <c r="J1172" s="0">
        <v>10</v>
      </c>
    </row>
    <row r="1173" spans="1:10" customHeight="0">
      <c r="A1173" s="0">
        <f>HYPERLINK("https://dl.dropboxusercontent.com/scl/fi/f9ob9158lsj9ind1h1zsf/154997.jpg?rlkey=zm3spjl7dsqzaix37mlmepoqo&amp;dl=0","Click to download Image")</f>
      </c>
      <c r="B1173" s="0">
        <f>HYPERLINK("https://dl.dropboxusercontent.com/scl/fi/1ft525vfhy4ikg74y129r/mens-t-shirt-size-chartsnorth.jpg?rlkey=ey4x8lv5nxv0r16lt8myurs7a&amp;dl=0","Click to download SizeChart")</f>
      </c>
      <c r="C1173" s="0" t="inlineStr">
        <is>
          <t>North Men's Bamboo T-Shirt</t>
        </is>
      </c>
      <c r="D1173" s="0" t="inlineStr">
        <is>
          <t>'154997</t>
        </is>
      </c>
      <c r="E1173" s="0" t="inlineStr">
        <is>
          <t>ISU NORTH M OG:154997F-3XL</t>
        </is>
      </c>
      <c r="F1173" s="0" t="inlineStr">
        <is>
          <t>'801154997099</t>
        </is>
      </c>
      <c r="G1173" s="0" t="inlineStr">
        <is>
          <t>MENS</t>
        </is>
      </c>
      <c r="H1173" s="0" t="inlineStr">
        <is>
          <t>3XL</t>
        </is>
      </c>
      <c r="I1173" s="0">
        <v>30.99</v>
      </c>
      <c r="J1173" s="0">
        <v>9</v>
      </c>
    </row>
    <row r="1174" spans="1:10" customHeight="0">
      <c r="A1174" s="0">
        <f>HYPERLINK("https://dl.dropboxusercontent.com/scl/fi/f9ob9158lsj9ind1h1zsf/154997.jpg?rlkey=zm3spjl7dsqzaix37mlmepoqo&amp;dl=0","Click to download Image")</f>
      </c>
      <c r="B1174" s="0">
        <f>HYPERLINK("https://dl.dropboxusercontent.com/scl/fi/1ft525vfhy4ikg74y129r/mens-t-shirt-size-chartsnorth.jpg?rlkey=ey4x8lv5nxv0r16lt8myurs7a&amp;dl=0","Click to download SizeChart")</f>
      </c>
      <c r="C1174" s="0" t="inlineStr">
        <is>
          <t>North Men's Bamboo T-Shirt</t>
        </is>
      </c>
      <c r="D1174" s="0" t="inlineStr">
        <is>
          <t>'154997</t>
        </is>
      </c>
      <c r="E1174" s="0" t="inlineStr">
        <is>
          <t>ISU NORTH M OG:154997Z-12PK</t>
        </is>
      </c>
      <c r="F1174" s="0" t="inlineStr">
        <is>
          <t>'801154997990</t>
        </is>
      </c>
      <c r="G1174" s="0" t="inlineStr">
        <is>
          <t>MENS</t>
        </is>
      </c>
      <c r="H1174" s="0" t="inlineStr">
        <is>
          <t>12 PACK</t>
        </is>
      </c>
      <c r="I1174" s="0">
        <v>302.4</v>
      </c>
      <c r="J1174" s="0">
        <v>14</v>
      </c>
    </row>
    <row r="1175" spans="1:10" customHeight="0">
      <c r="A1175" s="0">
        <f>HYPERLINK("https://dl.dropboxusercontent.com/scl/fi/k9ybs1q1wkwkwmjdetq44/north-154994-f.jpg?rlkey=0bynpil9w6v4f5dmalaykegh7&amp;dl=0","Click to download Image")</f>
      </c>
      <c r="B1175" s="0">
        <f>HYPERLINK("https://dl.dropboxusercontent.com/scl/fi/1ft525vfhy4ikg74y129r/mens-t-shirt-size-chartsnorth.jpg?rlkey=ey4x8lv5nxv0r16lt8myurs7a&amp;dl=0","Click to download SizeChart")</f>
      </c>
      <c r="C1175" s="0" t="inlineStr">
        <is>
          <t>North Men's Bamboo T-Shirt</t>
        </is>
      </c>
      <c r="D1175" s="0" t="inlineStr">
        <is>
          <t>'154994</t>
        </is>
      </c>
      <c r="E1175" s="0" t="inlineStr">
        <is>
          <t>ISU NORTH M DG:154994A-S</t>
        </is>
      </c>
      <c r="F1175" s="0" t="inlineStr">
        <is>
          <t>'801154994043</t>
        </is>
      </c>
      <c r="G1175" s="0" t="inlineStr">
        <is>
          <t>MENS</t>
        </is>
      </c>
      <c r="H1175" s="0" t="inlineStr">
        <is>
          <t>S</t>
        </is>
      </c>
      <c r="I1175" s="0">
        <v>30.99</v>
      </c>
      <c r="J1175" s="0">
        <v>21</v>
      </c>
    </row>
    <row r="1176" spans="1:10" customHeight="0">
      <c r="A1176" s="0">
        <f>HYPERLINK("https://dl.dropboxusercontent.com/scl/fi/k9ybs1q1wkwkwmjdetq44/north-154994-f.jpg?rlkey=0bynpil9w6v4f5dmalaykegh7&amp;dl=0","Click to download Image")</f>
      </c>
      <c r="B1176" s="0">
        <f>HYPERLINK("https://dl.dropboxusercontent.com/scl/fi/1ft525vfhy4ikg74y129r/mens-t-shirt-size-chartsnorth.jpg?rlkey=ey4x8lv5nxv0r16lt8myurs7a&amp;dl=0","Click to download SizeChart")</f>
      </c>
      <c r="C1176" s="0" t="inlineStr">
        <is>
          <t>North Men's Bamboo T-Shirt</t>
        </is>
      </c>
      <c r="D1176" s="0" t="inlineStr">
        <is>
          <t>'154994</t>
        </is>
      </c>
      <c r="E1176" s="0" t="inlineStr">
        <is>
          <t>ISU NORTH M DG:154994B-M</t>
        </is>
      </c>
      <c r="F1176" s="0" t="inlineStr">
        <is>
          <t>'801154994050</t>
        </is>
      </c>
      <c r="G1176" s="0" t="inlineStr">
        <is>
          <t>MENS</t>
        </is>
      </c>
      <c r="H1176" s="0" t="inlineStr">
        <is>
          <t>M</t>
        </is>
      </c>
      <c r="I1176" s="0">
        <v>30.99</v>
      </c>
      <c r="J1176" s="0">
        <v>31</v>
      </c>
    </row>
    <row r="1177" spans="1:10" customHeight="0">
      <c r="A1177" s="0">
        <f>HYPERLINK("https://dl.dropboxusercontent.com/scl/fi/k9ybs1q1wkwkwmjdetq44/north-154994-f.jpg?rlkey=0bynpil9w6v4f5dmalaykegh7&amp;dl=0","Click to download Image")</f>
      </c>
      <c r="B1177" s="0">
        <f>HYPERLINK("https://dl.dropboxusercontent.com/scl/fi/1ft525vfhy4ikg74y129r/mens-t-shirt-size-chartsnorth.jpg?rlkey=ey4x8lv5nxv0r16lt8myurs7a&amp;dl=0","Click to download SizeChart")</f>
      </c>
      <c r="C1177" s="0" t="inlineStr">
        <is>
          <t>North Men's Bamboo T-Shirt</t>
        </is>
      </c>
      <c r="D1177" s="0" t="inlineStr">
        <is>
          <t>'154994</t>
        </is>
      </c>
      <c r="E1177" s="0" t="inlineStr">
        <is>
          <t>ISU NORTH M DG:154994C-L</t>
        </is>
      </c>
      <c r="F1177" s="0" t="inlineStr">
        <is>
          <t>'801154994067</t>
        </is>
      </c>
      <c r="G1177" s="0" t="inlineStr">
        <is>
          <t>MENS</t>
        </is>
      </c>
      <c r="H1177" s="0" t="inlineStr">
        <is>
          <t>L</t>
        </is>
      </c>
      <c r="I1177" s="0">
        <v>30.99</v>
      </c>
      <c r="J1177" s="0">
        <v>42</v>
      </c>
    </row>
    <row r="1178" spans="1:10" customHeight="0">
      <c r="A1178" s="0">
        <f>HYPERLINK("https://dl.dropboxusercontent.com/scl/fi/k9ybs1q1wkwkwmjdetq44/north-154994-f.jpg?rlkey=0bynpil9w6v4f5dmalaykegh7&amp;dl=0","Click to download Image")</f>
      </c>
      <c r="B1178" s="0">
        <f>HYPERLINK("https://dl.dropboxusercontent.com/scl/fi/1ft525vfhy4ikg74y129r/mens-t-shirt-size-chartsnorth.jpg?rlkey=ey4x8lv5nxv0r16lt8myurs7a&amp;dl=0","Click to download SizeChart")</f>
      </c>
      <c r="C1178" s="0" t="inlineStr">
        <is>
          <t>North Men's Bamboo T-Shirt</t>
        </is>
      </c>
      <c r="D1178" s="0" t="inlineStr">
        <is>
          <t>'154994</t>
        </is>
      </c>
      <c r="E1178" s="0" t="inlineStr">
        <is>
          <t>ISU NORTH M DG:154994D-XL</t>
        </is>
      </c>
      <c r="F1178" s="0" t="inlineStr">
        <is>
          <t>'801154994074</t>
        </is>
      </c>
      <c r="G1178" s="0" t="inlineStr">
        <is>
          <t>MENS</t>
        </is>
      </c>
      <c r="H1178" s="0" t="inlineStr">
        <is>
          <t>XL</t>
        </is>
      </c>
      <c r="I1178" s="0">
        <v>30.99</v>
      </c>
      <c r="J1178" s="0">
        <v>41</v>
      </c>
    </row>
    <row r="1179" spans="1:10" customHeight="0">
      <c r="A1179" s="0">
        <f>HYPERLINK("https://dl.dropboxusercontent.com/scl/fi/k9ybs1q1wkwkwmjdetq44/north-154994-f.jpg?rlkey=0bynpil9w6v4f5dmalaykegh7&amp;dl=0","Click to download Image")</f>
      </c>
      <c r="B1179" s="0">
        <f>HYPERLINK("https://dl.dropboxusercontent.com/scl/fi/1ft525vfhy4ikg74y129r/mens-t-shirt-size-chartsnorth.jpg?rlkey=ey4x8lv5nxv0r16lt8myurs7a&amp;dl=0","Click to download SizeChart")</f>
      </c>
      <c r="C1179" s="0" t="inlineStr">
        <is>
          <t>North Men's Bamboo T-Shirt</t>
        </is>
      </c>
      <c r="D1179" s="0" t="inlineStr">
        <is>
          <t>'154994</t>
        </is>
      </c>
      <c r="E1179" s="0" t="inlineStr">
        <is>
          <t>ISU NORTH M DG:154994E-2XL</t>
        </is>
      </c>
      <c r="F1179" s="0" t="inlineStr">
        <is>
          <t>'801154994081</t>
        </is>
      </c>
      <c r="G1179" s="0" t="inlineStr">
        <is>
          <t>MENS</t>
        </is>
      </c>
      <c r="H1179" s="0" t="inlineStr">
        <is>
          <t>2XL</t>
        </is>
      </c>
      <c r="I1179" s="0">
        <v>30.99</v>
      </c>
      <c r="J1179" s="0">
        <v>24</v>
      </c>
    </row>
    <row r="1180" spans="1:10" customHeight="0">
      <c r="A1180" s="0">
        <f>HYPERLINK("https://dl.dropboxusercontent.com/scl/fi/k9ybs1q1wkwkwmjdetq44/north-154994-f.jpg?rlkey=0bynpil9w6v4f5dmalaykegh7&amp;dl=0","Click to download Image")</f>
      </c>
      <c r="B1180" s="0">
        <f>HYPERLINK("https://dl.dropboxusercontent.com/scl/fi/1ft525vfhy4ikg74y129r/mens-t-shirt-size-chartsnorth.jpg?rlkey=ey4x8lv5nxv0r16lt8myurs7a&amp;dl=0","Click to download SizeChart")</f>
      </c>
      <c r="C1180" s="0" t="inlineStr">
        <is>
          <t>North Men's Bamboo T-Shirt</t>
        </is>
      </c>
      <c r="D1180" s="0" t="inlineStr">
        <is>
          <t>'154994</t>
        </is>
      </c>
      <c r="E1180" s="0" t="inlineStr">
        <is>
          <t>ISU NORTH M DG:154994F-3XL</t>
        </is>
      </c>
      <c r="F1180" s="0" t="inlineStr">
        <is>
          <t>'801154994098</t>
        </is>
      </c>
      <c r="G1180" s="0" t="inlineStr">
        <is>
          <t>MENS</t>
        </is>
      </c>
      <c r="H1180" s="0" t="inlineStr">
        <is>
          <t>3XL</t>
        </is>
      </c>
      <c r="I1180" s="0">
        <v>30.99</v>
      </c>
      <c r="J1180" s="0">
        <v>21</v>
      </c>
    </row>
    <row r="1181" spans="1:10" customHeight="0">
      <c r="A1181" s="0">
        <f>HYPERLINK("https://dl.dropboxusercontent.com/scl/fi/k9ybs1q1wkwkwmjdetq44/north-154994-f.jpg?rlkey=0bynpil9w6v4f5dmalaykegh7&amp;dl=0","Click to download Image")</f>
      </c>
      <c r="B1181" s="0">
        <f>HYPERLINK("https://dl.dropboxusercontent.com/scl/fi/1ft525vfhy4ikg74y129r/mens-t-shirt-size-chartsnorth.jpg?rlkey=ey4x8lv5nxv0r16lt8myurs7a&amp;dl=0","Click to download SizeChart")</f>
      </c>
      <c r="C1181" s="0" t="inlineStr">
        <is>
          <t>North Men's Bamboo T-Shirt</t>
        </is>
      </c>
      <c r="D1181" s="0" t="inlineStr">
        <is>
          <t>'154994</t>
        </is>
      </c>
      <c r="E1181" s="0" t="inlineStr">
        <is>
          <t>ISU NORTH M DG:154994Z-12PK</t>
        </is>
      </c>
      <c r="F1181" s="0" t="inlineStr">
        <is>
          <t>'801154994999</t>
        </is>
      </c>
      <c r="G1181" s="0" t="inlineStr">
        <is>
          <t>MENS</t>
        </is>
      </c>
      <c r="H1181" s="0" t="inlineStr">
        <is>
          <t>12 PACK</t>
        </is>
      </c>
      <c r="I1181" s="0">
        <v>302.4</v>
      </c>
      <c r="J1181" s="0">
        <v>23</v>
      </c>
    </row>
    <row r="1182" spans="1:10" customHeight="0">
      <c r="A1182" s="0">
        <f>HYPERLINK("https://dl.dropboxusercontent.com/scl/fi/8mdof00q0q596kjl74xbs/154992.jpg?rlkey=baoicjp6j786psa9v7yrw9c0o&amp;dl=0","Click to download Image")</f>
      </c>
      <c r="B1182" s="0">
        <f>HYPERLINK("https://dl.dropboxusercontent.com/scl/fi/1ft525vfhy4ikg74y129r/mens-t-shirt-size-chartsnorth.jpg?rlkey=ey4x8lv5nxv0r16lt8myurs7a&amp;dl=0","Click to download SizeChart")</f>
      </c>
      <c r="C1182" s="0" t="inlineStr">
        <is>
          <t>North Men's Bamboo T-Shirt</t>
        </is>
      </c>
      <c r="D1182" s="0" t="inlineStr">
        <is>
          <t>'154992</t>
        </is>
      </c>
      <c r="E1182" s="0" t="inlineStr">
        <is>
          <t>ISU NORTH M CL:154992A-S</t>
        </is>
      </c>
      <c r="F1182" s="0" t="inlineStr">
        <is>
          <t>'801154992049</t>
        </is>
      </c>
      <c r="G1182" s="0" t="inlineStr">
        <is>
          <t>MENS</t>
        </is>
      </c>
      <c r="H1182" s="0" t="inlineStr">
        <is>
          <t>S</t>
        </is>
      </c>
      <c r="I1182" s="0">
        <v>30.99</v>
      </c>
      <c r="J1182" s="0">
        <v>21</v>
      </c>
    </row>
    <row r="1183" spans="1:10" customHeight="0">
      <c r="A1183" s="0">
        <f>HYPERLINK("https://dl.dropboxusercontent.com/scl/fi/8mdof00q0q596kjl74xbs/154992.jpg?rlkey=baoicjp6j786psa9v7yrw9c0o&amp;dl=0","Click to download Image")</f>
      </c>
      <c r="B1183" s="0">
        <f>HYPERLINK("https://dl.dropboxusercontent.com/scl/fi/1ft525vfhy4ikg74y129r/mens-t-shirt-size-chartsnorth.jpg?rlkey=ey4x8lv5nxv0r16lt8myurs7a&amp;dl=0","Click to download SizeChart")</f>
      </c>
      <c r="C1183" s="0" t="inlineStr">
        <is>
          <t>North Men's Bamboo T-Shirt</t>
        </is>
      </c>
      <c r="D1183" s="0" t="inlineStr">
        <is>
          <t>'154992</t>
        </is>
      </c>
      <c r="E1183" s="0" t="inlineStr">
        <is>
          <t>ISU NORTH M CL:154992B-M</t>
        </is>
      </c>
      <c r="F1183" s="0" t="inlineStr">
        <is>
          <t>'801154992056</t>
        </is>
      </c>
      <c r="G1183" s="0" t="inlineStr">
        <is>
          <t>MENS</t>
        </is>
      </c>
      <c r="H1183" s="0" t="inlineStr">
        <is>
          <t>M</t>
        </is>
      </c>
      <c r="I1183" s="0">
        <v>30.99</v>
      </c>
      <c r="J1183" s="0">
        <v>49</v>
      </c>
    </row>
    <row r="1184" spans="1:10" customHeight="0">
      <c r="A1184" s="0">
        <f>HYPERLINK("https://dl.dropboxusercontent.com/scl/fi/8mdof00q0q596kjl74xbs/154992.jpg?rlkey=baoicjp6j786psa9v7yrw9c0o&amp;dl=0","Click to download Image")</f>
      </c>
      <c r="B1184" s="0">
        <f>HYPERLINK("https://dl.dropboxusercontent.com/scl/fi/1ft525vfhy4ikg74y129r/mens-t-shirt-size-chartsnorth.jpg?rlkey=ey4x8lv5nxv0r16lt8myurs7a&amp;dl=0","Click to download SizeChart")</f>
      </c>
      <c r="C1184" s="0" t="inlineStr">
        <is>
          <t>North Men's Bamboo T-Shirt</t>
        </is>
      </c>
      <c r="D1184" s="0" t="inlineStr">
        <is>
          <t>'154992</t>
        </is>
      </c>
      <c r="E1184" s="0" t="inlineStr">
        <is>
          <t>ISU NORTH M CL:154992C-L</t>
        </is>
      </c>
      <c r="F1184" s="0" t="inlineStr">
        <is>
          <t>'801154992063</t>
        </is>
      </c>
      <c r="G1184" s="0" t="inlineStr">
        <is>
          <t>MENS</t>
        </is>
      </c>
      <c r="H1184" s="0" t="inlineStr">
        <is>
          <t>L</t>
        </is>
      </c>
      <c r="I1184" s="0">
        <v>30.99</v>
      </c>
      <c r="J1184" s="0">
        <v>66</v>
      </c>
    </row>
    <row r="1185" spans="1:10" customHeight="0">
      <c r="A1185" s="0">
        <f>HYPERLINK("https://dl.dropboxusercontent.com/scl/fi/8mdof00q0q596kjl74xbs/154992.jpg?rlkey=baoicjp6j786psa9v7yrw9c0o&amp;dl=0","Click to download Image")</f>
      </c>
      <c r="B1185" s="0">
        <f>HYPERLINK("https://dl.dropboxusercontent.com/scl/fi/1ft525vfhy4ikg74y129r/mens-t-shirt-size-chartsnorth.jpg?rlkey=ey4x8lv5nxv0r16lt8myurs7a&amp;dl=0","Click to download SizeChart")</f>
      </c>
      <c r="C1185" s="0" t="inlineStr">
        <is>
          <t>North Men's Bamboo T-Shirt</t>
        </is>
      </c>
      <c r="D1185" s="0" t="inlineStr">
        <is>
          <t>'154992</t>
        </is>
      </c>
      <c r="E1185" s="0" t="inlineStr">
        <is>
          <t>ISU NORTH M CL:154992D-XL</t>
        </is>
      </c>
      <c r="F1185" s="0" t="inlineStr">
        <is>
          <t>'801154992070</t>
        </is>
      </c>
      <c r="G1185" s="0" t="inlineStr">
        <is>
          <t>MENS</t>
        </is>
      </c>
      <c r="H1185" s="0" t="inlineStr">
        <is>
          <t>XL</t>
        </is>
      </c>
      <c r="I1185" s="0">
        <v>30.99</v>
      </c>
      <c r="J1185" s="0">
        <v>68</v>
      </c>
    </row>
    <row r="1186" spans="1:10" customHeight="0">
      <c r="A1186" s="0">
        <f>HYPERLINK("https://dl.dropboxusercontent.com/scl/fi/8mdof00q0q596kjl74xbs/154992.jpg?rlkey=baoicjp6j786psa9v7yrw9c0o&amp;dl=0","Click to download Image")</f>
      </c>
      <c r="B1186" s="0">
        <f>HYPERLINK("https://dl.dropboxusercontent.com/scl/fi/1ft525vfhy4ikg74y129r/mens-t-shirt-size-chartsnorth.jpg?rlkey=ey4x8lv5nxv0r16lt8myurs7a&amp;dl=0","Click to download SizeChart")</f>
      </c>
      <c r="C1186" s="0" t="inlineStr">
        <is>
          <t>North Men's Bamboo T-Shirt</t>
        </is>
      </c>
      <c r="D1186" s="0" t="inlineStr">
        <is>
          <t>'154992</t>
        </is>
      </c>
      <c r="E1186" s="0" t="inlineStr">
        <is>
          <t>ISU NORTH M CL:154992E-2XL</t>
        </is>
      </c>
      <c r="F1186" s="0" t="inlineStr">
        <is>
          <t>'801154992087</t>
        </is>
      </c>
      <c r="G1186" s="0" t="inlineStr">
        <is>
          <t>MENS</t>
        </is>
      </c>
      <c r="H1186" s="0" t="inlineStr">
        <is>
          <t>2XL</t>
        </is>
      </c>
      <c r="I1186" s="0">
        <v>30.99</v>
      </c>
      <c r="J1186" s="0">
        <v>50</v>
      </c>
    </row>
    <row r="1187" spans="1:10" customHeight="0">
      <c r="A1187" s="0">
        <f>HYPERLINK("https://dl.dropboxusercontent.com/scl/fi/8mdof00q0q596kjl74xbs/154992.jpg?rlkey=baoicjp6j786psa9v7yrw9c0o&amp;dl=0","Click to download Image")</f>
      </c>
      <c r="B1187" s="0">
        <f>HYPERLINK("https://dl.dropboxusercontent.com/scl/fi/1ft525vfhy4ikg74y129r/mens-t-shirt-size-chartsnorth.jpg?rlkey=ey4x8lv5nxv0r16lt8myurs7a&amp;dl=0","Click to download SizeChart")</f>
      </c>
      <c r="C1187" s="0" t="inlineStr">
        <is>
          <t>North Men's Bamboo T-Shirt</t>
        </is>
      </c>
      <c r="D1187" s="0" t="inlineStr">
        <is>
          <t>'154992</t>
        </is>
      </c>
      <c r="E1187" s="0" t="inlineStr">
        <is>
          <t>ISU NORTH M CL:154992F-3XL</t>
        </is>
      </c>
      <c r="F1187" s="0" t="inlineStr">
        <is>
          <t>'801154992094</t>
        </is>
      </c>
      <c r="G1187" s="0" t="inlineStr">
        <is>
          <t>MENS</t>
        </is>
      </c>
      <c r="H1187" s="0" t="inlineStr">
        <is>
          <t>3XL</t>
        </is>
      </c>
      <c r="I1187" s="0">
        <v>30.99</v>
      </c>
      <c r="J1187" s="0">
        <v>28</v>
      </c>
    </row>
    <row r="1188" spans="1:10" customHeight="0">
      <c r="A1188" s="0">
        <f>HYPERLINK("https://dl.dropboxusercontent.com/scl/fi/8mdof00q0q596kjl74xbs/154992.jpg?rlkey=baoicjp6j786psa9v7yrw9c0o&amp;dl=0","Click to download Image")</f>
      </c>
      <c r="B1188" s="0">
        <f>HYPERLINK("https://dl.dropboxusercontent.com/scl/fi/1ft525vfhy4ikg74y129r/mens-t-shirt-size-chartsnorth.jpg?rlkey=ey4x8lv5nxv0r16lt8myurs7a&amp;dl=0","Click to download SizeChart")</f>
      </c>
      <c r="C1188" s="0" t="inlineStr">
        <is>
          <t>North Men's Bamboo T-Shirt</t>
        </is>
      </c>
      <c r="D1188" s="0" t="inlineStr">
        <is>
          <t>'154992</t>
        </is>
      </c>
      <c r="E1188" s="0" t="inlineStr">
        <is>
          <t>ISU NORTH M CL:154992Z-12PK</t>
        </is>
      </c>
      <c r="F1188" s="0" t="inlineStr">
        <is>
          <t>'801154992995</t>
        </is>
      </c>
      <c r="G1188" s="0" t="inlineStr">
        <is>
          <t>MENS</t>
        </is>
      </c>
      <c r="H1188" s="0" t="inlineStr">
        <is>
          <t>12 PACK</t>
        </is>
      </c>
      <c r="I1188" s="0">
        <v>302.4</v>
      </c>
      <c r="J1188" s="0">
        <v>27</v>
      </c>
    </row>
    <row r="1189" spans="1:10" customHeight="0">
      <c r="A1189" s="0">
        <f>HYPERLINK("https://dl.dropboxusercontent.com/scl/fi/onekg6t1invi6z1smk8vs/155001.jpg?rlkey=nphbclfy58on0czpic8jxr1ut&amp;dl=0","Click to download Image")</f>
      </c>
      <c r="B1189" s="0">
        <f>HYPERLINK("https://dl.dropboxusercontent.com/scl/fi/1ft525vfhy4ikg74y129r/mens-t-shirt-size-chartsnorth.jpg?rlkey=ey4x8lv5nxv0r16lt8myurs7a&amp;dl=0","Click to download SizeChart")</f>
      </c>
      <c r="C1189" s="0" t="inlineStr">
        <is>
          <t>North Men's Bamboo T-Shirt</t>
        </is>
      </c>
      <c r="D1189" s="0" t="inlineStr">
        <is>
          <t>'155001</t>
        </is>
      </c>
      <c r="E1189" s="0" t="inlineStr">
        <is>
          <t>DRK NORTH M DG:155001A-S</t>
        </is>
      </c>
      <c r="F1189" s="0" t="inlineStr">
        <is>
          <t>'817155001048</t>
        </is>
      </c>
      <c r="G1189" s="0" t="inlineStr">
        <is>
          <t>MENS</t>
        </is>
      </c>
      <c r="H1189" s="0" t="inlineStr">
        <is>
          <t>S</t>
        </is>
      </c>
      <c r="I1189" s="0">
        <v>30.99</v>
      </c>
      <c r="J1189" s="0">
        <v>18</v>
      </c>
    </row>
    <row r="1190" spans="1:10" customHeight="0">
      <c r="A1190" s="0">
        <f>HYPERLINK("https://dl.dropboxusercontent.com/scl/fi/onekg6t1invi6z1smk8vs/155001.jpg?rlkey=nphbclfy58on0czpic8jxr1ut&amp;dl=0","Click to download Image")</f>
      </c>
      <c r="B1190" s="0">
        <f>HYPERLINK("https://dl.dropboxusercontent.com/scl/fi/1ft525vfhy4ikg74y129r/mens-t-shirt-size-chartsnorth.jpg?rlkey=ey4x8lv5nxv0r16lt8myurs7a&amp;dl=0","Click to download SizeChart")</f>
      </c>
      <c r="C1190" s="0" t="inlineStr">
        <is>
          <t>North Men's Bamboo T-Shirt</t>
        </is>
      </c>
      <c r="D1190" s="0" t="inlineStr">
        <is>
          <t>'155001</t>
        </is>
      </c>
      <c r="E1190" s="0" t="inlineStr">
        <is>
          <t>DRK NORTH M DG:155001B-M</t>
        </is>
      </c>
      <c r="F1190" s="0" t="inlineStr">
        <is>
          <t>'817155001055</t>
        </is>
      </c>
      <c r="G1190" s="0" t="inlineStr">
        <is>
          <t>MENS</t>
        </is>
      </c>
      <c r="H1190" s="0" t="inlineStr">
        <is>
          <t>M</t>
        </is>
      </c>
      <c r="I1190" s="0">
        <v>30.99</v>
      </c>
      <c r="J1190" s="0">
        <v>36</v>
      </c>
    </row>
    <row r="1191" spans="1:10" customHeight="0">
      <c r="A1191" s="0">
        <f>HYPERLINK("https://dl.dropboxusercontent.com/scl/fi/onekg6t1invi6z1smk8vs/155001.jpg?rlkey=nphbclfy58on0czpic8jxr1ut&amp;dl=0","Click to download Image")</f>
      </c>
      <c r="B1191" s="0">
        <f>HYPERLINK("https://dl.dropboxusercontent.com/scl/fi/1ft525vfhy4ikg74y129r/mens-t-shirt-size-chartsnorth.jpg?rlkey=ey4x8lv5nxv0r16lt8myurs7a&amp;dl=0","Click to download SizeChart")</f>
      </c>
      <c r="C1191" s="0" t="inlineStr">
        <is>
          <t>North Men's Bamboo T-Shirt</t>
        </is>
      </c>
      <c r="D1191" s="0" t="inlineStr">
        <is>
          <t>'155001</t>
        </is>
      </c>
      <c r="E1191" s="0" t="inlineStr">
        <is>
          <t>DRK NORTH M DG:155001C-L</t>
        </is>
      </c>
      <c r="F1191" s="0" t="inlineStr">
        <is>
          <t>'817155001062</t>
        </is>
      </c>
      <c r="G1191" s="0" t="inlineStr">
        <is>
          <t>MENS</t>
        </is>
      </c>
      <c r="H1191" s="0" t="inlineStr">
        <is>
          <t>L</t>
        </is>
      </c>
      <c r="I1191" s="0">
        <v>30.99</v>
      </c>
      <c r="J1191" s="0">
        <v>53</v>
      </c>
    </row>
    <row r="1192" spans="1:10" customHeight="0">
      <c r="A1192" s="0">
        <f>HYPERLINK("https://dl.dropboxusercontent.com/scl/fi/onekg6t1invi6z1smk8vs/155001.jpg?rlkey=nphbclfy58on0czpic8jxr1ut&amp;dl=0","Click to download Image")</f>
      </c>
      <c r="B1192" s="0">
        <f>HYPERLINK("https://dl.dropboxusercontent.com/scl/fi/1ft525vfhy4ikg74y129r/mens-t-shirt-size-chartsnorth.jpg?rlkey=ey4x8lv5nxv0r16lt8myurs7a&amp;dl=0","Click to download SizeChart")</f>
      </c>
      <c r="C1192" s="0" t="inlineStr">
        <is>
          <t>North Men's Bamboo T-Shirt</t>
        </is>
      </c>
      <c r="D1192" s="0" t="inlineStr">
        <is>
          <t>'155001</t>
        </is>
      </c>
      <c r="E1192" s="0" t="inlineStr">
        <is>
          <t>DRK NORTH M DG:155001D-XL</t>
        </is>
      </c>
      <c r="F1192" s="0" t="inlineStr">
        <is>
          <t>'817155001079</t>
        </is>
      </c>
      <c r="G1192" s="0" t="inlineStr">
        <is>
          <t>MENS</t>
        </is>
      </c>
      <c r="H1192" s="0" t="inlineStr">
        <is>
          <t>XL</t>
        </is>
      </c>
      <c r="I1192" s="0">
        <v>30.99</v>
      </c>
      <c r="J1192" s="0">
        <v>56</v>
      </c>
    </row>
    <row r="1193" spans="1:10" customHeight="0">
      <c r="A1193" s="0">
        <f>HYPERLINK("https://dl.dropboxusercontent.com/scl/fi/onekg6t1invi6z1smk8vs/155001.jpg?rlkey=nphbclfy58on0czpic8jxr1ut&amp;dl=0","Click to download Image")</f>
      </c>
      <c r="B1193" s="0">
        <f>HYPERLINK("https://dl.dropboxusercontent.com/scl/fi/1ft525vfhy4ikg74y129r/mens-t-shirt-size-chartsnorth.jpg?rlkey=ey4x8lv5nxv0r16lt8myurs7a&amp;dl=0","Click to download SizeChart")</f>
      </c>
      <c r="C1193" s="0" t="inlineStr">
        <is>
          <t>North Men's Bamboo T-Shirt</t>
        </is>
      </c>
      <c r="D1193" s="0" t="inlineStr">
        <is>
          <t>'155001</t>
        </is>
      </c>
      <c r="E1193" s="0" t="inlineStr">
        <is>
          <t>DRK NORTH M DG:155001E-2XL</t>
        </is>
      </c>
      <c r="F1193" s="0" t="inlineStr">
        <is>
          <t>'817155001086</t>
        </is>
      </c>
      <c r="G1193" s="0" t="inlineStr">
        <is>
          <t>MENS</t>
        </is>
      </c>
      <c r="H1193" s="0" t="inlineStr">
        <is>
          <t>2XL</t>
        </is>
      </c>
      <c r="I1193" s="0">
        <v>30.99</v>
      </c>
      <c r="J1193" s="0">
        <v>37</v>
      </c>
    </row>
    <row r="1194" spans="1:10" customHeight="0">
      <c r="A1194" s="0">
        <f>HYPERLINK("https://dl.dropboxusercontent.com/scl/fi/onekg6t1invi6z1smk8vs/155001.jpg?rlkey=nphbclfy58on0czpic8jxr1ut&amp;dl=0","Click to download Image")</f>
      </c>
      <c r="B1194" s="0">
        <f>HYPERLINK("https://dl.dropboxusercontent.com/scl/fi/1ft525vfhy4ikg74y129r/mens-t-shirt-size-chartsnorth.jpg?rlkey=ey4x8lv5nxv0r16lt8myurs7a&amp;dl=0","Click to download SizeChart")</f>
      </c>
      <c r="C1194" s="0" t="inlineStr">
        <is>
          <t>North Men's Bamboo T-Shirt</t>
        </is>
      </c>
      <c r="D1194" s="0" t="inlineStr">
        <is>
          <t>'155001</t>
        </is>
      </c>
      <c r="E1194" s="0" t="inlineStr">
        <is>
          <t>DRK NORTH M DG:155001F-3XL</t>
        </is>
      </c>
      <c r="F1194" s="0" t="inlineStr">
        <is>
          <t>'817155001093</t>
        </is>
      </c>
      <c r="G1194" s="0" t="inlineStr">
        <is>
          <t>MENS</t>
        </is>
      </c>
      <c r="H1194" s="0" t="inlineStr">
        <is>
          <t>3XL</t>
        </is>
      </c>
      <c r="I1194" s="0">
        <v>30.99</v>
      </c>
      <c r="J1194" s="0">
        <v>20</v>
      </c>
    </row>
    <row r="1195" spans="1:10" customHeight="0">
      <c r="A1195" s="0">
        <f>HYPERLINK("https://dl.dropboxusercontent.com/scl/fi/onekg6t1invi6z1smk8vs/155001.jpg?rlkey=nphbclfy58on0czpic8jxr1ut&amp;dl=0","Click to download Image")</f>
      </c>
      <c r="B1195" s="0">
        <f>HYPERLINK("https://dl.dropboxusercontent.com/scl/fi/1ft525vfhy4ikg74y129r/mens-t-shirt-size-chartsnorth.jpg?rlkey=ey4x8lv5nxv0r16lt8myurs7a&amp;dl=0","Click to download SizeChart")</f>
      </c>
      <c r="C1195" s="0" t="inlineStr">
        <is>
          <t>North Men's Bamboo T-Shirt</t>
        </is>
      </c>
      <c r="D1195" s="0" t="inlineStr">
        <is>
          <t>'155001</t>
        </is>
      </c>
      <c r="E1195" s="0" t="inlineStr">
        <is>
          <t>DRK NORTH M DG:155001Z-12PK</t>
        </is>
      </c>
      <c r="F1195" s="0" t="inlineStr">
        <is>
          <t>'817155001994</t>
        </is>
      </c>
      <c r="G1195" s="0" t="inlineStr">
        <is>
          <t>MENS</t>
        </is>
      </c>
      <c r="H1195" s="0" t="inlineStr">
        <is>
          <t>12 PACK</t>
        </is>
      </c>
      <c r="I1195" s="0">
        <v>302.3</v>
      </c>
      <c r="J1195" s="0">
        <v>18</v>
      </c>
    </row>
    <row r="1196" spans="1:10" customHeight="0">
      <c r="A1196" s="0">
        <f>HYPERLINK("https://dl.dropboxusercontent.com/scl/fi/39sp4851w2756kkmz2w6b/155018.jpg?rlkey=ye1zs8eo9u3in0mb3yser2wek&amp;dl=0","Click to download Image")</f>
      </c>
      <c r="B1196" s="0">
        <f>HYPERLINK("https://dl.dropboxusercontent.com/scl/fi/1ft525vfhy4ikg74y129r/mens-t-shirt-size-chartsnorth.jpg?rlkey=ey4x8lv5nxv0r16lt8myurs7a&amp;dl=0","Click to download SizeChart")</f>
      </c>
      <c r="C1196" s="0" t="inlineStr">
        <is>
          <t>North Men's Bamboo T-Shirt</t>
        </is>
      </c>
      <c r="D1196" s="0" t="inlineStr">
        <is>
          <t>'155018</t>
        </is>
      </c>
      <c r="E1196" s="0" t="inlineStr">
        <is>
          <t>UNI NORTH M PE:155018A-S</t>
        </is>
      </c>
      <c r="F1196" s="0" t="inlineStr">
        <is>
          <t>'802155018042</t>
        </is>
      </c>
      <c r="G1196" s="0" t="inlineStr">
        <is>
          <t>MENS</t>
        </is>
      </c>
      <c r="H1196" s="0" t="inlineStr">
        <is>
          <t>S</t>
        </is>
      </c>
      <c r="I1196" s="0">
        <v>30.99</v>
      </c>
      <c r="J1196" s="0">
        <v>31</v>
      </c>
    </row>
    <row r="1197" spans="1:10" customHeight="0">
      <c r="A1197" s="0">
        <f>HYPERLINK("https://dl.dropboxusercontent.com/scl/fi/39sp4851w2756kkmz2w6b/155018.jpg?rlkey=ye1zs8eo9u3in0mb3yser2wek&amp;dl=0","Click to download Image")</f>
      </c>
      <c r="B1197" s="0">
        <f>HYPERLINK("https://dl.dropboxusercontent.com/scl/fi/1ft525vfhy4ikg74y129r/mens-t-shirt-size-chartsnorth.jpg?rlkey=ey4x8lv5nxv0r16lt8myurs7a&amp;dl=0","Click to download SizeChart")</f>
      </c>
      <c r="C1197" s="0" t="inlineStr">
        <is>
          <t>North Men's Bamboo T-Shirt</t>
        </is>
      </c>
      <c r="D1197" s="0" t="inlineStr">
        <is>
          <t>'155018</t>
        </is>
      </c>
      <c r="E1197" s="0" t="inlineStr">
        <is>
          <t>UNI NORTH M PE:155018B-M</t>
        </is>
      </c>
      <c r="F1197" s="0" t="inlineStr">
        <is>
          <t>'802155018059</t>
        </is>
      </c>
      <c r="G1197" s="0" t="inlineStr">
        <is>
          <t>MENS</t>
        </is>
      </c>
      <c r="H1197" s="0" t="inlineStr">
        <is>
          <t>M</t>
        </is>
      </c>
      <c r="I1197" s="0">
        <v>30.99</v>
      </c>
      <c r="J1197" s="0">
        <v>62</v>
      </c>
    </row>
    <row r="1198" spans="1:10" customHeight="0">
      <c r="A1198" s="0">
        <f>HYPERLINK("https://dl.dropboxusercontent.com/scl/fi/39sp4851w2756kkmz2w6b/155018.jpg?rlkey=ye1zs8eo9u3in0mb3yser2wek&amp;dl=0","Click to download Image")</f>
      </c>
      <c r="B1198" s="0">
        <f>HYPERLINK("https://dl.dropboxusercontent.com/scl/fi/1ft525vfhy4ikg74y129r/mens-t-shirt-size-chartsnorth.jpg?rlkey=ey4x8lv5nxv0r16lt8myurs7a&amp;dl=0","Click to download SizeChart")</f>
      </c>
      <c r="C1198" s="0" t="inlineStr">
        <is>
          <t>North Men's Bamboo T-Shirt</t>
        </is>
      </c>
      <c r="D1198" s="0" t="inlineStr">
        <is>
          <t>'155018</t>
        </is>
      </c>
      <c r="E1198" s="0" t="inlineStr">
        <is>
          <t>UNI NORTH M PE:155018C-L</t>
        </is>
      </c>
      <c r="F1198" s="0" t="inlineStr">
        <is>
          <t>'802155018066</t>
        </is>
      </c>
      <c r="G1198" s="0" t="inlineStr">
        <is>
          <t>MENS</t>
        </is>
      </c>
      <c r="H1198" s="0" t="inlineStr">
        <is>
          <t>L</t>
        </is>
      </c>
      <c r="I1198" s="0">
        <v>30.99</v>
      </c>
      <c r="J1198" s="0">
        <v>102</v>
      </c>
    </row>
    <row r="1199" spans="1:10" customHeight="0">
      <c r="A1199" s="0">
        <f>HYPERLINK("https://dl.dropboxusercontent.com/scl/fi/39sp4851w2756kkmz2w6b/155018.jpg?rlkey=ye1zs8eo9u3in0mb3yser2wek&amp;dl=0","Click to download Image")</f>
      </c>
      <c r="B1199" s="0">
        <f>HYPERLINK("https://dl.dropboxusercontent.com/scl/fi/1ft525vfhy4ikg74y129r/mens-t-shirt-size-chartsnorth.jpg?rlkey=ey4x8lv5nxv0r16lt8myurs7a&amp;dl=0","Click to download SizeChart")</f>
      </c>
      <c r="C1199" s="0" t="inlineStr">
        <is>
          <t>North Men's Bamboo T-Shirt</t>
        </is>
      </c>
      <c r="D1199" s="0" t="inlineStr">
        <is>
          <t>'155018</t>
        </is>
      </c>
      <c r="E1199" s="0" t="inlineStr">
        <is>
          <t>UNI NORTH M PE:155018D-XL</t>
        </is>
      </c>
      <c r="F1199" s="0" t="inlineStr">
        <is>
          <t>'802155018073</t>
        </is>
      </c>
      <c r="G1199" s="0" t="inlineStr">
        <is>
          <t>MENS</t>
        </is>
      </c>
      <c r="H1199" s="0" t="inlineStr">
        <is>
          <t>XL</t>
        </is>
      </c>
      <c r="I1199" s="0">
        <v>30.99</v>
      </c>
      <c r="J1199" s="0">
        <v>100</v>
      </c>
    </row>
    <row r="1200" spans="1:10" customHeight="0">
      <c r="A1200" s="0">
        <f>HYPERLINK("https://dl.dropboxusercontent.com/scl/fi/39sp4851w2756kkmz2w6b/155018.jpg?rlkey=ye1zs8eo9u3in0mb3yser2wek&amp;dl=0","Click to download Image")</f>
      </c>
      <c r="B1200" s="0">
        <f>HYPERLINK("https://dl.dropboxusercontent.com/scl/fi/1ft525vfhy4ikg74y129r/mens-t-shirt-size-chartsnorth.jpg?rlkey=ey4x8lv5nxv0r16lt8myurs7a&amp;dl=0","Click to download SizeChart")</f>
      </c>
      <c r="C1200" s="0" t="inlineStr">
        <is>
          <t>North Men's Bamboo T-Shirt</t>
        </is>
      </c>
      <c r="D1200" s="0" t="inlineStr">
        <is>
          <t>'155018</t>
        </is>
      </c>
      <c r="E1200" s="0" t="inlineStr">
        <is>
          <t>UNI NORTH M PE:155018E-2XL</t>
        </is>
      </c>
      <c r="F1200" s="0" t="inlineStr">
        <is>
          <t>'802155018080</t>
        </is>
      </c>
      <c r="G1200" s="0" t="inlineStr">
        <is>
          <t>MENS</t>
        </is>
      </c>
      <c r="H1200" s="0" t="inlineStr">
        <is>
          <t>2XL</t>
        </is>
      </c>
      <c r="I1200" s="0">
        <v>30.99</v>
      </c>
      <c r="J1200" s="0">
        <v>55</v>
      </c>
    </row>
    <row r="1201" spans="1:10" customHeight="0">
      <c r="A1201" s="0">
        <f>HYPERLINK("https://dl.dropboxusercontent.com/scl/fi/39sp4851w2756kkmz2w6b/155018.jpg?rlkey=ye1zs8eo9u3in0mb3yser2wek&amp;dl=0","Click to download Image")</f>
      </c>
      <c r="B1201" s="0">
        <f>HYPERLINK("https://dl.dropboxusercontent.com/scl/fi/1ft525vfhy4ikg74y129r/mens-t-shirt-size-chartsnorth.jpg?rlkey=ey4x8lv5nxv0r16lt8myurs7a&amp;dl=0","Click to download SizeChart")</f>
      </c>
      <c r="C1201" s="0" t="inlineStr">
        <is>
          <t>North Men's Bamboo T-Shirt</t>
        </is>
      </c>
      <c r="D1201" s="0" t="inlineStr">
        <is>
          <t>'155018</t>
        </is>
      </c>
      <c r="E1201" s="0" t="inlineStr">
        <is>
          <t>UNI NORTH M PE:155018F-3XL</t>
        </is>
      </c>
      <c r="F1201" s="0" t="inlineStr">
        <is>
          <t>'802155018097</t>
        </is>
      </c>
      <c r="G1201" s="0" t="inlineStr">
        <is>
          <t>MENS</t>
        </is>
      </c>
      <c r="H1201" s="0" t="inlineStr">
        <is>
          <t>3XL</t>
        </is>
      </c>
      <c r="I1201" s="0">
        <v>30.99</v>
      </c>
      <c r="J1201" s="0">
        <v>30</v>
      </c>
    </row>
    <row r="1202" spans="1:10" customHeight="0">
      <c r="A1202" s="0">
        <f>HYPERLINK("https://dl.dropboxusercontent.com/scl/fi/39sp4851w2756kkmz2w6b/155018.jpg?rlkey=ye1zs8eo9u3in0mb3yser2wek&amp;dl=0","Click to download Image")</f>
      </c>
      <c r="B1202" s="0">
        <f>HYPERLINK("https://dl.dropboxusercontent.com/scl/fi/1ft525vfhy4ikg74y129r/mens-t-shirt-size-chartsnorth.jpg?rlkey=ey4x8lv5nxv0r16lt8myurs7a&amp;dl=0","Click to download SizeChart")</f>
      </c>
      <c r="C1202" s="0" t="inlineStr">
        <is>
          <t>North Men's Bamboo T-Shirt</t>
        </is>
      </c>
      <c r="D1202" s="0" t="inlineStr">
        <is>
          <t>'155018</t>
        </is>
      </c>
      <c r="E1202" s="0" t="inlineStr">
        <is>
          <t>UNI NORTH M PE:155018Z-12PK</t>
        </is>
      </c>
      <c r="F1202" s="0" t="inlineStr">
        <is>
          <t>'802155018998</t>
        </is>
      </c>
      <c r="G1202" s="0" t="inlineStr">
        <is>
          <t>MENS</t>
        </is>
      </c>
      <c r="H1202" s="0" t="inlineStr">
        <is>
          <t>12 PACK</t>
        </is>
      </c>
      <c r="I1202" s="0">
        <v>302.3</v>
      </c>
      <c r="J1202" s="0">
        <v>29</v>
      </c>
    </row>
    <row r="1203" spans="1:10" customHeight="0">
      <c r="A1203" s="0">
        <f>HYPERLINK("https://dl.dropboxusercontent.com/scl/fi/y3k9inxembvrow1jfu9os/155019.jpg?rlkey=dy3ks2zgsh49veg30bz84qtqx&amp;dl=0","Click to download Image")</f>
      </c>
      <c r="B1203" s="0">
        <f>HYPERLINK("https://dl.dropboxusercontent.com/scl/fi/snzpd3st8fz0g9iljkwbl/womens-t-shirt-size-chartsnorth.jpg?rlkey=shh1egeqvql3ln4yk41o55x42&amp;dl=0","Click to download SizeChart")</f>
      </c>
      <c r="C1203" s="0" t="inlineStr">
        <is>
          <t>North Women's Bamboo T-Shirt</t>
        </is>
      </c>
      <c r="D1203" s="0" t="inlineStr">
        <is>
          <t>'155019</t>
        </is>
      </c>
      <c r="E1203" s="0" t="inlineStr">
        <is>
          <t>UNI NORTH W PE:155019AA-XS</t>
        </is>
      </c>
      <c r="F1203" s="0" t="inlineStr">
        <is>
          <t>'802155019032</t>
        </is>
      </c>
      <c r="G1203" s="0" t="inlineStr">
        <is>
          <t>WOMENS</t>
        </is>
      </c>
      <c r="H1203" s="0" t="inlineStr">
        <is>
          <t>XS</t>
        </is>
      </c>
      <c r="I1203" s="0">
        <v>30.99</v>
      </c>
      <c r="J1203" s="0">
        <v>17</v>
      </c>
    </row>
    <row r="1204" spans="1:10" customHeight="0">
      <c r="A1204" s="0">
        <f>HYPERLINK("https://dl.dropboxusercontent.com/scl/fi/y3k9inxembvrow1jfu9os/155019.jpg?rlkey=dy3ks2zgsh49veg30bz84qtqx&amp;dl=0","Click to download Image")</f>
      </c>
      <c r="B1204" s="0">
        <f>HYPERLINK("https://dl.dropboxusercontent.com/scl/fi/snzpd3st8fz0g9iljkwbl/womens-t-shirt-size-chartsnorth.jpg?rlkey=shh1egeqvql3ln4yk41o55x42&amp;dl=0","Click to download SizeChart")</f>
      </c>
      <c r="C1204" s="0" t="inlineStr">
        <is>
          <t>North Women's Bamboo T-Shirt</t>
        </is>
      </c>
      <c r="D1204" s="0" t="inlineStr">
        <is>
          <t>'155019</t>
        </is>
      </c>
      <c r="E1204" s="0" t="inlineStr">
        <is>
          <t>UNI NORTH W PE:155019A-S</t>
        </is>
      </c>
      <c r="F1204" s="0" t="inlineStr">
        <is>
          <t>'802155019049</t>
        </is>
      </c>
      <c r="G1204" s="0" t="inlineStr">
        <is>
          <t>WOMENS</t>
        </is>
      </c>
      <c r="H1204" s="0" t="inlineStr">
        <is>
          <t>S</t>
        </is>
      </c>
      <c r="I1204" s="0">
        <v>30.99</v>
      </c>
      <c r="J1204" s="0">
        <v>36</v>
      </c>
    </row>
    <row r="1205" spans="1:10" customHeight="0">
      <c r="A1205" s="0">
        <f>HYPERLINK("https://dl.dropboxusercontent.com/scl/fi/y3k9inxembvrow1jfu9os/155019.jpg?rlkey=dy3ks2zgsh49veg30bz84qtqx&amp;dl=0","Click to download Image")</f>
      </c>
      <c r="B1205" s="0">
        <f>HYPERLINK("https://dl.dropboxusercontent.com/scl/fi/snzpd3st8fz0g9iljkwbl/womens-t-shirt-size-chartsnorth.jpg?rlkey=shh1egeqvql3ln4yk41o55x42&amp;dl=0","Click to download SizeChart")</f>
      </c>
      <c r="C1205" s="0" t="inlineStr">
        <is>
          <t>North Women's Bamboo T-Shirt</t>
        </is>
      </c>
      <c r="D1205" s="0" t="inlineStr">
        <is>
          <t>'155019</t>
        </is>
      </c>
      <c r="E1205" s="0" t="inlineStr">
        <is>
          <t>UNI NORTH W PE:155019B-M</t>
        </is>
      </c>
      <c r="F1205" s="0" t="inlineStr">
        <is>
          <t>'802155019056</t>
        </is>
      </c>
      <c r="G1205" s="0" t="inlineStr">
        <is>
          <t>WOMENS</t>
        </is>
      </c>
      <c r="H1205" s="0" t="inlineStr">
        <is>
          <t>M</t>
        </is>
      </c>
      <c r="I1205" s="0">
        <v>30.99</v>
      </c>
      <c r="J1205" s="0">
        <v>71</v>
      </c>
    </row>
    <row r="1206" spans="1:10" customHeight="0">
      <c r="A1206" s="0">
        <f>HYPERLINK("https://dl.dropboxusercontent.com/scl/fi/y3k9inxembvrow1jfu9os/155019.jpg?rlkey=dy3ks2zgsh49veg30bz84qtqx&amp;dl=0","Click to download Image")</f>
      </c>
      <c r="B1206" s="0">
        <f>HYPERLINK("https://dl.dropboxusercontent.com/scl/fi/snzpd3st8fz0g9iljkwbl/womens-t-shirt-size-chartsnorth.jpg?rlkey=shh1egeqvql3ln4yk41o55x42&amp;dl=0","Click to download SizeChart")</f>
      </c>
      <c r="C1206" s="0" t="inlineStr">
        <is>
          <t>North Women's Bamboo T-Shirt</t>
        </is>
      </c>
      <c r="D1206" s="0" t="inlineStr">
        <is>
          <t>'155019</t>
        </is>
      </c>
      <c r="E1206" s="0" t="inlineStr">
        <is>
          <t>UNI NORTH W PE:155019C-L</t>
        </is>
      </c>
      <c r="F1206" s="0" t="inlineStr">
        <is>
          <t>'802155019063</t>
        </is>
      </c>
      <c r="G1206" s="0" t="inlineStr">
        <is>
          <t>WOMENS</t>
        </is>
      </c>
      <c r="H1206" s="0" t="inlineStr">
        <is>
          <t>L</t>
        </is>
      </c>
      <c r="I1206" s="0">
        <v>30.99</v>
      </c>
      <c r="J1206" s="0">
        <v>70</v>
      </c>
    </row>
    <row r="1207" spans="1:10" customHeight="0">
      <c r="A1207" s="0">
        <f>HYPERLINK("https://dl.dropboxusercontent.com/scl/fi/y3k9inxembvrow1jfu9os/155019.jpg?rlkey=dy3ks2zgsh49veg30bz84qtqx&amp;dl=0","Click to download Image")</f>
      </c>
      <c r="B1207" s="0">
        <f>HYPERLINK("https://dl.dropboxusercontent.com/scl/fi/snzpd3st8fz0g9iljkwbl/womens-t-shirt-size-chartsnorth.jpg?rlkey=shh1egeqvql3ln4yk41o55x42&amp;dl=0","Click to download SizeChart")</f>
      </c>
      <c r="C1207" s="0" t="inlineStr">
        <is>
          <t>North Women's Bamboo T-Shirt</t>
        </is>
      </c>
      <c r="D1207" s="0" t="inlineStr">
        <is>
          <t>'155019</t>
        </is>
      </c>
      <c r="E1207" s="0" t="inlineStr">
        <is>
          <t>UNI NORTH W PE:155019D-XL</t>
        </is>
      </c>
      <c r="F1207" s="0" t="inlineStr">
        <is>
          <t>'802155019070</t>
        </is>
      </c>
      <c r="G1207" s="0" t="inlineStr">
        <is>
          <t>WOMENS</t>
        </is>
      </c>
      <c r="H1207" s="0" t="inlineStr">
        <is>
          <t>XL</t>
        </is>
      </c>
      <c r="I1207" s="0">
        <v>30.99</v>
      </c>
      <c r="J1207" s="0">
        <v>37</v>
      </c>
    </row>
    <row r="1208" spans="1:10" customHeight="0">
      <c r="A1208" s="0">
        <f>HYPERLINK("https://dl.dropboxusercontent.com/scl/fi/y3k9inxembvrow1jfu9os/155019.jpg?rlkey=dy3ks2zgsh49veg30bz84qtqx&amp;dl=0","Click to download Image")</f>
      </c>
      <c r="B1208" s="0">
        <f>HYPERLINK("https://dl.dropboxusercontent.com/scl/fi/snzpd3st8fz0g9iljkwbl/womens-t-shirt-size-chartsnorth.jpg?rlkey=shh1egeqvql3ln4yk41o55x42&amp;dl=0","Click to download SizeChart")</f>
      </c>
      <c r="C1208" s="0" t="inlineStr">
        <is>
          <t>North Women's Bamboo T-Shirt</t>
        </is>
      </c>
      <c r="D1208" s="0" t="inlineStr">
        <is>
          <t>'155019</t>
        </is>
      </c>
      <c r="E1208" s="0" t="inlineStr">
        <is>
          <t>UNI NORTH W PE:155019E-2XL</t>
        </is>
      </c>
      <c r="F1208" s="0" t="inlineStr">
        <is>
          <t>'802155019087</t>
        </is>
      </c>
      <c r="G1208" s="0" t="inlineStr">
        <is>
          <t>WOMENS</t>
        </is>
      </c>
      <c r="H1208" s="0" t="inlineStr">
        <is>
          <t>2XL</t>
        </is>
      </c>
      <c r="I1208" s="0">
        <v>32.99</v>
      </c>
      <c r="J1208" s="0">
        <v>19</v>
      </c>
    </row>
    <row r="1209" spans="1:10" customHeight="0">
      <c r="A1209" s="0">
        <f>HYPERLINK("https://dl.dropboxusercontent.com/scl/fi/y3k9inxembvrow1jfu9os/155019.jpg?rlkey=dy3ks2zgsh49veg30bz84qtqx&amp;dl=0","Click to download Image")</f>
      </c>
      <c r="B1209" s="0">
        <f>HYPERLINK("https://dl.dropboxusercontent.com/scl/fi/snzpd3st8fz0g9iljkwbl/womens-t-shirt-size-chartsnorth.jpg?rlkey=shh1egeqvql3ln4yk41o55x42&amp;dl=0","Click to download SizeChart")</f>
      </c>
      <c r="C1209" s="0" t="inlineStr">
        <is>
          <t>North Women's Bamboo T-Shirt</t>
        </is>
      </c>
      <c r="D1209" s="0" t="inlineStr">
        <is>
          <t>'155019</t>
        </is>
      </c>
      <c r="E1209" s="0" t="inlineStr">
        <is>
          <t>UNI NORTH W PE:155019F-3XL</t>
        </is>
      </c>
      <c r="F1209" s="0" t="inlineStr">
        <is>
          <t>'802155019094</t>
        </is>
      </c>
      <c r="G1209" s="0" t="inlineStr">
        <is>
          <t>WOMENS</t>
        </is>
      </c>
      <c r="H1209" s="0" t="inlineStr">
        <is>
          <t>3XL</t>
        </is>
      </c>
      <c r="I1209" s="0">
        <v>32.99</v>
      </c>
      <c r="J1209" s="0">
        <v>10</v>
      </c>
    </row>
    <row r="1210" spans="1:10" customHeight="0">
      <c r="A1210" s="0">
        <f>HYPERLINK("https://dl.dropboxusercontent.com/scl/fi/y3k9inxembvrow1jfu9os/155019.jpg?rlkey=dy3ks2zgsh49veg30bz84qtqx&amp;dl=0","Click to download Image")</f>
      </c>
      <c r="B1210" s="0">
        <f>HYPERLINK("https://dl.dropboxusercontent.com/scl/fi/snzpd3st8fz0g9iljkwbl/womens-t-shirt-size-chartsnorth.jpg?rlkey=shh1egeqvql3ln4yk41o55x42&amp;dl=0","Click to download SizeChart")</f>
      </c>
      <c r="C1210" s="0" t="inlineStr">
        <is>
          <t>North Women's Bamboo T-Shirt</t>
        </is>
      </c>
      <c r="D1210" s="0" t="inlineStr">
        <is>
          <t>'155019</t>
        </is>
      </c>
      <c r="E1210" s="0" t="inlineStr">
        <is>
          <t>UNI NORTH W PE:155019Z-12PK</t>
        </is>
      </c>
      <c r="F1210" s="0" t="inlineStr">
        <is>
          <t>'802155019995</t>
        </is>
      </c>
      <c r="G1210" s="0" t="inlineStr">
        <is>
          <t>WOMENS</t>
        </is>
      </c>
      <c r="H1210" s="0" t="inlineStr">
        <is>
          <t>12 PACK</t>
        </is>
      </c>
      <c r="I1210" s="0">
        <v>297.6</v>
      </c>
      <c r="J1210" s="0">
        <v>18</v>
      </c>
    </row>
    <row r="1211" spans="1:10" customHeight="0">
      <c r="A1211" s="0">
        <f>HYPERLINK("https://dl.dropboxusercontent.com/scl/fi/1vnuksj94hhrhi56i4rlf/155002.jpg?rlkey=r9gn6c7gzxl0xzpf4uk3qwwyk&amp;dl=0","Click to download Image")</f>
      </c>
      <c r="B1211" s="0">
        <f>HYPERLINK("https://dl.dropboxusercontent.com/scl/fi/snzpd3st8fz0g9iljkwbl/womens-t-shirt-size-chartsnorth.jpg?rlkey=shh1egeqvql3ln4yk41o55x42&amp;dl=0","Click to download SizeChart")</f>
      </c>
      <c r="C1211" s="0" t="inlineStr">
        <is>
          <t>North Women's Bamboo T-Shirt</t>
        </is>
      </c>
      <c r="D1211" s="0" t="inlineStr">
        <is>
          <t>'155002</t>
        </is>
      </c>
      <c r="E1211" s="0" t="inlineStr">
        <is>
          <t>DRK NORTH W DG:155002AA-XS</t>
        </is>
      </c>
      <c r="F1211" s="0" t="inlineStr">
        <is>
          <t>'817155002038</t>
        </is>
      </c>
      <c r="G1211" s="0" t="inlineStr">
        <is>
          <t>WOMENS</t>
        </is>
      </c>
      <c r="H1211" s="0" t="inlineStr">
        <is>
          <t>XS</t>
        </is>
      </c>
      <c r="I1211" s="0">
        <v>30.99</v>
      </c>
      <c r="J1211" s="0">
        <v>16</v>
      </c>
    </row>
    <row r="1212" spans="1:10" customHeight="0">
      <c r="A1212" s="0">
        <f>HYPERLINK("https://dl.dropboxusercontent.com/scl/fi/1vnuksj94hhrhi56i4rlf/155002.jpg?rlkey=r9gn6c7gzxl0xzpf4uk3qwwyk&amp;dl=0","Click to download Image")</f>
      </c>
      <c r="B1212" s="0">
        <f>HYPERLINK("https://dl.dropboxusercontent.com/scl/fi/snzpd3st8fz0g9iljkwbl/womens-t-shirt-size-chartsnorth.jpg?rlkey=shh1egeqvql3ln4yk41o55x42&amp;dl=0","Click to download SizeChart")</f>
      </c>
      <c r="C1212" s="0" t="inlineStr">
        <is>
          <t>North Women's Bamboo T-Shirt</t>
        </is>
      </c>
      <c r="D1212" s="0" t="inlineStr">
        <is>
          <t>'155002</t>
        </is>
      </c>
      <c r="E1212" s="0" t="inlineStr">
        <is>
          <t>DRK NORTH W DG:155002A-S</t>
        </is>
      </c>
      <c r="F1212" s="0" t="inlineStr">
        <is>
          <t>'817155002045</t>
        </is>
      </c>
      <c r="G1212" s="0" t="inlineStr">
        <is>
          <t>WOMENS</t>
        </is>
      </c>
      <c r="H1212" s="0" t="inlineStr">
        <is>
          <t>S</t>
        </is>
      </c>
      <c r="I1212" s="0">
        <v>30.99</v>
      </c>
      <c r="J1212" s="0">
        <v>28</v>
      </c>
    </row>
    <row r="1213" spans="1:10" customHeight="0">
      <c r="A1213" s="0">
        <f>HYPERLINK("https://dl.dropboxusercontent.com/scl/fi/1vnuksj94hhrhi56i4rlf/155002.jpg?rlkey=r9gn6c7gzxl0xzpf4uk3qwwyk&amp;dl=0","Click to download Image")</f>
      </c>
      <c r="B1213" s="0">
        <f>HYPERLINK("https://dl.dropboxusercontent.com/scl/fi/snzpd3st8fz0g9iljkwbl/womens-t-shirt-size-chartsnorth.jpg?rlkey=shh1egeqvql3ln4yk41o55x42&amp;dl=0","Click to download SizeChart")</f>
      </c>
      <c r="C1213" s="0" t="inlineStr">
        <is>
          <t>North Women's Bamboo T-Shirt</t>
        </is>
      </c>
      <c r="D1213" s="0" t="inlineStr">
        <is>
          <t>'155002</t>
        </is>
      </c>
      <c r="E1213" s="0" t="inlineStr">
        <is>
          <t>DRK NORTH W DG:155002B-M</t>
        </is>
      </c>
      <c r="F1213" s="0" t="inlineStr">
        <is>
          <t>'817155002052</t>
        </is>
      </c>
      <c r="G1213" s="0" t="inlineStr">
        <is>
          <t>WOMENS</t>
        </is>
      </c>
      <c r="H1213" s="0" t="inlineStr">
        <is>
          <t>M</t>
        </is>
      </c>
      <c r="I1213" s="0">
        <v>30.99</v>
      </c>
      <c r="J1213" s="0">
        <v>60</v>
      </c>
    </row>
    <row r="1214" spans="1:10" customHeight="0">
      <c r="A1214" s="0">
        <f>HYPERLINK("https://dl.dropboxusercontent.com/scl/fi/1vnuksj94hhrhi56i4rlf/155002.jpg?rlkey=r9gn6c7gzxl0xzpf4uk3qwwyk&amp;dl=0","Click to download Image")</f>
      </c>
      <c r="B1214" s="0">
        <f>HYPERLINK("https://dl.dropboxusercontent.com/scl/fi/snzpd3st8fz0g9iljkwbl/womens-t-shirt-size-chartsnorth.jpg?rlkey=shh1egeqvql3ln4yk41o55x42&amp;dl=0","Click to download SizeChart")</f>
      </c>
      <c r="C1214" s="0" t="inlineStr">
        <is>
          <t>North Women's Bamboo T-Shirt</t>
        </is>
      </c>
      <c r="D1214" s="0" t="inlineStr">
        <is>
          <t>'155002</t>
        </is>
      </c>
      <c r="E1214" s="0" t="inlineStr">
        <is>
          <t>DRK NORTH W DG:155002C-L</t>
        </is>
      </c>
      <c r="F1214" s="0" t="inlineStr">
        <is>
          <t>'817155002069</t>
        </is>
      </c>
      <c r="G1214" s="0" t="inlineStr">
        <is>
          <t>WOMENS</t>
        </is>
      </c>
      <c r="H1214" s="0" t="inlineStr">
        <is>
          <t>L</t>
        </is>
      </c>
      <c r="I1214" s="0">
        <v>30.99</v>
      </c>
      <c r="J1214" s="0">
        <v>60</v>
      </c>
    </row>
    <row r="1215" spans="1:10" customHeight="0">
      <c r="A1215" s="0">
        <f>HYPERLINK("https://dl.dropboxusercontent.com/scl/fi/1vnuksj94hhrhi56i4rlf/155002.jpg?rlkey=r9gn6c7gzxl0xzpf4uk3qwwyk&amp;dl=0","Click to download Image")</f>
      </c>
      <c r="B1215" s="0">
        <f>HYPERLINK("https://dl.dropboxusercontent.com/scl/fi/snzpd3st8fz0g9iljkwbl/womens-t-shirt-size-chartsnorth.jpg?rlkey=shh1egeqvql3ln4yk41o55x42&amp;dl=0","Click to download SizeChart")</f>
      </c>
      <c r="C1215" s="0" t="inlineStr">
        <is>
          <t>North Women's Bamboo T-Shirt</t>
        </is>
      </c>
      <c r="D1215" s="0" t="inlineStr">
        <is>
          <t>'155002</t>
        </is>
      </c>
      <c r="E1215" s="0" t="inlineStr">
        <is>
          <t>DRK NORTH W DG:155002D-XL</t>
        </is>
      </c>
      <c r="F1215" s="0" t="inlineStr">
        <is>
          <t>'817155002076</t>
        </is>
      </c>
      <c r="G1215" s="0" t="inlineStr">
        <is>
          <t>WOMENS</t>
        </is>
      </c>
      <c r="H1215" s="0" t="inlineStr">
        <is>
          <t>XL</t>
        </is>
      </c>
      <c r="I1215" s="0">
        <v>30.99</v>
      </c>
      <c r="J1215" s="0">
        <v>32</v>
      </c>
    </row>
    <row r="1216" spans="1:10" customHeight="0">
      <c r="A1216" s="0">
        <f>HYPERLINK("https://dl.dropboxusercontent.com/scl/fi/1vnuksj94hhrhi56i4rlf/155002.jpg?rlkey=r9gn6c7gzxl0xzpf4uk3qwwyk&amp;dl=0","Click to download Image")</f>
      </c>
      <c r="B1216" s="0">
        <f>HYPERLINK("https://dl.dropboxusercontent.com/scl/fi/snzpd3st8fz0g9iljkwbl/womens-t-shirt-size-chartsnorth.jpg?rlkey=shh1egeqvql3ln4yk41o55x42&amp;dl=0","Click to download SizeChart")</f>
      </c>
      <c r="C1216" s="0" t="inlineStr">
        <is>
          <t>North Women's Bamboo T-Shirt</t>
        </is>
      </c>
      <c r="D1216" s="0" t="inlineStr">
        <is>
          <t>'155002</t>
        </is>
      </c>
      <c r="E1216" s="0" t="inlineStr">
        <is>
          <t>DRK NORTH W DG:155002E-2XL</t>
        </is>
      </c>
      <c r="F1216" s="0" t="inlineStr">
        <is>
          <t>'817155002083</t>
        </is>
      </c>
      <c r="G1216" s="0" t="inlineStr">
        <is>
          <t>WOMENS</t>
        </is>
      </c>
      <c r="H1216" s="0" t="inlineStr">
        <is>
          <t>2XL</t>
        </is>
      </c>
      <c r="I1216" s="0">
        <v>32.99</v>
      </c>
      <c r="J1216" s="0">
        <v>17</v>
      </c>
    </row>
    <row r="1217" spans="1:10" customHeight="0">
      <c r="A1217" s="0">
        <f>HYPERLINK("https://dl.dropboxusercontent.com/scl/fi/1vnuksj94hhrhi56i4rlf/155002.jpg?rlkey=r9gn6c7gzxl0xzpf4uk3qwwyk&amp;dl=0","Click to download Image")</f>
      </c>
      <c r="B1217" s="0">
        <f>HYPERLINK("https://dl.dropboxusercontent.com/scl/fi/snzpd3st8fz0g9iljkwbl/womens-t-shirt-size-chartsnorth.jpg?rlkey=shh1egeqvql3ln4yk41o55x42&amp;dl=0","Click to download SizeChart")</f>
      </c>
      <c r="C1217" s="0" t="inlineStr">
        <is>
          <t>North Women's Bamboo T-Shirt</t>
        </is>
      </c>
      <c r="D1217" s="0" t="inlineStr">
        <is>
          <t>'155002</t>
        </is>
      </c>
      <c r="E1217" s="0" t="inlineStr">
        <is>
          <t>DRK NORTH W DG:155002F-3XL</t>
        </is>
      </c>
      <c r="F1217" s="0" t="inlineStr">
        <is>
          <t>'817155002090</t>
        </is>
      </c>
      <c r="G1217" s="0" t="inlineStr">
        <is>
          <t>WOMENS</t>
        </is>
      </c>
      <c r="H1217" s="0" t="inlineStr">
        <is>
          <t>3XL</t>
        </is>
      </c>
      <c r="I1217" s="0">
        <v>32.99</v>
      </c>
      <c r="J1217" s="0">
        <v>9</v>
      </c>
    </row>
    <row r="1218" spans="1:10" customHeight="0">
      <c r="A1218" s="0">
        <f>HYPERLINK("https://dl.dropboxusercontent.com/scl/fi/1vnuksj94hhrhi56i4rlf/155002.jpg?rlkey=r9gn6c7gzxl0xzpf4uk3qwwyk&amp;dl=0","Click to download Image")</f>
      </c>
      <c r="B1218" s="0">
        <f>HYPERLINK("https://dl.dropboxusercontent.com/scl/fi/snzpd3st8fz0g9iljkwbl/womens-t-shirt-size-chartsnorth.jpg?rlkey=shh1egeqvql3ln4yk41o55x42&amp;dl=0","Click to download SizeChart")</f>
      </c>
      <c r="C1218" s="0" t="inlineStr">
        <is>
          <t>North Women's Bamboo T-Shirt</t>
        </is>
      </c>
      <c r="D1218" s="0" t="inlineStr">
        <is>
          <t>'155002</t>
        </is>
      </c>
      <c r="E1218" s="0" t="inlineStr">
        <is>
          <t>DRK NORTH W DG:155002Z-12PK</t>
        </is>
      </c>
      <c r="F1218" s="0" t="inlineStr">
        <is>
          <t>'817155002991</t>
        </is>
      </c>
      <c r="G1218" s="0" t="inlineStr">
        <is>
          <t>WOMENS</t>
        </is>
      </c>
      <c r="H1218" s="0" t="inlineStr">
        <is>
          <t>12 PACK</t>
        </is>
      </c>
      <c r="I1218" s="0">
        <v>297.6</v>
      </c>
      <c r="J1218" s="0">
        <v>14</v>
      </c>
    </row>
    <row r="1219" spans="1:10" customHeight="0">
      <c r="A1219" s="0">
        <f>HYPERLINK("https://dl.dropboxusercontent.com/scl/fi/ol1va4tyj2qltavqhbfvg/155083.jpg?rlkey=vksd69ewvhexo00r2phgyd9d1&amp;dl=0","Click to download Image")</f>
      </c>
      <c r="B1219" s="0">
        <f>HYPERLINK("https://dl.dropboxusercontent.com/scl/fi/snzpd3st8fz0g9iljkwbl/womens-t-shirt-size-chartsnorth.jpg?rlkey=shh1egeqvql3ln4yk41o55x42&amp;dl=0","Click to download SizeChart")</f>
      </c>
      <c r="C1219" s="0" t="inlineStr">
        <is>
          <t>North Women's Bamboo T-Shirt</t>
        </is>
      </c>
      <c r="D1219" s="0" t="inlineStr">
        <is>
          <t>'155083</t>
        </is>
      </c>
      <c r="E1219" s="0" t="inlineStr">
        <is>
          <t>DRK NORTH W ND:155083AA-XS</t>
        </is>
      </c>
      <c r="F1219" s="0" t="inlineStr">
        <is>
          <t>'817155083037</t>
        </is>
      </c>
      <c r="G1219" s="0" t="inlineStr">
        <is>
          <t>WOMENS</t>
        </is>
      </c>
      <c r="H1219" s="0" t="inlineStr">
        <is>
          <t>XS</t>
        </is>
      </c>
      <c r="I1219" s="0">
        <v>30.99</v>
      </c>
      <c r="J1219" s="0">
        <v>13</v>
      </c>
    </row>
    <row r="1220" spans="1:10" customHeight="0">
      <c r="A1220" s="0">
        <f>HYPERLINK("https://dl.dropboxusercontent.com/scl/fi/ol1va4tyj2qltavqhbfvg/155083.jpg?rlkey=vksd69ewvhexo00r2phgyd9d1&amp;dl=0","Click to download Image")</f>
      </c>
      <c r="B1220" s="0">
        <f>HYPERLINK("https://dl.dropboxusercontent.com/scl/fi/snzpd3st8fz0g9iljkwbl/womens-t-shirt-size-chartsnorth.jpg?rlkey=shh1egeqvql3ln4yk41o55x42&amp;dl=0","Click to download SizeChart")</f>
      </c>
      <c r="C1220" s="0" t="inlineStr">
        <is>
          <t>North Women's Bamboo T-Shirt</t>
        </is>
      </c>
      <c r="D1220" s="0" t="inlineStr">
        <is>
          <t>'155083</t>
        </is>
      </c>
      <c r="E1220" s="0" t="inlineStr">
        <is>
          <t>DRK NORTH W ND:155083A-S</t>
        </is>
      </c>
      <c r="F1220" s="0" t="inlineStr">
        <is>
          <t>'817155083044</t>
        </is>
      </c>
      <c r="G1220" s="0" t="inlineStr">
        <is>
          <t>WOMENS</t>
        </is>
      </c>
      <c r="H1220" s="0" t="inlineStr">
        <is>
          <t>S</t>
        </is>
      </c>
      <c r="I1220" s="0">
        <v>30.99</v>
      </c>
      <c r="J1220" s="0">
        <v>27</v>
      </c>
    </row>
    <row r="1221" spans="1:10" customHeight="0">
      <c r="A1221" s="0">
        <f>HYPERLINK("https://dl.dropboxusercontent.com/scl/fi/ol1va4tyj2qltavqhbfvg/155083.jpg?rlkey=vksd69ewvhexo00r2phgyd9d1&amp;dl=0","Click to download Image")</f>
      </c>
      <c r="B1221" s="0">
        <f>HYPERLINK("https://dl.dropboxusercontent.com/scl/fi/snzpd3st8fz0g9iljkwbl/womens-t-shirt-size-chartsnorth.jpg?rlkey=shh1egeqvql3ln4yk41o55x42&amp;dl=0","Click to download SizeChart")</f>
      </c>
      <c r="C1221" s="0" t="inlineStr">
        <is>
          <t>North Women's Bamboo T-Shirt</t>
        </is>
      </c>
      <c r="D1221" s="0" t="inlineStr">
        <is>
          <t>'155083</t>
        </is>
      </c>
      <c r="E1221" s="0" t="inlineStr">
        <is>
          <t>DRK NORTH W ND:155083B-M</t>
        </is>
      </c>
      <c r="F1221" s="0" t="inlineStr">
        <is>
          <t>'817155083051</t>
        </is>
      </c>
      <c r="G1221" s="0" t="inlineStr">
        <is>
          <t>WOMENS</t>
        </is>
      </c>
      <c r="H1221" s="0" t="inlineStr">
        <is>
          <t>M</t>
        </is>
      </c>
      <c r="I1221" s="0">
        <v>30.99</v>
      </c>
      <c r="J1221" s="0">
        <v>44</v>
      </c>
    </row>
    <row r="1222" spans="1:10" customHeight="0">
      <c r="A1222" s="0">
        <f>HYPERLINK("https://dl.dropboxusercontent.com/scl/fi/ol1va4tyj2qltavqhbfvg/155083.jpg?rlkey=vksd69ewvhexo00r2phgyd9d1&amp;dl=0","Click to download Image")</f>
      </c>
      <c r="B1222" s="0">
        <f>HYPERLINK("https://dl.dropboxusercontent.com/scl/fi/snzpd3st8fz0g9iljkwbl/womens-t-shirt-size-chartsnorth.jpg?rlkey=shh1egeqvql3ln4yk41o55x42&amp;dl=0","Click to download SizeChart")</f>
      </c>
      <c r="C1222" s="0" t="inlineStr">
        <is>
          <t>North Women's Bamboo T-Shirt</t>
        </is>
      </c>
      <c r="D1222" s="0" t="inlineStr">
        <is>
          <t>'155083</t>
        </is>
      </c>
      <c r="E1222" s="0" t="inlineStr">
        <is>
          <t>DRK NORTH W ND:155083C-L</t>
        </is>
      </c>
      <c r="F1222" s="0" t="inlineStr">
        <is>
          <t>'817155083068</t>
        </is>
      </c>
      <c r="G1222" s="0" t="inlineStr">
        <is>
          <t>WOMENS</t>
        </is>
      </c>
      <c r="H1222" s="0" t="inlineStr">
        <is>
          <t>L</t>
        </is>
      </c>
      <c r="I1222" s="0">
        <v>30.99</v>
      </c>
      <c r="J1222" s="0">
        <v>45</v>
      </c>
    </row>
    <row r="1223" spans="1:10" customHeight="0">
      <c r="A1223" s="0">
        <f>HYPERLINK("https://dl.dropboxusercontent.com/scl/fi/ol1va4tyj2qltavqhbfvg/155083.jpg?rlkey=vksd69ewvhexo00r2phgyd9d1&amp;dl=0","Click to download Image")</f>
      </c>
      <c r="B1223" s="0">
        <f>HYPERLINK("https://dl.dropboxusercontent.com/scl/fi/snzpd3st8fz0g9iljkwbl/womens-t-shirt-size-chartsnorth.jpg?rlkey=shh1egeqvql3ln4yk41o55x42&amp;dl=0","Click to download SizeChart")</f>
      </c>
      <c r="C1223" s="0" t="inlineStr">
        <is>
          <t>North Women's Bamboo T-Shirt</t>
        </is>
      </c>
      <c r="D1223" s="0" t="inlineStr">
        <is>
          <t>'155083</t>
        </is>
      </c>
      <c r="E1223" s="0" t="inlineStr">
        <is>
          <t>DRK NORTH W ND:155083D-XL</t>
        </is>
      </c>
      <c r="F1223" s="0" t="inlineStr">
        <is>
          <t>'817155083075</t>
        </is>
      </c>
      <c r="G1223" s="0" t="inlineStr">
        <is>
          <t>WOMENS</t>
        </is>
      </c>
      <c r="H1223" s="0" t="inlineStr">
        <is>
          <t>XL</t>
        </is>
      </c>
      <c r="I1223" s="0">
        <v>30.99</v>
      </c>
      <c r="J1223" s="0">
        <v>29</v>
      </c>
    </row>
    <row r="1224" spans="1:10" customHeight="0">
      <c r="A1224" s="0">
        <f>HYPERLINK("https://dl.dropboxusercontent.com/scl/fi/ol1va4tyj2qltavqhbfvg/155083.jpg?rlkey=vksd69ewvhexo00r2phgyd9d1&amp;dl=0","Click to download Image")</f>
      </c>
      <c r="B1224" s="0">
        <f>HYPERLINK("https://dl.dropboxusercontent.com/scl/fi/snzpd3st8fz0g9iljkwbl/womens-t-shirt-size-chartsnorth.jpg?rlkey=shh1egeqvql3ln4yk41o55x42&amp;dl=0","Click to download SizeChart")</f>
      </c>
      <c r="C1224" s="0" t="inlineStr">
        <is>
          <t>North Women's Bamboo T-Shirt</t>
        </is>
      </c>
      <c r="D1224" s="0" t="inlineStr">
        <is>
          <t>'155083</t>
        </is>
      </c>
      <c r="E1224" s="0" t="inlineStr">
        <is>
          <t>DRK NORTH W ND:155083E-2XL</t>
        </is>
      </c>
      <c r="F1224" s="0" t="inlineStr">
        <is>
          <t>'817155083082</t>
        </is>
      </c>
      <c r="G1224" s="0" t="inlineStr">
        <is>
          <t>WOMENS</t>
        </is>
      </c>
      <c r="H1224" s="0" t="inlineStr">
        <is>
          <t>2XL</t>
        </is>
      </c>
      <c r="I1224" s="0">
        <v>32.99</v>
      </c>
      <c r="J1224" s="0">
        <v>13</v>
      </c>
    </row>
    <row r="1225" spans="1:10" customHeight="0">
      <c r="A1225" s="0">
        <f>HYPERLINK("https://dl.dropboxusercontent.com/scl/fi/ol1va4tyj2qltavqhbfvg/155083.jpg?rlkey=vksd69ewvhexo00r2phgyd9d1&amp;dl=0","Click to download Image")</f>
      </c>
      <c r="B1225" s="0">
        <f>HYPERLINK("https://dl.dropboxusercontent.com/scl/fi/snzpd3st8fz0g9iljkwbl/womens-t-shirt-size-chartsnorth.jpg?rlkey=shh1egeqvql3ln4yk41o55x42&amp;dl=0","Click to download SizeChart")</f>
      </c>
      <c r="C1225" s="0" t="inlineStr">
        <is>
          <t>North Women's Bamboo T-Shirt</t>
        </is>
      </c>
      <c r="D1225" s="0" t="inlineStr">
        <is>
          <t>'155083</t>
        </is>
      </c>
      <c r="E1225" s="0" t="inlineStr">
        <is>
          <t>DRK NORTH W ND:155083F-3XL</t>
        </is>
      </c>
      <c r="F1225" s="0" t="inlineStr">
        <is>
          <t>'817155083099</t>
        </is>
      </c>
      <c r="G1225" s="0" t="inlineStr">
        <is>
          <t>WOMENS</t>
        </is>
      </c>
      <c r="H1225" s="0" t="inlineStr">
        <is>
          <t>3XL</t>
        </is>
      </c>
      <c r="I1225" s="0">
        <v>32.99</v>
      </c>
      <c r="J1225" s="0">
        <v>8</v>
      </c>
    </row>
    <row r="1226" spans="1:10" customHeight="0">
      <c r="A1226" s="0">
        <f>HYPERLINK("https://dl.dropboxusercontent.com/scl/fi/ol1va4tyj2qltavqhbfvg/155083.jpg?rlkey=vksd69ewvhexo00r2phgyd9d1&amp;dl=0","Click to download Image")</f>
      </c>
      <c r="B1226" s="0">
        <f>HYPERLINK("https://dl.dropboxusercontent.com/scl/fi/snzpd3st8fz0g9iljkwbl/womens-t-shirt-size-chartsnorth.jpg?rlkey=shh1egeqvql3ln4yk41o55x42&amp;dl=0","Click to download SizeChart")</f>
      </c>
      <c r="C1226" s="0" t="inlineStr">
        <is>
          <t>North Women's Bamboo T-Shirt</t>
        </is>
      </c>
      <c r="D1226" s="0" t="inlineStr">
        <is>
          <t>'155083</t>
        </is>
      </c>
      <c r="E1226" s="0" t="inlineStr">
        <is>
          <t>DRK NORTH W ND:155083Z-12PK</t>
        </is>
      </c>
      <c r="F1226" s="0" t="inlineStr">
        <is>
          <t>'817155083990</t>
        </is>
      </c>
      <c r="G1226" s="0" t="inlineStr">
        <is>
          <t>WOMENS</t>
        </is>
      </c>
      <c r="H1226" s="0" t="inlineStr">
        <is>
          <t>12 PACK</t>
        </is>
      </c>
      <c r="I1226" s="0">
        <v>297.6</v>
      </c>
      <c r="J1226" s="0">
        <v>11</v>
      </c>
    </row>
    <row r="1227" spans="1:10" customHeight="0">
      <c r="A1227" s="0">
        <f>HYPERLINK("https://dl.dropboxusercontent.com/scl/fi/49ye4521uyqucwsj83ykd/155000t.jpg?rlkey=cuowadps365bfsdp3672wwjfb&amp;dl=0","Click to download Image")</f>
      </c>
      <c r="B1227" s="0">
        <f>HYPERLINK("https://dl.dropboxusercontent.com/scl/fi/snzpd3st8fz0g9iljkwbl/womens-t-shirt-size-chartsnorth.jpg?rlkey=shh1egeqvql3ln4yk41o55x42&amp;dl=0","Click to download SizeChart")</f>
      </c>
      <c r="C1227" s="0" t="inlineStr">
        <is>
          <t>North Women's Bamboo T-Shirt</t>
        </is>
      </c>
      <c r="D1227" s="0" t="inlineStr">
        <is>
          <t>'155000</t>
        </is>
      </c>
      <c r="E1227" s="0" t="inlineStr">
        <is>
          <t>ISU NORTH W CL:155000AA-XS</t>
        </is>
      </c>
      <c r="F1227" s="0" t="inlineStr">
        <is>
          <t>'801155000033</t>
        </is>
      </c>
      <c r="G1227" s="0" t="inlineStr">
        <is>
          <t>WOMENS</t>
        </is>
      </c>
      <c r="H1227" s="0" t="inlineStr">
        <is>
          <t>XS</t>
        </is>
      </c>
      <c r="I1227" s="0">
        <v>30.99</v>
      </c>
      <c r="J1227" s="0">
        <v>14</v>
      </c>
    </row>
    <row r="1228" spans="1:10" customHeight="0">
      <c r="A1228" s="0">
        <f>HYPERLINK("https://dl.dropboxusercontent.com/scl/fi/49ye4521uyqucwsj83ykd/155000t.jpg?rlkey=cuowadps365bfsdp3672wwjfb&amp;dl=0","Click to download Image")</f>
      </c>
      <c r="B1228" s="0">
        <f>HYPERLINK("https://dl.dropboxusercontent.com/scl/fi/snzpd3st8fz0g9iljkwbl/womens-t-shirt-size-chartsnorth.jpg?rlkey=shh1egeqvql3ln4yk41o55x42&amp;dl=0","Click to download SizeChart")</f>
      </c>
      <c r="C1228" s="0" t="inlineStr">
        <is>
          <t>North Women's Bamboo T-Shirt</t>
        </is>
      </c>
      <c r="D1228" s="0" t="inlineStr">
        <is>
          <t>'155000</t>
        </is>
      </c>
      <c r="E1228" s="0" t="inlineStr">
        <is>
          <t>ISU NORTH W CL:155000A-S</t>
        </is>
      </c>
      <c r="F1228" s="0" t="inlineStr">
        <is>
          <t>'801155000040</t>
        </is>
      </c>
      <c r="G1228" s="0" t="inlineStr">
        <is>
          <t>WOMENS</t>
        </is>
      </c>
      <c r="H1228" s="0" t="inlineStr">
        <is>
          <t>S</t>
        </is>
      </c>
      <c r="I1228" s="0">
        <v>30.99</v>
      </c>
      <c r="J1228" s="0">
        <v>25</v>
      </c>
    </row>
    <row r="1229" spans="1:10" customHeight="0">
      <c r="A1229" s="0">
        <f>HYPERLINK("https://dl.dropboxusercontent.com/scl/fi/49ye4521uyqucwsj83ykd/155000t.jpg?rlkey=cuowadps365bfsdp3672wwjfb&amp;dl=0","Click to download Image")</f>
      </c>
      <c r="B1229" s="0">
        <f>HYPERLINK("https://dl.dropboxusercontent.com/scl/fi/snzpd3st8fz0g9iljkwbl/womens-t-shirt-size-chartsnorth.jpg?rlkey=shh1egeqvql3ln4yk41o55x42&amp;dl=0","Click to download SizeChart")</f>
      </c>
      <c r="C1229" s="0" t="inlineStr">
        <is>
          <t>North Women's Bamboo T-Shirt</t>
        </is>
      </c>
      <c r="D1229" s="0" t="inlineStr">
        <is>
          <t>'155000</t>
        </is>
      </c>
      <c r="E1229" s="0" t="inlineStr">
        <is>
          <t>ISU NORTH W CL:155000B-M</t>
        </is>
      </c>
      <c r="F1229" s="0" t="inlineStr">
        <is>
          <t>'801155000057</t>
        </is>
      </c>
      <c r="G1229" s="0" t="inlineStr">
        <is>
          <t>WOMENS</t>
        </is>
      </c>
      <c r="H1229" s="0" t="inlineStr">
        <is>
          <t>M</t>
        </is>
      </c>
      <c r="I1229" s="0">
        <v>30.99</v>
      </c>
      <c r="J1229" s="0">
        <v>47</v>
      </c>
    </row>
    <row r="1230" spans="1:10" customHeight="0">
      <c r="A1230" s="0">
        <f>HYPERLINK("https://dl.dropboxusercontent.com/scl/fi/49ye4521uyqucwsj83ykd/155000t.jpg?rlkey=cuowadps365bfsdp3672wwjfb&amp;dl=0","Click to download Image")</f>
      </c>
      <c r="B1230" s="0">
        <f>HYPERLINK("https://dl.dropboxusercontent.com/scl/fi/snzpd3st8fz0g9iljkwbl/womens-t-shirt-size-chartsnorth.jpg?rlkey=shh1egeqvql3ln4yk41o55x42&amp;dl=0","Click to download SizeChart")</f>
      </c>
      <c r="C1230" s="0" t="inlineStr">
        <is>
          <t>North Women's Bamboo T-Shirt</t>
        </is>
      </c>
      <c r="D1230" s="0" t="inlineStr">
        <is>
          <t>'155000</t>
        </is>
      </c>
      <c r="E1230" s="0" t="inlineStr">
        <is>
          <t>ISU NORTH W CL:155000C-L</t>
        </is>
      </c>
      <c r="F1230" s="0" t="inlineStr">
        <is>
          <t>'801155000064</t>
        </is>
      </c>
      <c r="G1230" s="0" t="inlineStr">
        <is>
          <t>WOMENS</t>
        </is>
      </c>
      <c r="H1230" s="0" t="inlineStr">
        <is>
          <t>L</t>
        </is>
      </c>
      <c r="I1230" s="0">
        <v>30.99</v>
      </c>
      <c r="J1230" s="0">
        <v>44</v>
      </c>
    </row>
    <row r="1231" spans="1:10" customHeight="0">
      <c r="A1231" s="0">
        <f>HYPERLINK("https://dl.dropboxusercontent.com/scl/fi/49ye4521uyqucwsj83ykd/155000t.jpg?rlkey=cuowadps365bfsdp3672wwjfb&amp;dl=0","Click to download Image")</f>
      </c>
      <c r="B1231" s="0">
        <f>HYPERLINK("https://dl.dropboxusercontent.com/scl/fi/snzpd3st8fz0g9iljkwbl/womens-t-shirt-size-chartsnorth.jpg?rlkey=shh1egeqvql3ln4yk41o55x42&amp;dl=0","Click to download SizeChart")</f>
      </c>
      <c r="C1231" s="0" t="inlineStr">
        <is>
          <t>North Women's Bamboo T-Shirt</t>
        </is>
      </c>
      <c r="D1231" s="0" t="inlineStr">
        <is>
          <t>'155000</t>
        </is>
      </c>
      <c r="E1231" s="0" t="inlineStr">
        <is>
          <t>ISU NORTH W CL:155000D-XL</t>
        </is>
      </c>
      <c r="F1231" s="0" t="inlineStr">
        <is>
          <t>'801155000071</t>
        </is>
      </c>
      <c r="G1231" s="0" t="inlineStr">
        <is>
          <t>WOMENS</t>
        </is>
      </c>
      <c r="H1231" s="0" t="inlineStr">
        <is>
          <t>XL</t>
        </is>
      </c>
      <c r="I1231" s="0">
        <v>30.99</v>
      </c>
      <c r="J1231" s="0">
        <v>10</v>
      </c>
    </row>
    <row r="1232" spans="1:10" customHeight="0">
      <c r="A1232" s="0">
        <f>HYPERLINK("https://dl.dropboxusercontent.com/scl/fi/49ye4521uyqucwsj83ykd/155000t.jpg?rlkey=cuowadps365bfsdp3672wwjfb&amp;dl=0","Click to download Image")</f>
      </c>
      <c r="B1232" s="0">
        <f>HYPERLINK("https://dl.dropboxusercontent.com/scl/fi/snzpd3st8fz0g9iljkwbl/womens-t-shirt-size-chartsnorth.jpg?rlkey=shh1egeqvql3ln4yk41o55x42&amp;dl=0","Click to download SizeChart")</f>
      </c>
      <c r="C1232" s="0" t="inlineStr">
        <is>
          <t>North Women's Bamboo T-Shirt</t>
        </is>
      </c>
      <c r="D1232" s="0" t="inlineStr">
        <is>
          <t>'155000</t>
        </is>
      </c>
      <c r="E1232" s="0" t="inlineStr">
        <is>
          <t>ISU NORTH W CL:155000E-2XL</t>
        </is>
      </c>
      <c r="F1232" s="0" t="inlineStr">
        <is>
          <t>'801155000088</t>
        </is>
      </c>
      <c r="G1232" s="0" t="inlineStr">
        <is>
          <t>WOMENS</t>
        </is>
      </c>
      <c r="H1232" s="0" t="inlineStr">
        <is>
          <t>2XL</t>
        </is>
      </c>
      <c r="I1232" s="0">
        <v>32.99</v>
      </c>
      <c r="J1232" s="0">
        <v>10</v>
      </c>
    </row>
    <row r="1233" spans="1:10" customHeight="0">
      <c r="A1233" s="0">
        <f>HYPERLINK("https://dl.dropboxusercontent.com/scl/fi/49ye4521uyqucwsj83ykd/155000t.jpg?rlkey=cuowadps365bfsdp3672wwjfb&amp;dl=0","Click to download Image")</f>
      </c>
      <c r="B1233" s="0">
        <f>HYPERLINK("https://dl.dropboxusercontent.com/scl/fi/snzpd3st8fz0g9iljkwbl/womens-t-shirt-size-chartsnorth.jpg?rlkey=shh1egeqvql3ln4yk41o55x42&amp;dl=0","Click to download SizeChart")</f>
      </c>
      <c r="C1233" s="0" t="inlineStr">
        <is>
          <t>North Women's Bamboo T-Shirt</t>
        </is>
      </c>
      <c r="D1233" s="0" t="inlineStr">
        <is>
          <t>'155000</t>
        </is>
      </c>
      <c r="E1233" s="0" t="inlineStr">
        <is>
          <t>ISU NORTH W CL:155000F-3XL</t>
        </is>
      </c>
      <c r="F1233" s="0" t="inlineStr">
        <is>
          <t>'801155000095</t>
        </is>
      </c>
      <c r="G1233" s="0" t="inlineStr">
        <is>
          <t>WOMENS</t>
        </is>
      </c>
      <c r="H1233" s="0" t="inlineStr">
        <is>
          <t>3XL</t>
        </is>
      </c>
      <c r="I1233" s="0">
        <v>32.99</v>
      </c>
      <c r="J1233" s="0">
        <v>11</v>
      </c>
    </row>
    <row r="1234" spans="1:10" customHeight="0">
      <c r="A1234" s="0">
        <f>HYPERLINK("https://dl.dropboxusercontent.com/scl/fi/49ye4521uyqucwsj83ykd/155000t.jpg?rlkey=cuowadps365bfsdp3672wwjfb&amp;dl=0","Click to download Image")</f>
      </c>
      <c r="B1234" s="0">
        <f>HYPERLINK("https://dl.dropboxusercontent.com/scl/fi/snzpd3st8fz0g9iljkwbl/womens-t-shirt-size-chartsnorth.jpg?rlkey=shh1egeqvql3ln4yk41o55x42&amp;dl=0","Click to download SizeChart")</f>
      </c>
      <c r="C1234" s="0" t="inlineStr">
        <is>
          <t>North Women's Bamboo T-Shirt</t>
        </is>
      </c>
      <c r="D1234" s="0" t="inlineStr">
        <is>
          <t>'155000</t>
        </is>
      </c>
      <c r="E1234" s="0" t="inlineStr">
        <is>
          <t>ISU NORTH W CL:155000Z-12PK</t>
        </is>
      </c>
      <c r="F1234" s="0" t="inlineStr">
        <is>
          <t>'801155000996</t>
        </is>
      </c>
      <c r="G1234" s="0" t="inlineStr">
        <is>
          <t>WOMENS</t>
        </is>
      </c>
      <c r="H1234" s="0" t="inlineStr">
        <is>
          <t>12 PACK</t>
        </is>
      </c>
      <c r="I1234" s="0">
        <v>297.6</v>
      </c>
      <c r="J1234" s="0">
        <v>10</v>
      </c>
    </row>
    <row r="1235" spans="1:10" customHeight="0">
      <c r="A1235" s="0">
        <f>HYPERLINK("https://dl.dropboxusercontent.com/scl/fi/17878cf435qnpvumz7lir/154998.jpg?rlkey=nlkkfc4vp2b76o8yz3x4hld8g&amp;dl=0","Click to download Image")</f>
      </c>
      <c r="B1235" s="0">
        <f>HYPERLINK("https://dl.dropboxusercontent.com/scl/fi/snzpd3st8fz0g9iljkwbl/womens-t-shirt-size-chartsnorth.jpg?rlkey=shh1egeqvql3ln4yk41o55x42&amp;dl=0","Click to download SizeChart")</f>
      </c>
      <c r="C1235" s="0" t="inlineStr">
        <is>
          <t>North Women's Bamboo T-Shirt</t>
        </is>
      </c>
      <c r="D1235" s="0" t="inlineStr">
        <is>
          <t>'154998</t>
        </is>
      </c>
      <c r="E1235" s="0" t="inlineStr">
        <is>
          <t>ISU NORTH W OG:154998AA-XS</t>
        </is>
      </c>
      <c r="F1235" s="0" t="inlineStr">
        <is>
          <t>'801154998034</t>
        </is>
      </c>
      <c r="G1235" s="0" t="inlineStr">
        <is>
          <t>WOMENS</t>
        </is>
      </c>
      <c r="H1235" s="0" t="inlineStr">
        <is>
          <t>XS</t>
        </is>
      </c>
      <c r="I1235" s="0">
        <v>30.99</v>
      </c>
      <c r="J1235" s="0">
        <v>18</v>
      </c>
    </row>
    <row r="1236" spans="1:10" customHeight="0">
      <c r="A1236" s="0">
        <f>HYPERLINK("https://dl.dropboxusercontent.com/scl/fi/17878cf435qnpvumz7lir/154998.jpg?rlkey=nlkkfc4vp2b76o8yz3x4hld8g&amp;dl=0","Click to download Image")</f>
      </c>
      <c r="B1236" s="0">
        <f>HYPERLINK("https://dl.dropboxusercontent.com/scl/fi/snzpd3st8fz0g9iljkwbl/womens-t-shirt-size-chartsnorth.jpg?rlkey=shh1egeqvql3ln4yk41o55x42&amp;dl=0","Click to download SizeChart")</f>
      </c>
      <c r="C1236" s="0" t="inlineStr">
        <is>
          <t>North Women's Bamboo T-Shirt</t>
        </is>
      </c>
      <c r="D1236" s="0" t="inlineStr">
        <is>
          <t>'154998</t>
        </is>
      </c>
      <c r="E1236" s="0" t="inlineStr">
        <is>
          <t>ISU NORTH W OG:154998A-S</t>
        </is>
      </c>
      <c r="F1236" s="0" t="inlineStr">
        <is>
          <t>'801154998041</t>
        </is>
      </c>
      <c r="G1236" s="0" t="inlineStr">
        <is>
          <t>WOMENS</t>
        </is>
      </c>
      <c r="H1236" s="0" t="inlineStr">
        <is>
          <t>S</t>
        </is>
      </c>
      <c r="I1236" s="0">
        <v>30.99</v>
      </c>
      <c r="J1236" s="0">
        <v>24</v>
      </c>
    </row>
    <row r="1237" spans="1:10" customHeight="0">
      <c r="A1237" s="0">
        <f>HYPERLINK("https://dl.dropboxusercontent.com/scl/fi/17878cf435qnpvumz7lir/154998.jpg?rlkey=nlkkfc4vp2b76o8yz3x4hld8g&amp;dl=0","Click to download Image")</f>
      </c>
      <c r="B1237" s="0">
        <f>HYPERLINK("https://dl.dropboxusercontent.com/scl/fi/snzpd3st8fz0g9iljkwbl/womens-t-shirt-size-chartsnorth.jpg?rlkey=shh1egeqvql3ln4yk41o55x42&amp;dl=0","Click to download SizeChart")</f>
      </c>
      <c r="C1237" s="0" t="inlineStr">
        <is>
          <t>North Women's Bamboo T-Shirt</t>
        </is>
      </c>
      <c r="D1237" s="0" t="inlineStr">
        <is>
          <t>'154998</t>
        </is>
      </c>
      <c r="E1237" s="0" t="inlineStr">
        <is>
          <t>ISU NORTH W OG:154998B-M</t>
        </is>
      </c>
      <c r="F1237" s="0" t="inlineStr">
        <is>
          <t>'801154998058</t>
        </is>
      </c>
      <c r="G1237" s="0" t="inlineStr">
        <is>
          <t>WOMENS</t>
        </is>
      </c>
      <c r="H1237" s="0" t="inlineStr">
        <is>
          <t>M</t>
        </is>
      </c>
      <c r="I1237" s="0">
        <v>30.99</v>
      </c>
      <c r="J1237" s="0">
        <v>50</v>
      </c>
    </row>
    <row r="1238" spans="1:10" customHeight="0">
      <c r="A1238" s="0">
        <f>HYPERLINK("https://dl.dropboxusercontent.com/scl/fi/17878cf435qnpvumz7lir/154998.jpg?rlkey=nlkkfc4vp2b76o8yz3x4hld8g&amp;dl=0","Click to download Image")</f>
      </c>
      <c r="B1238" s="0">
        <f>HYPERLINK("https://dl.dropboxusercontent.com/scl/fi/snzpd3st8fz0g9iljkwbl/womens-t-shirt-size-chartsnorth.jpg?rlkey=shh1egeqvql3ln4yk41o55x42&amp;dl=0","Click to download SizeChart")</f>
      </c>
      <c r="C1238" s="0" t="inlineStr">
        <is>
          <t>North Women's Bamboo T-Shirt</t>
        </is>
      </c>
      <c r="D1238" s="0" t="inlineStr">
        <is>
          <t>'154998</t>
        </is>
      </c>
      <c r="E1238" s="0" t="inlineStr">
        <is>
          <t>ISU NORTH W OG:154998C-L</t>
        </is>
      </c>
      <c r="F1238" s="0" t="inlineStr">
        <is>
          <t>'801154998065</t>
        </is>
      </c>
      <c r="G1238" s="0" t="inlineStr">
        <is>
          <t>WOMENS</t>
        </is>
      </c>
      <c r="H1238" s="0" t="inlineStr">
        <is>
          <t>L</t>
        </is>
      </c>
      <c r="I1238" s="0">
        <v>30.99</v>
      </c>
      <c r="J1238" s="0">
        <v>46</v>
      </c>
    </row>
    <row r="1239" spans="1:10" customHeight="0">
      <c r="A1239" s="0">
        <f>HYPERLINK("https://dl.dropboxusercontent.com/scl/fi/17878cf435qnpvumz7lir/154998.jpg?rlkey=nlkkfc4vp2b76o8yz3x4hld8g&amp;dl=0","Click to download Image")</f>
      </c>
      <c r="B1239" s="0">
        <f>HYPERLINK("https://dl.dropboxusercontent.com/scl/fi/snzpd3st8fz0g9iljkwbl/womens-t-shirt-size-chartsnorth.jpg?rlkey=shh1egeqvql3ln4yk41o55x42&amp;dl=0","Click to download SizeChart")</f>
      </c>
      <c r="C1239" s="0" t="inlineStr">
        <is>
          <t>North Women's Bamboo T-Shirt</t>
        </is>
      </c>
      <c r="D1239" s="0" t="inlineStr">
        <is>
          <t>'154998</t>
        </is>
      </c>
      <c r="E1239" s="0" t="inlineStr">
        <is>
          <t>ISU NORTH W OG:154998D-XL</t>
        </is>
      </c>
      <c r="F1239" s="0" t="inlineStr">
        <is>
          <t>'801154998072</t>
        </is>
      </c>
      <c r="G1239" s="0" t="inlineStr">
        <is>
          <t>WOMENS</t>
        </is>
      </c>
      <c r="H1239" s="0" t="inlineStr">
        <is>
          <t>XL</t>
        </is>
      </c>
      <c r="I1239" s="0">
        <v>30.99</v>
      </c>
      <c r="J1239" s="0">
        <v>16</v>
      </c>
    </row>
    <row r="1240" spans="1:10" customHeight="0">
      <c r="A1240" s="0">
        <f>HYPERLINK("https://dl.dropboxusercontent.com/scl/fi/17878cf435qnpvumz7lir/154998.jpg?rlkey=nlkkfc4vp2b76o8yz3x4hld8g&amp;dl=0","Click to download Image")</f>
      </c>
      <c r="B1240" s="0">
        <f>HYPERLINK("https://dl.dropboxusercontent.com/scl/fi/snzpd3st8fz0g9iljkwbl/womens-t-shirt-size-chartsnorth.jpg?rlkey=shh1egeqvql3ln4yk41o55x42&amp;dl=0","Click to download SizeChart")</f>
      </c>
      <c r="C1240" s="0" t="inlineStr">
        <is>
          <t>North Women's Bamboo T-Shirt</t>
        </is>
      </c>
      <c r="D1240" s="0" t="inlineStr">
        <is>
          <t>'154998</t>
        </is>
      </c>
      <c r="E1240" s="0" t="inlineStr">
        <is>
          <t>ISU NORTH W OG:154998E-2XL</t>
        </is>
      </c>
      <c r="F1240" s="0" t="inlineStr">
        <is>
          <t>'801154998089</t>
        </is>
      </c>
      <c r="G1240" s="0" t="inlineStr">
        <is>
          <t>WOMENS</t>
        </is>
      </c>
      <c r="H1240" s="0" t="inlineStr">
        <is>
          <t>2XL</t>
        </is>
      </c>
      <c r="I1240" s="0">
        <v>32.99</v>
      </c>
      <c r="J1240" s="0">
        <v>9</v>
      </c>
    </row>
    <row r="1241" spans="1:10" customHeight="0">
      <c r="A1241" s="0">
        <f>HYPERLINK("https://dl.dropboxusercontent.com/scl/fi/17878cf435qnpvumz7lir/154998.jpg?rlkey=nlkkfc4vp2b76o8yz3x4hld8g&amp;dl=0","Click to download Image")</f>
      </c>
      <c r="B1241" s="0">
        <f>HYPERLINK("https://dl.dropboxusercontent.com/scl/fi/snzpd3st8fz0g9iljkwbl/womens-t-shirt-size-chartsnorth.jpg?rlkey=shh1egeqvql3ln4yk41o55x42&amp;dl=0","Click to download SizeChart")</f>
      </c>
      <c r="C1241" s="0" t="inlineStr">
        <is>
          <t>North Women's Bamboo T-Shirt</t>
        </is>
      </c>
      <c r="D1241" s="0" t="inlineStr">
        <is>
          <t>'154998</t>
        </is>
      </c>
      <c r="E1241" s="0" t="inlineStr">
        <is>
          <t>ISU NORTH W OG:154998F-3XL</t>
        </is>
      </c>
      <c r="F1241" s="0" t="inlineStr">
        <is>
          <t>'801154998096</t>
        </is>
      </c>
      <c r="G1241" s="0" t="inlineStr">
        <is>
          <t>WOMENS</t>
        </is>
      </c>
      <c r="H1241" s="0" t="inlineStr">
        <is>
          <t>3XL</t>
        </is>
      </c>
      <c r="I1241" s="0">
        <v>32.99</v>
      </c>
      <c r="J1241" s="0">
        <v>11</v>
      </c>
    </row>
    <row r="1242" spans="1:10" customHeight="0">
      <c r="A1242" s="0">
        <f>HYPERLINK("https://dl.dropboxusercontent.com/scl/fi/17878cf435qnpvumz7lir/154998.jpg?rlkey=nlkkfc4vp2b76o8yz3x4hld8g&amp;dl=0","Click to download Image")</f>
      </c>
      <c r="B1242" s="0">
        <f>HYPERLINK("https://dl.dropboxusercontent.com/scl/fi/snzpd3st8fz0g9iljkwbl/womens-t-shirt-size-chartsnorth.jpg?rlkey=shh1egeqvql3ln4yk41o55x42&amp;dl=0","Click to download SizeChart")</f>
      </c>
      <c r="C1242" s="0" t="inlineStr">
        <is>
          <t>North Women's Bamboo T-Shirt</t>
        </is>
      </c>
      <c r="D1242" s="0" t="inlineStr">
        <is>
          <t>'154998</t>
        </is>
      </c>
      <c r="E1242" s="0" t="inlineStr">
        <is>
          <t>ISU NORTH W OG:154998Z-12PK</t>
        </is>
      </c>
      <c r="F1242" s="0" t="inlineStr">
        <is>
          <t>'801154998997</t>
        </is>
      </c>
      <c r="G1242" s="0" t="inlineStr">
        <is>
          <t>WOMENS</t>
        </is>
      </c>
      <c r="H1242" s="0" t="inlineStr">
        <is>
          <t>12 PACK</t>
        </is>
      </c>
      <c r="I1242" s="0">
        <v>297.6</v>
      </c>
      <c r="J1242" s="0">
        <v>12</v>
      </c>
    </row>
    <row r="1243" spans="1:10" customHeight="0">
      <c r="A1243" s="0">
        <f>HYPERLINK("https://dl.dropboxusercontent.com/scl/fi/f7mm7v9r09jv2rbnljc79/154995.jpg?rlkey=hq6d8ird0d2pddmzukoarcqir&amp;dl=0","Click to download Image")</f>
      </c>
      <c r="B1243" s="0">
        <f>HYPERLINK("https://dl.dropboxusercontent.com/scl/fi/snzpd3st8fz0g9iljkwbl/womens-t-shirt-size-chartsnorth.jpg?rlkey=shh1egeqvql3ln4yk41o55x42&amp;dl=0","Click to download SizeChart")</f>
      </c>
      <c r="C1243" s="0" t="inlineStr">
        <is>
          <t>North Women's Bamboo T-Shirt</t>
        </is>
      </c>
      <c r="D1243" s="0" t="inlineStr">
        <is>
          <t>'154995</t>
        </is>
      </c>
      <c r="E1243" s="0" t="inlineStr">
        <is>
          <t>ISU NORTH W DG:154995AA-XS</t>
        </is>
      </c>
      <c r="F1243" s="0" t="inlineStr">
        <is>
          <t>'801154995033</t>
        </is>
      </c>
      <c r="G1243" s="0" t="inlineStr">
        <is>
          <t>WOMENS</t>
        </is>
      </c>
      <c r="H1243" s="0" t="inlineStr">
        <is>
          <t>XS</t>
        </is>
      </c>
      <c r="I1243" s="0">
        <v>30.99</v>
      </c>
      <c r="J1243" s="0">
        <v>20</v>
      </c>
    </row>
    <row r="1244" spans="1:10" customHeight="0">
      <c r="A1244" s="0">
        <f>HYPERLINK("https://dl.dropboxusercontent.com/scl/fi/f7mm7v9r09jv2rbnljc79/154995.jpg?rlkey=hq6d8ird0d2pddmzukoarcqir&amp;dl=0","Click to download Image")</f>
      </c>
      <c r="B1244" s="0">
        <f>HYPERLINK("https://dl.dropboxusercontent.com/scl/fi/snzpd3st8fz0g9iljkwbl/womens-t-shirt-size-chartsnorth.jpg?rlkey=shh1egeqvql3ln4yk41o55x42&amp;dl=0","Click to download SizeChart")</f>
      </c>
      <c r="C1244" s="0" t="inlineStr">
        <is>
          <t>North Women's Bamboo T-Shirt</t>
        </is>
      </c>
      <c r="D1244" s="0" t="inlineStr">
        <is>
          <t>'154995</t>
        </is>
      </c>
      <c r="E1244" s="0" t="inlineStr">
        <is>
          <t>ISU NORTH W DG:154995A-S</t>
        </is>
      </c>
      <c r="F1244" s="0" t="inlineStr">
        <is>
          <t>'801154995040</t>
        </is>
      </c>
      <c r="G1244" s="0" t="inlineStr">
        <is>
          <t>WOMENS</t>
        </is>
      </c>
      <c r="H1244" s="0" t="inlineStr">
        <is>
          <t>S</t>
        </is>
      </c>
      <c r="I1244" s="0">
        <v>30.99</v>
      </c>
      <c r="J1244" s="0">
        <v>32</v>
      </c>
    </row>
    <row r="1245" spans="1:10" customHeight="0">
      <c r="A1245" s="0">
        <f>HYPERLINK("https://dl.dropboxusercontent.com/scl/fi/f7mm7v9r09jv2rbnljc79/154995.jpg?rlkey=hq6d8ird0d2pddmzukoarcqir&amp;dl=0","Click to download Image")</f>
      </c>
      <c r="B1245" s="0">
        <f>HYPERLINK("https://dl.dropboxusercontent.com/scl/fi/snzpd3st8fz0g9iljkwbl/womens-t-shirt-size-chartsnorth.jpg?rlkey=shh1egeqvql3ln4yk41o55x42&amp;dl=0","Click to download SizeChart")</f>
      </c>
      <c r="C1245" s="0" t="inlineStr">
        <is>
          <t>North Women's Bamboo T-Shirt</t>
        </is>
      </c>
      <c r="D1245" s="0" t="inlineStr">
        <is>
          <t>'154995</t>
        </is>
      </c>
      <c r="E1245" s="0" t="inlineStr">
        <is>
          <t>ISU NORTH W DG:154995B-M</t>
        </is>
      </c>
      <c r="F1245" s="0" t="inlineStr">
        <is>
          <t>'801154995057</t>
        </is>
      </c>
      <c r="G1245" s="0" t="inlineStr">
        <is>
          <t>WOMENS</t>
        </is>
      </c>
      <c r="H1245" s="0" t="inlineStr">
        <is>
          <t>M</t>
        </is>
      </c>
      <c r="I1245" s="0">
        <v>30.99</v>
      </c>
      <c r="J1245" s="0">
        <v>66</v>
      </c>
    </row>
    <row r="1246" spans="1:10" customHeight="0">
      <c r="A1246" s="0">
        <f>HYPERLINK("https://dl.dropboxusercontent.com/scl/fi/f7mm7v9r09jv2rbnljc79/154995.jpg?rlkey=hq6d8ird0d2pddmzukoarcqir&amp;dl=0","Click to download Image")</f>
      </c>
      <c r="B1246" s="0">
        <f>HYPERLINK("https://dl.dropboxusercontent.com/scl/fi/snzpd3st8fz0g9iljkwbl/womens-t-shirt-size-chartsnorth.jpg?rlkey=shh1egeqvql3ln4yk41o55x42&amp;dl=0","Click to download SizeChart")</f>
      </c>
      <c r="C1246" s="0" t="inlineStr">
        <is>
          <t>North Women's Bamboo T-Shirt</t>
        </is>
      </c>
      <c r="D1246" s="0" t="inlineStr">
        <is>
          <t>'154995</t>
        </is>
      </c>
      <c r="E1246" s="0" t="inlineStr">
        <is>
          <t>ISU NORTH W DG:154995C-L</t>
        </is>
      </c>
      <c r="F1246" s="0" t="inlineStr">
        <is>
          <t>'801154995064</t>
        </is>
      </c>
      <c r="G1246" s="0" t="inlineStr">
        <is>
          <t>WOMENS</t>
        </is>
      </c>
      <c r="H1246" s="0" t="inlineStr">
        <is>
          <t>L</t>
        </is>
      </c>
      <c r="I1246" s="0">
        <v>30.99</v>
      </c>
      <c r="J1246" s="0">
        <v>59</v>
      </c>
    </row>
    <row r="1247" spans="1:10" customHeight="0">
      <c r="A1247" s="0">
        <f>HYPERLINK("https://dl.dropboxusercontent.com/scl/fi/f7mm7v9r09jv2rbnljc79/154995.jpg?rlkey=hq6d8ird0d2pddmzukoarcqir&amp;dl=0","Click to download Image")</f>
      </c>
      <c r="B1247" s="0">
        <f>HYPERLINK("https://dl.dropboxusercontent.com/scl/fi/snzpd3st8fz0g9iljkwbl/womens-t-shirt-size-chartsnorth.jpg?rlkey=shh1egeqvql3ln4yk41o55x42&amp;dl=0","Click to download SizeChart")</f>
      </c>
      <c r="C1247" s="0" t="inlineStr">
        <is>
          <t>North Women's Bamboo T-Shirt</t>
        </is>
      </c>
      <c r="D1247" s="0" t="inlineStr">
        <is>
          <t>'154995</t>
        </is>
      </c>
      <c r="E1247" s="0" t="inlineStr">
        <is>
          <t>ISU NORTH W DG:154995D-XL</t>
        </is>
      </c>
      <c r="F1247" s="0" t="inlineStr">
        <is>
          <t>'801154995071</t>
        </is>
      </c>
      <c r="G1247" s="0" t="inlineStr">
        <is>
          <t>WOMENS</t>
        </is>
      </c>
      <c r="H1247" s="0" t="inlineStr">
        <is>
          <t>XL</t>
        </is>
      </c>
      <c r="I1247" s="0">
        <v>30.99</v>
      </c>
      <c r="J1247" s="0">
        <v>24</v>
      </c>
    </row>
    <row r="1248" spans="1:10" customHeight="0">
      <c r="A1248" s="0">
        <f>HYPERLINK("https://dl.dropboxusercontent.com/scl/fi/f7mm7v9r09jv2rbnljc79/154995.jpg?rlkey=hq6d8ird0d2pddmzukoarcqir&amp;dl=0","Click to download Image")</f>
      </c>
      <c r="B1248" s="0">
        <f>HYPERLINK("https://dl.dropboxusercontent.com/scl/fi/snzpd3st8fz0g9iljkwbl/womens-t-shirt-size-chartsnorth.jpg?rlkey=shh1egeqvql3ln4yk41o55x42&amp;dl=0","Click to download SizeChart")</f>
      </c>
      <c r="C1248" s="0" t="inlineStr">
        <is>
          <t>North Women's Bamboo T-Shirt</t>
        </is>
      </c>
      <c r="D1248" s="0" t="inlineStr">
        <is>
          <t>'154995</t>
        </is>
      </c>
      <c r="E1248" s="0" t="inlineStr">
        <is>
          <t>ISU NORTH W DG:154995E-2XL</t>
        </is>
      </c>
      <c r="F1248" s="0" t="inlineStr">
        <is>
          <t>'801154995088</t>
        </is>
      </c>
      <c r="G1248" s="0" t="inlineStr">
        <is>
          <t>WOMENS</t>
        </is>
      </c>
      <c r="H1248" s="0" t="inlineStr">
        <is>
          <t>2XL</t>
        </is>
      </c>
      <c r="I1248" s="0">
        <v>32.99</v>
      </c>
      <c r="J1248" s="0">
        <v>17</v>
      </c>
    </row>
    <row r="1249" spans="1:10" customHeight="0">
      <c r="A1249" s="0">
        <f>HYPERLINK("https://dl.dropboxusercontent.com/scl/fi/f7mm7v9r09jv2rbnljc79/154995.jpg?rlkey=hq6d8ird0d2pddmzukoarcqir&amp;dl=0","Click to download Image")</f>
      </c>
      <c r="B1249" s="0">
        <f>HYPERLINK("https://dl.dropboxusercontent.com/scl/fi/snzpd3st8fz0g9iljkwbl/womens-t-shirt-size-chartsnorth.jpg?rlkey=shh1egeqvql3ln4yk41o55x42&amp;dl=0","Click to download SizeChart")</f>
      </c>
      <c r="C1249" s="0" t="inlineStr">
        <is>
          <t>North Women's Bamboo T-Shirt</t>
        </is>
      </c>
      <c r="D1249" s="0" t="inlineStr">
        <is>
          <t>'154995</t>
        </is>
      </c>
      <c r="E1249" s="0" t="inlineStr">
        <is>
          <t>ISU NORTH W DG:154995F-3XL</t>
        </is>
      </c>
      <c r="F1249" s="0" t="inlineStr">
        <is>
          <t>'801154995095</t>
        </is>
      </c>
      <c r="G1249" s="0" t="inlineStr">
        <is>
          <t>WOMENS</t>
        </is>
      </c>
      <c r="H1249" s="0" t="inlineStr">
        <is>
          <t>3XL</t>
        </is>
      </c>
      <c r="I1249" s="0">
        <v>32.99</v>
      </c>
      <c r="J1249" s="0">
        <v>15</v>
      </c>
    </row>
    <row r="1250" spans="1:10" customHeight="0">
      <c r="A1250" s="0">
        <f>HYPERLINK("https://dl.dropboxusercontent.com/scl/fi/f7mm7v9r09jv2rbnljc79/154995.jpg?rlkey=hq6d8ird0d2pddmzukoarcqir&amp;dl=0","Click to download Image")</f>
      </c>
      <c r="B1250" s="0">
        <f>HYPERLINK("https://dl.dropboxusercontent.com/scl/fi/snzpd3st8fz0g9iljkwbl/womens-t-shirt-size-chartsnorth.jpg?rlkey=shh1egeqvql3ln4yk41o55x42&amp;dl=0","Click to download SizeChart")</f>
      </c>
      <c r="C1250" s="0" t="inlineStr">
        <is>
          <t>North Women's Bamboo T-Shirt</t>
        </is>
      </c>
      <c r="D1250" s="0" t="inlineStr">
        <is>
          <t>'154995</t>
        </is>
      </c>
      <c r="E1250" s="0" t="inlineStr">
        <is>
          <t>ISU NORTH W DG:154995Z-12PK</t>
        </is>
      </c>
      <c r="F1250" s="0" t="inlineStr">
        <is>
          <t>'801154995996</t>
        </is>
      </c>
      <c r="G1250" s="0" t="inlineStr">
        <is>
          <t>WOMENS</t>
        </is>
      </c>
      <c r="H1250" s="0" t="inlineStr">
        <is>
          <t>12 PACK</t>
        </is>
      </c>
      <c r="I1250" s="0">
        <v>297.6</v>
      </c>
      <c r="J1250" s="0">
        <v>0</v>
      </c>
    </row>
    <row r="1251" spans="1:10" customHeight="0">
      <c r="A1251" s="0">
        <f>HYPERLINK("https://dl.dropboxusercontent.com/scl/fi/lxharsrm0qr41gsgsccck/155017.jpg?rlkey=qnwme8d3mly1y5l0hk9d1b6gk&amp;dl=0","Click to download Image")</f>
      </c>
      <c r="B1251" s="0">
        <f>HYPERLINK("https://dl.dropboxusercontent.com/scl/fi/snzpd3st8fz0g9iljkwbl/womens-t-shirt-size-chartsnorth.jpg?rlkey=shh1egeqvql3ln4yk41o55x42&amp;dl=0","Click to download SizeChart")</f>
      </c>
      <c r="C1251" s="0" t="inlineStr">
        <is>
          <t>North Women's Bamboo T-Shirt</t>
        </is>
      </c>
      <c r="D1251" s="0" t="inlineStr">
        <is>
          <t>'155017</t>
        </is>
      </c>
      <c r="E1251" s="0" t="inlineStr">
        <is>
          <t>ISU NORTH W GN:155017AA-XS</t>
        </is>
      </c>
      <c r="F1251" s="0" t="inlineStr">
        <is>
          <t>'801155017031</t>
        </is>
      </c>
      <c r="G1251" s="0" t="inlineStr">
        <is>
          <t>WOMENS</t>
        </is>
      </c>
      <c r="H1251" s="0" t="inlineStr">
        <is>
          <t>XS</t>
        </is>
      </c>
      <c r="I1251" s="0">
        <v>30.99</v>
      </c>
      <c r="J1251" s="0">
        <v>9</v>
      </c>
    </row>
    <row r="1252" spans="1:10" customHeight="0">
      <c r="A1252" s="0">
        <f>HYPERLINK("https://dl.dropboxusercontent.com/scl/fi/lxharsrm0qr41gsgsccck/155017.jpg?rlkey=qnwme8d3mly1y5l0hk9d1b6gk&amp;dl=0","Click to download Image")</f>
      </c>
      <c r="B1252" s="0">
        <f>HYPERLINK("https://dl.dropboxusercontent.com/scl/fi/snzpd3st8fz0g9iljkwbl/womens-t-shirt-size-chartsnorth.jpg?rlkey=shh1egeqvql3ln4yk41o55x42&amp;dl=0","Click to download SizeChart")</f>
      </c>
      <c r="C1252" s="0" t="inlineStr">
        <is>
          <t>North Women's Bamboo T-Shirt</t>
        </is>
      </c>
      <c r="D1252" s="0" t="inlineStr">
        <is>
          <t>'155017</t>
        </is>
      </c>
      <c r="E1252" s="0" t="inlineStr">
        <is>
          <t>ISU NORTH W GN:155017A-S</t>
        </is>
      </c>
      <c r="F1252" s="0" t="inlineStr">
        <is>
          <t>'801155017048</t>
        </is>
      </c>
      <c r="G1252" s="0" t="inlineStr">
        <is>
          <t>WOMENS</t>
        </is>
      </c>
      <c r="H1252" s="0" t="inlineStr">
        <is>
          <t>S</t>
        </is>
      </c>
      <c r="I1252" s="0">
        <v>30.99</v>
      </c>
      <c r="J1252" s="0">
        <v>10</v>
      </c>
    </row>
    <row r="1253" spans="1:10" customHeight="0">
      <c r="A1253" s="0">
        <f>HYPERLINK("https://dl.dropboxusercontent.com/scl/fi/lxharsrm0qr41gsgsccck/155017.jpg?rlkey=qnwme8d3mly1y5l0hk9d1b6gk&amp;dl=0","Click to download Image")</f>
      </c>
      <c r="B1253" s="0">
        <f>HYPERLINK("https://dl.dropboxusercontent.com/scl/fi/snzpd3st8fz0g9iljkwbl/womens-t-shirt-size-chartsnorth.jpg?rlkey=shh1egeqvql3ln4yk41o55x42&amp;dl=0","Click to download SizeChart")</f>
      </c>
      <c r="C1253" s="0" t="inlineStr">
        <is>
          <t>North Women's Bamboo T-Shirt</t>
        </is>
      </c>
      <c r="D1253" s="0" t="inlineStr">
        <is>
          <t>'155017</t>
        </is>
      </c>
      <c r="E1253" s="0" t="inlineStr">
        <is>
          <t>ISU NORTH W GN:155017B-M</t>
        </is>
      </c>
      <c r="F1253" s="0" t="inlineStr">
        <is>
          <t>'801155017055</t>
        </is>
      </c>
      <c r="G1253" s="0" t="inlineStr">
        <is>
          <t>WOMENS</t>
        </is>
      </c>
      <c r="H1253" s="0" t="inlineStr">
        <is>
          <t>M</t>
        </is>
      </c>
      <c r="I1253" s="0">
        <v>30.99</v>
      </c>
      <c r="J1253" s="0">
        <v>29</v>
      </c>
    </row>
    <row r="1254" spans="1:10" customHeight="0">
      <c r="A1254" s="0">
        <f>HYPERLINK("https://dl.dropboxusercontent.com/scl/fi/lxharsrm0qr41gsgsccck/155017.jpg?rlkey=qnwme8d3mly1y5l0hk9d1b6gk&amp;dl=0","Click to download Image")</f>
      </c>
      <c r="B1254" s="0">
        <f>HYPERLINK("https://dl.dropboxusercontent.com/scl/fi/snzpd3st8fz0g9iljkwbl/womens-t-shirt-size-chartsnorth.jpg?rlkey=shh1egeqvql3ln4yk41o55x42&amp;dl=0","Click to download SizeChart")</f>
      </c>
      <c r="C1254" s="0" t="inlineStr">
        <is>
          <t>North Women's Bamboo T-Shirt</t>
        </is>
      </c>
      <c r="D1254" s="0" t="inlineStr">
        <is>
          <t>'155017</t>
        </is>
      </c>
      <c r="E1254" s="0" t="inlineStr">
        <is>
          <t>ISU NORTH W GN:155017C-L</t>
        </is>
      </c>
      <c r="F1254" s="0" t="inlineStr">
        <is>
          <t>'801155017062</t>
        </is>
      </c>
      <c r="G1254" s="0" t="inlineStr">
        <is>
          <t>WOMENS</t>
        </is>
      </c>
      <c r="H1254" s="0" t="inlineStr">
        <is>
          <t>L</t>
        </is>
      </c>
      <c r="I1254" s="0">
        <v>30.99</v>
      </c>
      <c r="J1254" s="0">
        <v>23</v>
      </c>
    </row>
    <row r="1255" spans="1:10" customHeight="0">
      <c r="A1255" s="0">
        <f>HYPERLINK("https://dl.dropboxusercontent.com/scl/fi/lxharsrm0qr41gsgsccck/155017.jpg?rlkey=qnwme8d3mly1y5l0hk9d1b6gk&amp;dl=0","Click to download Image")</f>
      </c>
      <c r="B1255" s="0">
        <f>HYPERLINK("https://dl.dropboxusercontent.com/scl/fi/snzpd3st8fz0g9iljkwbl/womens-t-shirt-size-chartsnorth.jpg?rlkey=shh1egeqvql3ln4yk41o55x42&amp;dl=0","Click to download SizeChart")</f>
      </c>
      <c r="C1255" s="0" t="inlineStr">
        <is>
          <t>North Women's Bamboo T-Shirt</t>
        </is>
      </c>
      <c r="D1255" s="0" t="inlineStr">
        <is>
          <t>'155017</t>
        </is>
      </c>
      <c r="E1255" s="0" t="inlineStr">
        <is>
          <t>ISU NORTH W GN:155017D-XL</t>
        </is>
      </c>
      <c r="F1255" s="0" t="inlineStr">
        <is>
          <t>'801155017079</t>
        </is>
      </c>
      <c r="G1255" s="0" t="inlineStr">
        <is>
          <t>WOMENS</t>
        </is>
      </c>
      <c r="H1255" s="0" t="inlineStr">
        <is>
          <t>XL</t>
        </is>
      </c>
      <c r="I1255" s="0">
        <v>30.99</v>
      </c>
      <c r="J1255" s="0">
        <v>5</v>
      </c>
    </row>
    <row r="1256" spans="1:10" customHeight="0">
      <c r="A1256" s="0">
        <f>HYPERLINK("https://dl.dropboxusercontent.com/scl/fi/lxharsrm0qr41gsgsccck/155017.jpg?rlkey=qnwme8d3mly1y5l0hk9d1b6gk&amp;dl=0","Click to download Image")</f>
      </c>
      <c r="B1256" s="0">
        <f>HYPERLINK("https://dl.dropboxusercontent.com/scl/fi/snzpd3st8fz0g9iljkwbl/womens-t-shirt-size-chartsnorth.jpg?rlkey=shh1egeqvql3ln4yk41o55x42&amp;dl=0","Click to download SizeChart")</f>
      </c>
      <c r="C1256" s="0" t="inlineStr">
        <is>
          <t>North Women's Bamboo T-Shirt</t>
        </is>
      </c>
      <c r="D1256" s="0" t="inlineStr">
        <is>
          <t>'155017</t>
        </is>
      </c>
      <c r="E1256" s="0" t="inlineStr">
        <is>
          <t>ISU NORTH W GN:155017E-2XL</t>
        </is>
      </c>
      <c r="F1256" s="0" t="inlineStr">
        <is>
          <t>'801155017086</t>
        </is>
      </c>
      <c r="G1256" s="0" t="inlineStr">
        <is>
          <t>WOMENS</t>
        </is>
      </c>
      <c r="H1256" s="0" t="inlineStr">
        <is>
          <t>2XL</t>
        </is>
      </c>
      <c r="I1256" s="0">
        <v>32.99</v>
      </c>
      <c r="J1256" s="0">
        <v>6</v>
      </c>
    </row>
    <row r="1257" spans="1:10" customHeight="0">
      <c r="A1257" s="0">
        <f>HYPERLINK("https://dl.dropboxusercontent.com/scl/fi/lxharsrm0qr41gsgsccck/155017.jpg?rlkey=qnwme8d3mly1y5l0hk9d1b6gk&amp;dl=0","Click to download Image")</f>
      </c>
      <c r="B1257" s="0">
        <f>HYPERLINK("https://dl.dropboxusercontent.com/scl/fi/snzpd3st8fz0g9iljkwbl/womens-t-shirt-size-chartsnorth.jpg?rlkey=shh1egeqvql3ln4yk41o55x42&amp;dl=0","Click to download SizeChart")</f>
      </c>
      <c r="C1257" s="0" t="inlineStr">
        <is>
          <t>North Women's Bamboo T-Shirt</t>
        </is>
      </c>
      <c r="D1257" s="0" t="inlineStr">
        <is>
          <t>'155017</t>
        </is>
      </c>
      <c r="E1257" s="0" t="inlineStr">
        <is>
          <t>ISU NORTH W GN:155017F-3XL</t>
        </is>
      </c>
      <c r="F1257" s="0" t="inlineStr">
        <is>
          <t>'801155017093</t>
        </is>
      </c>
      <c r="G1257" s="0" t="inlineStr">
        <is>
          <t>WOMENS</t>
        </is>
      </c>
      <c r="H1257" s="0" t="inlineStr">
        <is>
          <t>3XL</t>
        </is>
      </c>
      <c r="I1257" s="0">
        <v>32.99</v>
      </c>
      <c r="J1257" s="0">
        <v>6</v>
      </c>
    </row>
    <row r="1258" spans="1:10" customHeight="0">
      <c r="A1258" s="0">
        <f>HYPERLINK("https://dl.dropboxusercontent.com/scl/fi/lxharsrm0qr41gsgsccck/155017.jpg?rlkey=qnwme8d3mly1y5l0hk9d1b6gk&amp;dl=0","Click to download Image")</f>
      </c>
      <c r="B1258" s="0">
        <f>HYPERLINK("https://dl.dropboxusercontent.com/scl/fi/snzpd3st8fz0g9iljkwbl/womens-t-shirt-size-chartsnorth.jpg?rlkey=shh1egeqvql3ln4yk41o55x42&amp;dl=0","Click to download SizeChart")</f>
      </c>
      <c r="C1258" s="0" t="inlineStr">
        <is>
          <t>North Women's Bamboo T-Shirt</t>
        </is>
      </c>
      <c r="D1258" s="0" t="inlineStr">
        <is>
          <t>'155017</t>
        </is>
      </c>
      <c r="E1258" s="0" t="inlineStr">
        <is>
          <t>ISU NORTH W GN:155017Z-12PK</t>
        </is>
      </c>
      <c r="F1258" s="0" t="inlineStr">
        <is>
          <t>'801155017994</t>
        </is>
      </c>
      <c r="G1258" s="0" t="inlineStr">
        <is>
          <t>WOMENS</t>
        </is>
      </c>
      <c r="H1258" s="0" t="inlineStr">
        <is>
          <t>12 PACK</t>
        </is>
      </c>
      <c r="I1258" s="0">
        <v>297.6</v>
      </c>
      <c r="J1258" s="0">
        <v>8</v>
      </c>
    </row>
    <row r="1259" spans="1:10" customHeight="0">
      <c r="A1259" s="0">
        <f>HYPERLINK("https://dl.dropboxusercontent.com/scl/fi/bsiohz8i6p8bv1vytqmpg/isu-nomadt.jpg?rlkey=5u2qg0xmrmgtlg97nm0bpwbou&amp;dl=0","Click to download Image")</f>
      </c>
      <c r="B1259" s="0">
        <f>HYPERLINK("https://dl.dropboxusercontent.com/scl/fi/snzpd3st8fz0g9iljkwbl/womens-t-shirt-size-chartsnorth.jpg?rlkey=shh1egeqvql3ln4yk41o55x42&amp;dl=0","Click to download SizeChart")</f>
      </c>
      <c r="C1259" s="0" t="inlineStr">
        <is>
          <t>North Women's Bamboo T-Shirt</t>
        </is>
      </c>
      <c r="D1259" s="0" t="inlineStr">
        <is>
          <t>'155016</t>
        </is>
      </c>
      <c r="E1259" s="0" t="inlineStr">
        <is>
          <t>ISU NORTH W ND:155016AA-XS</t>
        </is>
      </c>
      <c r="F1259" s="0" t="inlineStr">
        <is>
          <t>'801155016034</t>
        </is>
      </c>
      <c r="G1259" s="0" t="inlineStr">
        <is>
          <t>WOMENS</t>
        </is>
      </c>
      <c r="H1259" s="0" t="inlineStr">
        <is>
          <t>XS</t>
        </is>
      </c>
      <c r="I1259" s="0">
        <v>30.99</v>
      </c>
      <c r="J1259" s="0">
        <v>24</v>
      </c>
    </row>
    <row r="1260" spans="1:10" customHeight="0">
      <c r="A1260" s="0">
        <f>HYPERLINK("https://dl.dropboxusercontent.com/scl/fi/bsiohz8i6p8bv1vytqmpg/isu-nomadt.jpg?rlkey=5u2qg0xmrmgtlg97nm0bpwbou&amp;dl=0","Click to download Image")</f>
      </c>
      <c r="B1260" s="0">
        <f>HYPERLINK("https://dl.dropboxusercontent.com/scl/fi/snzpd3st8fz0g9iljkwbl/womens-t-shirt-size-chartsnorth.jpg?rlkey=shh1egeqvql3ln4yk41o55x42&amp;dl=0","Click to download SizeChart")</f>
      </c>
      <c r="C1260" s="0" t="inlineStr">
        <is>
          <t>North Women's Bamboo T-Shirt</t>
        </is>
      </c>
      <c r="D1260" s="0" t="inlineStr">
        <is>
          <t>'155016</t>
        </is>
      </c>
      <c r="E1260" s="0" t="inlineStr">
        <is>
          <t>ISU NORTH W ND:155016A-S</t>
        </is>
      </c>
      <c r="F1260" s="0" t="inlineStr">
        <is>
          <t>'801155016041</t>
        </is>
      </c>
      <c r="G1260" s="0" t="inlineStr">
        <is>
          <t>WOMENS</t>
        </is>
      </c>
      <c r="H1260" s="0" t="inlineStr">
        <is>
          <t>S</t>
        </is>
      </c>
      <c r="I1260" s="0">
        <v>30.99</v>
      </c>
      <c r="J1260" s="0">
        <v>40</v>
      </c>
    </row>
    <row r="1261" spans="1:10" customHeight="0">
      <c r="A1261" s="0">
        <f>HYPERLINK("https://dl.dropboxusercontent.com/scl/fi/bsiohz8i6p8bv1vytqmpg/isu-nomadt.jpg?rlkey=5u2qg0xmrmgtlg97nm0bpwbou&amp;dl=0","Click to download Image")</f>
      </c>
      <c r="B1261" s="0">
        <f>HYPERLINK("https://dl.dropboxusercontent.com/scl/fi/snzpd3st8fz0g9iljkwbl/womens-t-shirt-size-chartsnorth.jpg?rlkey=shh1egeqvql3ln4yk41o55x42&amp;dl=0","Click to download SizeChart")</f>
      </c>
      <c r="C1261" s="0" t="inlineStr">
        <is>
          <t>North Women's Bamboo T-Shirt</t>
        </is>
      </c>
      <c r="D1261" s="0" t="inlineStr">
        <is>
          <t>'155016</t>
        </is>
      </c>
      <c r="E1261" s="0" t="inlineStr">
        <is>
          <t>ISU NORTH W ND:155016B-M</t>
        </is>
      </c>
      <c r="F1261" s="0" t="inlineStr">
        <is>
          <t>'801155016058</t>
        </is>
      </c>
      <c r="G1261" s="0" t="inlineStr">
        <is>
          <t>WOMENS</t>
        </is>
      </c>
      <c r="H1261" s="0" t="inlineStr">
        <is>
          <t>M</t>
        </is>
      </c>
      <c r="I1261" s="0">
        <v>30.99</v>
      </c>
      <c r="J1261" s="0">
        <v>68</v>
      </c>
    </row>
    <row r="1262" spans="1:10" customHeight="0">
      <c r="A1262" s="0">
        <f>HYPERLINK("https://dl.dropboxusercontent.com/scl/fi/bsiohz8i6p8bv1vytqmpg/isu-nomadt.jpg?rlkey=5u2qg0xmrmgtlg97nm0bpwbou&amp;dl=0","Click to download Image")</f>
      </c>
      <c r="B1262" s="0">
        <f>HYPERLINK("https://dl.dropboxusercontent.com/scl/fi/snzpd3st8fz0g9iljkwbl/womens-t-shirt-size-chartsnorth.jpg?rlkey=shh1egeqvql3ln4yk41o55x42&amp;dl=0","Click to download SizeChart")</f>
      </c>
      <c r="C1262" s="0" t="inlineStr">
        <is>
          <t>North Women's Bamboo T-Shirt</t>
        </is>
      </c>
      <c r="D1262" s="0" t="inlineStr">
        <is>
          <t>'155016</t>
        </is>
      </c>
      <c r="E1262" s="0" t="inlineStr">
        <is>
          <t>ISU NORTH W ND:155016C-L</t>
        </is>
      </c>
      <c r="F1262" s="0" t="inlineStr">
        <is>
          <t>'801155016065</t>
        </is>
      </c>
      <c r="G1262" s="0" t="inlineStr">
        <is>
          <t>WOMENS</t>
        </is>
      </c>
      <c r="H1262" s="0" t="inlineStr">
        <is>
          <t>L</t>
        </is>
      </c>
      <c r="I1262" s="0">
        <v>30.99</v>
      </c>
      <c r="J1262" s="0">
        <v>72</v>
      </c>
    </row>
    <row r="1263" spans="1:10" customHeight="0">
      <c r="A1263" s="0">
        <f>HYPERLINK("https://dl.dropboxusercontent.com/scl/fi/bsiohz8i6p8bv1vytqmpg/isu-nomadt.jpg?rlkey=5u2qg0xmrmgtlg97nm0bpwbou&amp;dl=0","Click to download Image")</f>
      </c>
      <c r="B1263" s="0">
        <f>HYPERLINK("https://dl.dropboxusercontent.com/scl/fi/snzpd3st8fz0g9iljkwbl/womens-t-shirt-size-chartsnorth.jpg?rlkey=shh1egeqvql3ln4yk41o55x42&amp;dl=0","Click to download SizeChart")</f>
      </c>
      <c r="C1263" s="0" t="inlineStr">
        <is>
          <t>North Women's Bamboo T-Shirt</t>
        </is>
      </c>
      <c r="D1263" s="0" t="inlineStr">
        <is>
          <t>'155016</t>
        </is>
      </c>
      <c r="E1263" s="0" t="inlineStr">
        <is>
          <t>ISU NORTH W ND:155016D-XL</t>
        </is>
      </c>
      <c r="F1263" s="0" t="inlineStr">
        <is>
          <t>'801155016072</t>
        </is>
      </c>
      <c r="G1263" s="0" t="inlineStr">
        <is>
          <t>WOMENS</t>
        </is>
      </c>
      <c r="H1263" s="0" t="inlineStr">
        <is>
          <t>XL</t>
        </is>
      </c>
      <c r="I1263" s="0">
        <v>30.99</v>
      </c>
      <c r="J1263" s="0">
        <v>31</v>
      </c>
    </row>
    <row r="1264" spans="1:10" customHeight="0">
      <c r="A1264" s="0">
        <f>HYPERLINK("https://dl.dropboxusercontent.com/scl/fi/bsiohz8i6p8bv1vytqmpg/isu-nomadt.jpg?rlkey=5u2qg0xmrmgtlg97nm0bpwbou&amp;dl=0","Click to download Image")</f>
      </c>
      <c r="B1264" s="0">
        <f>HYPERLINK("https://dl.dropboxusercontent.com/scl/fi/snzpd3st8fz0g9iljkwbl/womens-t-shirt-size-chartsnorth.jpg?rlkey=shh1egeqvql3ln4yk41o55x42&amp;dl=0","Click to download SizeChart")</f>
      </c>
      <c r="C1264" s="0" t="inlineStr">
        <is>
          <t>North Women's Bamboo T-Shirt</t>
        </is>
      </c>
      <c r="D1264" s="0" t="inlineStr">
        <is>
          <t>'155016</t>
        </is>
      </c>
      <c r="E1264" s="0" t="inlineStr">
        <is>
          <t>ISU NORTH W ND:155016E-2XL</t>
        </is>
      </c>
      <c r="F1264" s="0" t="inlineStr">
        <is>
          <t>'801155016089</t>
        </is>
      </c>
      <c r="G1264" s="0" t="inlineStr">
        <is>
          <t>WOMENS</t>
        </is>
      </c>
      <c r="H1264" s="0" t="inlineStr">
        <is>
          <t>2XL</t>
        </is>
      </c>
      <c r="I1264" s="0">
        <v>32.99</v>
      </c>
      <c r="J1264" s="0">
        <v>21</v>
      </c>
    </row>
    <row r="1265" spans="1:10" customHeight="0">
      <c r="A1265" s="0">
        <f>HYPERLINK("https://dl.dropboxusercontent.com/scl/fi/bsiohz8i6p8bv1vytqmpg/isu-nomadt.jpg?rlkey=5u2qg0xmrmgtlg97nm0bpwbou&amp;dl=0","Click to download Image")</f>
      </c>
      <c r="B1265" s="0">
        <f>HYPERLINK("https://dl.dropboxusercontent.com/scl/fi/snzpd3st8fz0g9iljkwbl/womens-t-shirt-size-chartsnorth.jpg?rlkey=shh1egeqvql3ln4yk41o55x42&amp;dl=0","Click to download SizeChart")</f>
      </c>
      <c r="C1265" s="0" t="inlineStr">
        <is>
          <t>North Women's Bamboo T-Shirt</t>
        </is>
      </c>
      <c r="D1265" s="0" t="inlineStr">
        <is>
          <t>'155016</t>
        </is>
      </c>
      <c r="E1265" s="0" t="inlineStr">
        <is>
          <t>ISU NORTH W ND:155016F-3XL</t>
        </is>
      </c>
      <c r="F1265" s="0" t="inlineStr">
        <is>
          <t>'801155016096</t>
        </is>
      </c>
      <c r="G1265" s="0" t="inlineStr">
        <is>
          <t>WOMENS</t>
        </is>
      </c>
      <c r="H1265" s="0" t="inlineStr">
        <is>
          <t>3XL</t>
        </is>
      </c>
      <c r="I1265" s="0">
        <v>32.99</v>
      </c>
      <c r="J1265" s="0">
        <v>19</v>
      </c>
    </row>
    <row r="1266" spans="1:10" customHeight="0">
      <c r="A1266" s="0">
        <f>HYPERLINK("https://dl.dropboxusercontent.com/scl/fi/bsiohz8i6p8bv1vytqmpg/isu-nomadt.jpg?rlkey=5u2qg0xmrmgtlg97nm0bpwbou&amp;dl=0","Click to download Image")</f>
      </c>
      <c r="B1266" s="0">
        <f>HYPERLINK("https://dl.dropboxusercontent.com/scl/fi/snzpd3st8fz0g9iljkwbl/womens-t-shirt-size-chartsnorth.jpg?rlkey=shh1egeqvql3ln4yk41o55x42&amp;dl=0","Click to download SizeChart")</f>
      </c>
      <c r="C1266" s="0" t="inlineStr">
        <is>
          <t>North Women's Bamboo T-Shirt</t>
        </is>
      </c>
      <c r="D1266" s="0" t="inlineStr">
        <is>
          <t>'155016</t>
        </is>
      </c>
      <c r="E1266" s="0" t="inlineStr">
        <is>
          <t>ISU NORTH W ND:155016Z-12PK</t>
        </is>
      </c>
      <c r="F1266" s="0" t="inlineStr">
        <is>
          <t>'801155016997</t>
        </is>
      </c>
      <c r="G1266" s="0" t="inlineStr">
        <is>
          <t>WOMENS</t>
        </is>
      </c>
      <c r="H1266" s="0" t="inlineStr">
        <is>
          <t>12 PACK</t>
        </is>
      </c>
      <c r="I1266" s="0">
        <v>297.6</v>
      </c>
      <c r="J1266" s="0">
        <v>23</v>
      </c>
    </row>
    <row r="1267" spans="1:10" customHeight="0">
      <c r="A1267" s="0">
        <f>HYPERLINK("https://dl.dropboxusercontent.com/scl/fi/fie14i59kw0rgy21fyg2p/154993.jpg?rlkey=u7l9hkjwko8d37d3pdq676iog&amp;dl=0","Click to download Image")</f>
      </c>
      <c r="B1267" s="0">
        <f>HYPERLINK("https://dl.dropboxusercontent.com/scl/fi/snzpd3st8fz0g9iljkwbl/womens-t-shirt-size-chartsnorth.jpg?rlkey=shh1egeqvql3ln4yk41o55x42&amp;dl=0","Click to download SizeChart")</f>
      </c>
      <c r="C1267" s="0" t="inlineStr">
        <is>
          <t>North Women's Bamboo T-Shirt</t>
        </is>
      </c>
      <c r="D1267" s="0" t="inlineStr">
        <is>
          <t>'154993</t>
        </is>
      </c>
      <c r="E1267" s="0" t="inlineStr">
        <is>
          <t>ISU NORTH W CL:154993AA-XS</t>
        </is>
      </c>
      <c r="F1267" s="0" t="inlineStr">
        <is>
          <t>'801154993039</t>
        </is>
      </c>
      <c r="G1267" s="0" t="inlineStr">
        <is>
          <t>WOMENS</t>
        </is>
      </c>
      <c r="H1267" s="0" t="inlineStr">
        <is>
          <t>XS</t>
        </is>
      </c>
      <c r="I1267" s="0">
        <v>30.99</v>
      </c>
      <c r="J1267" s="0">
        <v>16</v>
      </c>
    </row>
    <row r="1268" spans="1:10" customHeight="0">
      <c r="A1268" s="0">
        <f>HYPERLINK("https://dl.dropboxusercontent.com/scl/fi/fie14i59kw0rgy21fyg2p/154993.jpg?rlkey=u7l9hkjwko8d37d3pdq676iog&amp;dl=0","Click to download Image")</f>
      </c>
      <c r="B1268" s="0">
        <f>HYPERLINK("https://dl.dropboxusercontent.com/scl/fi/snzpd3st8fz0g9iljkwbl/womens-t-shirt-size-chartsnorth.jpg?rlkey=shh1egeqvql3ln4yk41o55x42&amp;dl=0","Click to download SizeChart")</f>
      </c>
      <c r="C1268" s="0" t="inlineStr">
        <is>
          <t>North Women's Bamboo T-Shirt</t>
        </is>
      </c>
      <c r="D1268" s="0" t="inlineStr">
        <is>
          <t>'154993</t>
        </is>
      </c>
      <c r="E1268" s="0" t="inlineStr">
        <is>
          <t>ISU NORTH W CL:154993A-S</t>
        </is>
      </c>
      <c r="F1268" s="0" t="inlineStr">
        <is>
          <t>'801154993046</t>
        </is>
      </c>
      <c r="G1268" s="0" t="inlineStr">
        <is>
          <t>WOMENS</t>
        </is>
      </c>
      <c r="H1268" s="0" t="inlineStr">
        <is>
          <t>S</t>
        </is>
      </c>
      <c r="I1268" s="0">
        <v>30.99</v>
      </c>
      <c r="J1268" s="0">
        <v>19</v>
      </c>
    </row>
    <row r="1269" spans="1:10" customHeight="0">
      <c r="A1269" s="0">
        <f>HYPERLINK("https://dl.dropboxusercontent.com/scl/fi/fie14i59kw0rgy21fyg2p/154993.jpg?rlkey=u7l9hkjwko8d37d3pdq676iog&amp;dl=0","Click to download Image")</f>
      </c>
      <c r="B1269" s="0">
        <f>HYPERLINK("https://dl.dropboxusercontent.com/scl/fi/snzpd3st8fz0g9iljkwbl/womens-t-shirt-size-chartsnorth.jpg?rlkey=shh1egeqvql3ln4yk41o55x42&amp;dl=0","Click to download SizeChart")</f>
      </c>
      <c r="C1269" s="0" t="inlineStr">
        <is>
          <t>North Women's Bamboo T-Shirt</t>
        </is>
      </c>
      <c r="D1269" s="0" t="inlineStr">
        <is>
          <t>'154993</t>
        </is>
      </c>
      <c r="E1269" s="0" t="inlineStr">
        <is>
          <t>ISU NORTH W CL:154993B-M</t>
        </is>
      </c>
      <c r="F1269" s="0" t="inlineStr">
        <is>
          <t>'801154993053</t>
        </is>
      </c>
      <c r="G1269" s="0" t="inlineStr">
        <is>
          <t>WOMENS</t>
        </is>
      </c>
      <c r="H1269" s="0" t="inlineStr">
        <is>
          <t>M</t>
        </is>
      </c>
      <c r="I1269" s="0">
        <v>30.99</v>
      </c>
      <c r="J1269" s="0">
        <v>44</v>
      </c>
    </row>
    <row r="1270" spans="1:10" customHeight="0">
      <c r="A1270" s="0">
        <f>HYPERLINK("https://dl.dropboxusercontent.com/scl/fi/fie14i59kw0rgy21fyg2p/154993.jpg?rlkey=u7l9hkjwko8d37d3pdq676iog&amp;dl=0","Click to download Image")</f>
      </c>
      <c r="B1270" s="0">
        <f>HYPERLINK("https://dl.dropboxusercontent.com/scl/fi/snzpd3st8fz0g9iljkwbl/womens-t-shirt-size-chartsnorth.jpg?rlkey=shh1egeqvql3ln4yk41o55x42&amp;dl=0","Click to download SizeChart")</f>
      </c>
      <c r="C1270" s="0" t="inlineStr">
        <is>
          <t>North Women's Bamboo T-Shirt</t>
        </is>
      </c>
      <c r="D1270" s="0" t="inlineStr">
        <is>
          <t>'154993</t>
        </is>
      </c>
      <c r="E1270" s="0" t="inlineStr">
        <is>
          <t>ISU NORTH W CL:154993C-L</t>
        </is>
      </c>
      <c r="F1270" s="0" t="inlineStr">
        <is>
          <t>'801154993060</t>
        </is>
      </c>
      <c r="G1270" s="0" t="inlineStr">
        <is>
          <t>WOMENS</t>
        </is>
      </c>
      <c r="H1270" s="0" t="inlineStr">
        <is>
          <t>L</t>
        </is>
      </c>
      <c r="I1270" s="0">
        <v>30.99</v>
      </c>
      <c r="J1270" s="0">
        <v>36</v>
      </c>
    </row>
    <row r="1271" spans="1:10" customHeight="0">
      <c r="A1271" s="0">
        <f>HYPERLINK("https://dl.dropboxusercontent.com/scl/fi/fie14i59kw0rgy21fyg2p/154993.jpg?rlkey=u7l9hkjwko8d37d3pdq676iog&amp;dl=0","Click to download Image")</f>
      </c>
      <c r="B1271" s="0">
        <f>HYPERLINK("https://dl.dropboxusercontent.com/scl/fi/snzpd3st8fz0g9iljkwbl/womens-t-shirt-size-chartsnorth.jpg?rlkey=shh1egeqvql3ln4yk41o55x42&amp;dl=0","Click to download SizeChart")</f>
      </c>
      <c r="C1271" s="0" t="inlineStr">
        <is>
          <t>North Women's Bamboo T-Shirt</t>
        </is>
      </c>
      <c r="D1271" s="0" t="inlineStr">
        <is>
          <t>'154993</t>
        </is>
      </c>
      <c r="E1271" s="0" t="inlineStr">
        <is>
          <t>ISU NORTH W CL:154993D-XL</t>
        </is>
      </c>
      <c r="F1271" s="0" t="inlineStr">
        <is>
          <t>'801154993077</t>
        </is>
      </c>
      <c r="G1271" s="0" t="inlineStr">
        <is>
          <t>WOMENS</t>
        </is>
      </c>
      <c r="H1271" s="0" t="inlineStr">
        <is>
          <t>XL</t>
        </is>
      </c>
      <c r="I1271" s="0">
        <v>30.99</v>
      </c>
      <c r="J1271" s="0">
        <v>3</v>
      </c>
    </row>
    <row r="1272" spans="1:10" customHeight="0">
      <c r="A1272" s="0">
        <f>HYPERLINK("https://dl.dropboxusercontent.com/scl/fi/fie14i59kw0rgy21fyg2p/154993.jpg?rlkey=u7l9hkjwko8d37d3pdq676iog&amp;dl=0","Click to download Image")</f>
      </c>
      <c r="B1272" s="0">
        <f>HYPERLINK("https://dl.dropboxusercontent.com/scl/fi/snzpd3st8fz0g9iljkwbl/womens-t-shirt-size-chartsnorth.jpg?rlkey=shh1egeqvql3ln4yk41o55x42&amp;dl=0","Click to download SizeChart")</f>
      </c>
      <c r="C1272" s="0" t="inlineStr">
        <is>
          <t>North Women's Bamboo T-Shirt</t>
        </is>
      </c>
      <c r="D1272" s="0" t="inlineStr">
        <is>
          <t>'154993</t>
        </is>
      </c>
      <c r="E1272" s="0" t="inlineStr">
        <is>
          <t>ISU NORTH W CL:154993E-2XL</t>
        </is>
      </c>
      <c r="F1272" s="0" t="inlineStr">
        <is>
          <t>'801154993084</t>
        </is>
      </c>
      <c r="G1272" s="0" t="inlineStr">
        <is>
          <t>WOMENS</t>
        </is>
      </c>
      <c r="H1272" s="0" t="inlineStr">
        <is>
          <t>2XL</t>
        </is>
      </c>
      <c r="I1272" s="0">
        <v>32.99</v>
      </c>
      <c r="J1272" s="0">
        <v>5</v>
      </c>
    </row>
    <row r="1273" spans="1:10" customHeight="0">
      <c r="A1273" s="0">
        <f>HYPERLINK("https://dl.dropboxusercontent.com/scl/fi/fie14i59kw0rgy21fyg2p/154993.jpg?rlkey=u7l9hkjwko8d37d3pdq676iog&amp;dl=0","Click to download Image")</f>
      </c>
      <c r="B1273" s="0">
        <f>HYPERLINK("https://dl.dropboxusercontent.com/scl/fi/snzpd3st8fz0g9iljkwbl/womens-t-shirt-size-chartsnorth.jpg?rlkey=shh1egeqvql3ln4yk41o55x42&amp;dl=0","Click to download SizeChart")</f>
      </c>
      <c r="C1273" s="0" t="inlineStr">
        <is>
          <t>North Women's Bamboo T-Shirt</t>
        </is>
      </c>
      <c r="D1273" s="0" t="inlineStr">
        <is>
          <t>'154993</t>
        </is>
      </c>
      <c r="E1273" s="0" t="inlineStr">
        <is>
          <t>ISU NORTH W CL:154993F-3XL</t>
        </is>
      </c>
      <c r="F1273" s="0" t="inlineStr">
        <is>
          <t>'801154993091</t>
        </is>
      </c>
      <c r="G1273" s="0" t="inlineStr">
        <is>
          <t>WOMENS</t>
        </is>
      </c>
      <c r="H1273" s="0" t="inlineStr">
        <is>
          <t>3XL</t>
        </is>
      </c>
      <c r="I1273" s="0">
        <v>32.99</v>
      </c>
      <c r="J1273" s="0">
        <v>13</v>
      </c>
    </row>
    <row r="1274" spans="1:10" customHeight="0">
      <c r="A1274" s="0">
        <f>HYPERLINK("https://dl.dropboxusercontent.com/scl/fi/fie14i59kw0rgy21fyg2p/154993.jpg?rlkey=u7l9hkjwko8d37d3pdq676iog&amp;dl=0","Click to download Image")</f>
      </c>
      <c r="B1274" s="0">
        <f>HYPERLINK("https://dl.dropboxusercontent.com/scl/fi/snzpd3st8fz0g9iljkwbl/womens-t-shirt-size-chartsnorth.jpg?rlkey=shh1egeqvql3ln4yk41o55x42&amp;dl=0","Click to download SizeChart")</f>
      </c>
      <c r="C1274" s="0" t="inlineStr">
        <is>
          <t>North Women's Bamboo T-Shirt</t>
        </is>
      </c>
      <c r="D1274" s="0" t="inlineStr">
        <is>
          <t>'154993</t>
        </is>
      </c>
      <c r="E1274" s="0" t="inlineStr">
        <is>
          <t>ISU NORTH W CL:154993Z-12PK</t>
        </is>
      </c>
      <c r="F1274" s="0" t="inlineStr">
        <is>
          <t>'801154993992</t>
        </is>
      </c>
      <c r="G1274" s="0" t="inlineStr">
        <is>
          <t>WOMENS</t>
        </is>
      </c>
      <c r="H1274" s="0" t="inlineStr">
        <is>
          <t>12 PACK</t>
        </is>
      </c>
      <c r="I1274" s="0">
        <v>297.6</v>
      </c>
      <c r="J1274" s="0">
        <v>19</v>
      </c>
    </row>
    <row r="1275" spans="1:10" customHeight="0">
      <c r="A1275" s="0">
        <f>HYPERLINK("https://dl.dropboxusercontent.com/scl/fi/jhecaral9pbzr8rn0csdm/eco154986.jpg?rlkey=09m8c9c51inyykwmxtim5trzd&amp;dl=0","Click to download Image")</f>
      </c>
      <c r="B1275" s="0">
        <f>HYPERLINK("https://dl.dropboxusercontent.com/scl/fi/snzpd3st8fz0g9iljkwbl/womens-t-shirt-size-chartsnorth.jpg?rlkey=shh1egeqvql3ln4yk41o55x42&amp;dl=0","Click to download SizeChart")</f>
      </c>
      <c r="C1275" s="0" t="inlineStr">
        <is>
          <t>North Women's Bamboo T-Shirt</t>
        </is>
      </c>
      <c r="D1275" s="0" t="inlineStr">
        <is>
          <t>'154986</t>
        </is>
      </c>
      <c r="E1275" s="0" t="inlineStr">
        <is>
          <t>IOWA NORTH W BK:154986AA-XS</t>
        </is>
      </c>
      <c r="F1275" s="0" t="inlineStr">
        <is>
          <t>'800154986034</t>
        </is>
      </c>
      <c r="G1275" s="0" t="inlineStr">
        <is>
          <t>WOMENS</t>
        </is>
      </c>
      <c r="H1275" s="0" t="inlineStr">
        <is>
          <t>XS</t>
        </is>
      </c>
      <c r="I1275" s="0">
        <v>30.99</v>
      </c>
      <c r="J1275" s="0">
        <v>15</v>
      </c>
    </row>
    <row r="1276" spans="1:10" customHeight="0">
      <c r="A1276" s="0">
        <f>HYPERLINK("https://dl.dropboxusercontent.com/scl/fi/jhecaral9pbzr8rn0csdm/eco154986.jpg?rlkey=09m8c9c51inyykwmxtim5trzd&amp;dl=0","Click to download Image")</f>
      </c>
      <c r="B1276" s="0">
        <f>HYPERLINK("https://dl.dropboxusercontent.com/scl/fi/snzpd3st8fz0g9iljkwbl/womens-t-shirt-size-chartsnorth.jpg?rlkey=shh1egeqvql3ln4yk41o55x42&amp;dl=0","Click to download SizeChart")</f>
      </c>
      <c r="C1276" s="0" t="inlineStr">
        <is>
          <t>North Women's Bamboo T-Shirt</t>
        </is>
      </c>
      <c r="D1276" s="0" t="inlineStr">
        <is>
          <t>'154986</t>
        </is>
      </c>
      <c r="E1276" s="0" t="inlineStr">
        <is>
          <t>IOWA NORTH W BK:154986A-S</t>
        </is>
      </c>
      <c r="F1276" s="0" t="inlineStr">
        <is>
          <t>'800154986041</t>
        </is>
      </c>
      <c r="G1276" s="0" t="inlineStr">
        <is>
          <t>WOMENS</t>
        </is>
      </c>
      <c r="H1276" s="0" t="inlineStr">
        <is>
          <t>S</t>
        </is>
      </c>
      <c r="I1276" s="0">
        <v>30.99</v>
      </c>
      <c r="J1276" s="0">
        <v>20</v>
      </c>
    </row>
    <row r="1277" spans="1:10" customHeight="0">
      <c r="A1277" s="0">
        <f>HYPERLINK("https://dl.dropboxusercontent.com/scl/fi/jhecaral9pbzr8rn0csdm/eco154986.jpg?rlkey=09m8c9c51inyykwmxtim5trzd&amp;dl=0","Click to download Image")</f>
      </c>
      <c r="B1277" s="0">
        <f>HYPERLINK("https://dl.dropboxusercontent.com/scl/fi/snzpd3st8fz0g9iljkwbl/womens-t-shirt-size-chartsnorth.jpg?rlkey=shh1egeqvql3ln4yk41o55x42&amp;dl=0","Click to download SizeChart")</f>
      </c>
      <c r="C1277" s="0" t="inlineStr">
        <is>
          <t>North Women's Bamboo T-Shirt</t>
        </is>
      </c>
      <c r="D1277" s="0" t="inlineStr">
        <is>
          <t>'154986</t>
        </is>
      </c>
      <c r="E1277" s="0" t="inlineStr">
        <is>
          <t>IOWA NORTH W BK:154986B-M</t>
        </is>
      </c>
      <c r="F1277" s="0" t="inlineStr">
        <is>
          <t>'800154986058</t>
        </is>
      </c>
      <c r="G1277" s="0" t="inlineStr">
        <is>
          <t>WOMENS</t>
        </is>
      </c>
      <c r="H1277" s="0" t="inlineStr">
        <is>
          <t>M</t>
        </is>
      </c>
      <c r="I1277" s="0">
        <v>30.99</v>
      </c>
      <c r="J1277" s="0">
        <v>23</v>
      </c>
    </row>
    <row r="1278" spans="1:10" customHeight="0">
      <c r="A1278" s="0">
        <f>HYPERLINK("https://dl.dropboxusercontent.com/scl/fi/jhecaral9pbzr8rn0csdm/eco154986.jpg?rlkey=09m8c9c51inyykwmxtim5trzd&amp;dl=0","Click to download Image")</f>
      </c>
      <c r="B1278" s="0">
        <f>HYPERLINK("https://dl.dropboxusercontent.com/scl/fi/snzpd3st8fz0g9iljkwbl/womens-t-shirt-size-chartsnorth.jpg?rlkey=shh1egeqvql3ln4yk41o55x42&amp;dl=0","Click to download SizeChart")</f>
      </c>
      <c r="C1278" s="0" t="inlineStr">
        <is>
          <t>North Women's Bamboo T-Shirt</t>
        </is>
      </c>
      <c r="D1278" s="0" t="inlineStr">
        <is>
          <t>'154986</t>
        </is>
      </c>
      <c r="E1278" s="0" t="inlineStr">
        <is>
          <t>IOWA NORTH W BK:154986C-L</t>
        </is>
      </c>
      <c r="F1278" s="0" t="inlineStr">
        <is>
          <t>'800154986065</t>
        </is>
      </c>
      <c r="G1278" s="0" t="inlineStr">
        <is>
          <t>WOMENS</t>
        </is>
      </c>
      <c r="H1278" s="0" t="inlineStr">
        <is>
          <t>L</t>
        </is>
      </c>
      <c r="I1278" s="0">
        <v>30.99</v>
      </c>
      <c r="J1278" s="0">
        <v>17</v>
      </c>
    </row>
    <row r="1279" spans="1:10" customHeight="0">
      <c r="A1279" s="0">
        <f>HYPERLINK("https://dl.dropboxusercontent.com/scl/fi/jhecaral9pbzr8rn0csdm/eco154986.jpg?rlkey=09m8c9c51inyykwmxtim5trzd&amp;dl=0","Click to download Image")</f>
      </c>
      <c r="B1279" s="0">
        <f>HYPERLINK("https://dl.dropboxusercontent.com/scl/fi/snzpd3st8fz0g9iljkwbl/womens-t-shirt-size-chartsnorth.jpg?rlkey=shh1egeqvql3ln4yk41o55x42&amp;dl=0","Click to download SizeChart")</f>
      </c>
      <c r="C1279" s="0" t="inlineStr">
        <is>
          <t>North Women's Bamboo T-Shirt</t>
        </is>
      </c>
      <c r="D1279" s="0" t="inlineStr">
        <is>
          <t>'154986</t>
        </is>
      </c>
      <c r="E1279" s="0" t="inlineStr">
        <is>
          <t>IOWA NORTH W BK:154986D-XL</t>
        </is>
      </c>
      <c r="F1279" s="0" t="inlineStr">
        <is>
          <t>'800154986072</t>
        </is>
      </c>
      <c r="G1279" s="0" t="inlineStr">
        <is>
          <t>WOMENS</t>
        </is>
      </c>
      <c r="H1279" s="0" t="inlineStr">
        <is>
          <t>XL</t>
        </is>
      </c>
      <c r="I1279" s="0">
        <v>30.99</v>
      </c>
      <c r="J1279" s="0">
        <v>3</v>
      </c>
    </row>
    <row r="1280" spans="1:10" customHeight="0">
      <c r="A1280" s="0">
        <f>HYPERLINK("https://dl.dropboxusercontent.com/scl/fi/jhecaral9pbzr8rn0csdm/eco154986.jpg?rlkey=09m8c9c51inyykwmxtim5trzd&amp;dl=0","Click to download Image")</f>
      </c>
      <c r="B1280" s="0">
        <f>HYPERLINK("https://dl.dropboxusercontent.com/scl/fi/snzpd3st8fz0g9iljkwbl/womens-t-shirt-size-chartsnorth.jpg?rlkey=shh1egeqvql3ln4yk41o55x42&amp;dl=0","Click to download SizeChart")</f>
      </c>
      <c r="C1280" s="0" t="inlineStr">
        <is>
          <t>North Women's Bamboo T-Shirt</t>
        </is>
      </c>
      <c r="D1280" s="0" t="inlineStr">
        <is>
          <t>'154986</t>
        </is>
      </c>
      <c r="E1280" s="0" t="inlineStr">
        <is>
          <t>IOWA NORTH W BK:154986E-2XL</t>
        </is>
      </c>
      <c r="F1280" s="0" t="inlineStr">
        <is>
          <t>'800154986089</t>
        </is>
      </c>
      <c r="G1280" s="0" t="inlineStr">
        <is>
          <t>WOMENS</t>
        </is>
      </c>
      <c r="H1280" s="0" t="inlineStr">
        <is>
          <t>2XL</t>
        </is>
      </c>
      <c r="I1280" s="0">
        <v>32.99</v>
      </c>
      <c r="J1280" s="0">
        <v>1</v>
      </c>
    </row>
    <row r="1281" spans="1:10" customHeight="0">
      <c r="A1281" s="0">
        <f>HYPERLINK("https://dl.dropboxusercontent.com/scl/fi/jhecaral9pbzr8rn0csdm/eco154986.jpg?rlkey=09m8c9c51inyykwmxtim5trzd&amp;dl=0","Click to download Image")</f>
      </c>
      <c r="B1281" s="0">
        <f>HYPERLINK("https://dl.dropboxusercontent.com/scl/fi/snzpd3st8fz0g9iljkwbl/womens-t-shirt-size-chartsnorth.jpg?rlkey=shh1egeqvql3ln4yk41o55x42&amp;dl=0","Click to download SizeChart")</f>
      </c>
      <c r="C1281" s="0" t="inlineStr">
        <is>
          <t>North Women's Bamboo T-Shirt</t>
        </is>
      </c>
      <c r="D1281" s="0" t="inlineStr">
        <is>
          <t>'154986</t>
        </is>
      </c>
      <c r="E1281" s="0" t="inlineStr">
        <is>
          <t>IOWA NORTH W BK:154986F-3XL</t>
        </is>
      </c>
      <c r="F1281" s="0" t="inlineStr">
        <is>
          <t>'800154986096</t>
        </is>
      </c>
      <c r="G1281" s="0" t="inlineStr">
        <is>
          <t>WOMENS</t>
        </is>
      </c>
      <c r="H1281" s="0" t="inlineStr">
        <is>
          <t>3XL</t>
        </is>
      </c>
      <c r="I1281" s="0">
        <v>32.99</v>
      </c>
      <c r="J1281" s="0">
        <v>1</v>
      </c>
    </row>
    <row r="1282" spans="1:10" customHeight="0">
      <c r="A1282" s="0">
        <f>HYPERLINK("https://dl.dropboxusercontent.com/scl/fi/jhecaral9pbzr8rn0csdm/eco154986.jpg?rlkey=09m8c9c51inyykwmxtim5trzd&amp;dl=0","Click to download Image")</f>
      </c>
      <c r="B1282" s="0">
        <f>HYPERLINK("https://dl.dropboxusercontent.com/scl/fi/snzpd3st8fz0g9iljkwbl/womens-t-shirt-size-chartsnorth.jpg?rlkey=shh1egeqvql3ln4yk41o55x42&amp;dl=0","Click to download SizeChart")</f>
      </c>
      <c r="C1282" s="0" t="inlineStr">
        <is>
          <t>North Women's Bamboo T-Shirt</t>
        </is>
      </c>
      <c r="D1282" s="0" t="inlineStr">
        <is>
          <t>'154986</t>
        </is>
      </c>
      <c r="E1282" s="0" t="inlineStr">
        <is>
          <t>IOWA NORTH W BK:154986Z-12PK</t>
        </is>
      </c>
      <c r="F1282" s="0" t="inlineStr">
        <is>
          <t>'800154986997</t>
        </is>
      </c>
      <c r="G1282" s="0" t="inlineStr">
        <is>
          <t>WOMENS</t>
        </is>
      </c>
      <c r="H1282" s="0" t="inlineStr">
        <is>
          <t>12 PACK</t>
        </is>
      </c>
      <c r="I1282" s="0">
        <v>297.6</v>
      </c>
      <c r="J1282" s="0">
        <v>4</v>
      </c>
    </row>
    <row r="1283" spans="1:10" customHeight="0">
      <c r="A1283" s="0">
        <f>HYPERLINK("https://dl.dropboxusercontent.com/scl/fi/wukaobf6jjndrmr98u9uv/eco155014.jpg?rlkey=m7mhcnbj5umc5wrx86d4sznj3&amp;dl=0","Click to download Image")</f>
      </c>
      <c r="B1283" s="0">
        <f>HYPERLINK("https://dl.dropboxusercontent.com/scl/fi/snzpd3st8fz0g9iljkwbl/womens-t-shirt-size-chartsnorth.jpg?rlkey=shh1egeqvql3ln4yk41o55x42&amp;dl=0","Click to download SizeChart")</f>
      </c>
      <c r="C1283" s="0" t="inlineStr">
        <is>
          <t>North Women's Bamboo T-Shirt</t>
        </is>
      </c>
      <c r="D1283" s="0" t="inlineStr">
        <is>
          <t>'155014</t>
        </is>
      </c>
      <c r="E1283" s="0" t="inlineStr">
        <is>
          <t>IOWA NORTH W GN:155014AA-XS</t>
        </is>
      </c>
      <c r="F1283" s="0" t="inlineStr">
        <is>
          <t>'800155014033</t>
        </is>
      </c>
      <c r="G1283" s="0" t="inlineStr">
        <is>
          <t>WOMENS</t>
        </is>
      </c>
      <c r="H1283" s="0" t="inlineStr">
        <is>
          <t>XS</t>
        </is>
      </c>
      <c r="I1283" s="0">
        <v>30.99</v>
      </c>
      <c r="J1283" s="0">
        <v>9</v>
      </c>
    </row>
    <row r="1284" spans="1:10" customHeight="0">
      <c r="A1284" s="0">
        <f>HYPERLINK("https://dl.dropboxusercontent.com/scl/fi/wukaobf6jjndrmr98u9uv/eco155014.jpg?rlkey=m7mhcnbj5umc5wrx86d4sznj3&amp;dl=0","Click to download Image")</f>
      </c>
      <c r="B1284" s="0">
        <f>HYPERLINK("https://dl.dropboxusercontent.com/scl/fi/snzpd3st8fz0g9iljkwbl/womens-t-shirt-size-chartsnorth.jpg?rlkey=shh1egeqvql3ln4yk41o55x42&amp;dl=0","Click to download SizeChart")</f>
      </c>
      <c r="C1284" s="0" t="inlineStr">
        <is>
          <t>North Women's Bamboo T-Shirt</t>
        </is>
      </c>
      <c r="D1284" s="0" t="inlineStr">
        <is>
          <t>'155014</t>
        </is>
      </c>
      <c r="E1284" s="0" t="inlineStr">
        <is>
          <t>IOWA NORTH W GN:155014A-S</t>
        </is>
      </c>
      <c r="F1284" s="0" t="inlineStr">
        <is>
          <t>'800155014040</t>
        </is>
      </c>
      <c r="G1284" s="0" t="inlineStr">
        <is>
          <t>WOMENS</t>
        </is>
      </c>
      <c r="H1284" s="0" t="inlineStr">
        <is>
          <t>S</t>
        </is>
      </c>
      <c r="I1284" s="0">
        <v>30.99</v>
      </c>
      <c r="J1284" s="0">
        <v>13</v>
      </c>
    </row>
    <row r="1285" spans="1:10" customHeight="0">
      <c r="A1285" s="0">
        <f>HYPERLINK("https://dl.dropboxusercontent.com/scl/fi/wukaobf6jjndrmr98u9uv/eco155014.jpg?rlkey=m7mhcnbj5umc5wrx86d4sznj3&amp;dl=0","Click to download Image")</f>
      </c>
      <c r="B1285" s="0">
        <f>HYPERLINK("https://dl.dropboxusercontent.com/scl/fi/snzpd3st8fz0g9iljkwbl/womens-t-shirt-size-chartsnorth.jpg?rlkey=shh1egeqvql3ln4yk41o55x42&amp;dl=0","Click to download SizeChart")</f>
      </c>
      <c r="C1285" s="0" t="inlineStr">
        <is>
          <t>North Women's Bamboo T-Shirt</t>
        </is>
      </c>
      <c r="D1285" s="0" t="inlineStr">
        <is>
          <t>'155014</t>
        </is>
      </c>
      <c r="E1285" s="0" t="inlineStr">
        <is>
          <t>IOWA NORTH W GN:155014B-M</t>
        </is>
      </c>
      <c r="F1285" s="0" t="inlineStr">
        <is>
          <t>'800155014057</t>
        </is>
      </c>
      <c r="G1285" s="0" t="inlineStr">
        <is>
          <t>WOMENS</t>
        </is>
      </c>
      <c r="H1285" s="0" t="inlineStr">
        <is>
          <t>M</t>
        </is>
      </c>
      <c r="I1285" s="0">
        <v>30.99</v>
      </c>
      <c r="J1285" s="0">
        <v>31</v>
      </c>
    </row>
    <row r="1286" spans="1:10" customHeight="0">
      <c r="A1286" s="0">
        <f>HYPERLINK("https://dl.dropboxusercontent.com/scl/fi/wukaobf6jjndrmr98u9uv/eco155014.jpg?rlkey=m7mhcnbj5umc5wrx86d4sznj3&amp;dl=0","Click to download Image")</f>
      </c>
      <c r="B1286" s="0">
        <f>HYPERLINK("https://dl.dropboxusercontent.com/scl/fi/snzpd3st8fz0g9iljkwbl/womens-t-shirt-size-chartsnorth.jpg?rlkey=shh1egeqvql3ln4yk41o55x42&amp;dl=0","Click to download SizeChart")</f>
      </c>
      <c r="C1286" s="0" t="inlineStr">
        <is>
          <t>North Women's Bamboo T-Shirt</t>
        </is>
      </c>
      <c r="D1286" s="0" t="inlineStr">
        <is>
          <t>'155014</t>
        </is>
      </c>
      <c r="E1286" s="0" t="inlineStr">
        <is>
          <t>IOWA NORTH W GN:155014C-L</t>
        </is>
      </c>
      <c r="F1286" s="0" t="inlineStr">
        <is>
          <t>'800155014064</t>
        </is>
      </c>
      <c r="G1286" s="0" t="inlineStr">
        <is>
          <t>WOMENS</t>
        </is>
      </c>
      <c r="H1286" s="0" t="inlineStr">
        <is>
          <t>L</t>
        </is>
      </c>
      <c r="I1286" s="0">
        <v>30.99</v>
      </c>
      <c r="J1286" s="0">
        <v>31</v>
      </c>
    </row>
    <row r="1287" spans="1:10" customHeight="0">
      <c r="A1287" s="0">
        <f>HYPERLINK("https://dl.dropboxusercontent.com/scl/fi/wukaobf6jjndrmr98u9uv/eco155014.jpg?rlkey=m7mhcnbj5umc5wrx86d4sznj3&amp;dl=0","Click to download Image")</f>
      </c>
      <c r="B1287" s="0">
        <f>HYPERLINK("https://dl.dropboxusercontent.com/scl/fi/snzpd3st8fz0g9iljkwbl/womens-t-shirt-size-chartsnorth.jpg?rlkey=shh1egeqvql3ln4yk41o55x42&amp;dl=0","Click to download SizeChart")</f>
      </c>
      <c r="C1287" s="0" t="inlineStr">
        <is>
          <t>North Women's Bamboo T-Shirt</t>
        </is>
      </c>
      <c r="D1287" s="0" t="inlineStr">
        <is>
          <t>'155014</t>
        </is>
      </c>
      <c r="E1287" s="0" t="inlineStr">
        <is>
          <t>IOWA NORTH W GN:155014D-XL</t>
        </is>
      </c>
      <c r="F1287" s="0" t="inlineStr">
        <is>
          <t>'800155014071</t>
        </is>
      </c>
      <c r="G1287" s="0" t="inlineStr">
        <is>
          <t>WOMENS</t>
        </is>
      </c>
      <c r="H1287" s="0" t="inlineStr">
        <is>
          <t>XL</t>
        </is>
      </c>
      <c r="I1287" s="0">
        <v>30.99</v>
      </c>
      <c r="J1287" s="0">
        <v>15</v>
      </c>
    </row>
    <row r="1288" spans="1:10" customHeight="0">
      <c r="A1288" s="0">
        <f>HYPERLINK("https://dl.dropboxusercontent.com/scl/fi/wukaobf6jjndrmr98u9uv/eco155014.jpg?rlkey=m7mhcnbj5umc5wrx86d4sznj3&amp;dl=0","Click to download Image")</f>
      </c>
      <c r="B1288" s="0">
        <f>HYPERLINK("https://dl.dropboxusercontent.com/scl/fi/snzpd3st8fz0g9iljkwbl/womens-t-shirt-size-chartsnorth.jpg?rlkey=shh1egeqvql3ln4yk41o55x42&amp;dl=0","Click to download SizeChart")</f>
      </c>
      <c r="C1288" s="0" t="inlineStr">
        <is>
          <t>North Women's Bamboo T-Shirt</t>
        </is>
      </c>
      <c r="D1288" s="0" t="inlineStr">
        <is>
          <t>'155014</t>
        </is>
      </c>
      <c r="E1288" s="0" t="inlineStr">
        <is>
          <t>IOWA NORTH W GN:155014E-2XL</t>
        </is>
      </c>
      <c r="F1288" s="0" t="inlineStr">
        <is>
          <t>'800155014088</t>
        </is>
      </c>
      <c r="G1288" s="0" t="inlineStr">
        <is>
          <t>WOMENS</t>
        </is>
      </c>
      <c r="H1288" s="0" t="inlineStr">
        <is>
          <t>2XL</t>
        </is>
      </c>
      <c r="I1288" s="0">
        <v>32.99</v>
      </c>
      <c r="J1288" s="0">
        <v>9</v>
      </c>
    </row>
    <row r="1289" spans="1:10" customHeight="0">
      <c r="A1289" s="0">
        <f>HYPERLINK("https://dl.dropboxusercontent.com/scl/fi/wukaobf6jjndrmr98u9uv/eco155014.jpg?rlkey=m7mhcnbj5umc5wrx86d4sznj3&amp;dl=0","Click to download Image")</f>
      </c>
      <c r="B1289" s="0">
        <f>HYPERLINK("https://dl.dropboxusercontent.com/scl/fi/snzpd3st8fz0g9iljkwbl/womens-t-shirt-size-chartsnorth.jpg?rlkey=shh1egeqvql3ln4yk41o55x42&amp;dl=0","Click to download SizeChart")</f>
      </c>
      <c r="C1289" s="0" t="inlineStr">
        <is>
          <t>North Women's Bamboo T-Shirt</t>
        </is>
      </c>
      <c r="D1289" s="0" t="inlineStr">
        <is>
          <t>'155014</t>
        </is>
      </c>
      <c r="E1289" s="0" t="inlineStr">
        <is>
          <t>IOWA NORTH W GN:155014F-3XL</t>
        </is>
      </c>
      <c r="F1289" s="0" t="inlineStr">
        <is>
          <t>'800155014095</t>
        </is>
      </c>
      <c r="G1289" s="0" t="inlineStr">
        <is>
          <t>WOMENS</t>
        </is>
      </c>
      <c r="H1289" s="0" t="inlineStr">
        <is>
          <t>3XL</t>
        </is>
      </c>
      <c r="I1289" s="0">
        <v>32.99</v>
      </c>
      <c r="J1289" s="0">
        <v>6</v>
      </c>
    </row>
    <row r="1290" spans="1:10" customHeight="0">
      <c r="A1290" s="0">
        <f>HYPERLINK("https://dl.dropboxusercontent.com/scl/fi/wukaobf6jjndrmr98u9uv/eco155014.jpg?rlkey=m7mhcnbj5umc5wrx86d4sznj3&amp;dl=0","Click to download Image")</f>
      </c>
      <c r="B1290" s="0">
        <f>HYPERLINK("https://dl.dropboxusercontent.com/scl/fi/snzpd3st8fz0g9iljkwbl/womens-t-shirt-size-chartsnorth.jpg?rlkey=shh1egeqvql3ln4yk41o55x42&amp;dl=0","Click to download SizeChart")</f>
      </c>
      <c r="C1290" s="0" t="inlineStr">
        <is>
          <t>North Women's Bamboo T-Shirt</t>
        </is>
      </c>
      <c r="D1290" s="0" t="inlineStr">
        <is>
          <t>'155014</t>
        </is>
      </c>
      <c r="E1290" s="0" t="inlineStr">
        <is>
          <t>IOWA NORTH W GN:155014Z-12PK</t>
        </is>
      </c>
      <c r="F1290" s="0" t="inlineStr">
        <is>
          <t>'800155014996</t>
        </is>
      </c>
      <c r="G1290" s="0" t="inlineStr">
        <is>
          <t>WOMENS</t>
        </is>
      </c>
      <c r="H1290" s="0" t="inlineStr">
        <is>
          <t>12 PACK</t>
        </is>
      </c>
      <c r="I1290" s="0">
        <v>297.6</v>
      </c>
      <c r="J1290" s="0">
        <v>6</v>
      </c>
    </row>
    <row r="1291" spans="1:10" customHeight="0">
      <c r="A1291" s="0">
        <f>HYPERLINK("https://dl.dropboxusercontent.com/scl/fi/mdx2hwh99llzqk28618a5/eco154991.jpg?rlkey=ypmbe6pvaze29vh3hdy7s9abh&amp;dl=0","Click to download Image")</f>
      </c>
      <c r="B1291" s="0">
        <f>HYPERLINK("https://dl.dropboxusercontent.com/scl/fi/snzpd3st8fz0g9iljkwbl/womens-t-shirt-size-chartsnorth.jpg?rlkey=shh1egeqvql3ln4yk41o55x42&amp;dl=0","Click to download SizeChart")</f>
      </c>
      <c r="C1291" s="0" t="inlineStr">
        <is>
          <t>North Women's Bamboo T-Shirt</t>
        </is>
      </c>
      <c r="D1291" s="0" t="inlineStr">
        <is>
          <t>'154991</t>
        </is>
      </c>
      <c r="E1291" s="0" t="inlineStr">
        <is>
          <t>IOWA NORTH W OG:154991AA-XS</t>
        </is>
      </c>
      <c r="F1291" s="0" t="inlineStr">
        <is>
          <t>'800154991038</t>
        </is>
      </c>
      <c r="G1291" s="0" t="inlineStr">
        <is>
          <t>WOMENS</t>
        </is>
      </c>
      <c r="H1291" s="0" t="inlineStr">
        <is>
          <t>XS</t>
        </is>
      </c>
      <c r="I1291" s="0">
        <v>30.99</v>
      </c>
      <c r="J1291" s="0">
        <v>11</v>
      </c>
    </row>
    <row r="1292" spans="1:10" customHeight="0">
      <c r="A1292" s="0">
        <f>HYPERLINK("https://dl.dropboxusercontent.com/scl/fi/mdx2hwh99llzqk28618a5/eco154991.jpg?rlkey=ypmbe6pvaze29vh3hdy7s9abh&amp;dl=0","Click to download Image")</f>
      </c>
      <c r="B1292" s="0">
        <f>HYPERLINK("https://dl.dropboxusercontent.com/scl/fi/snzpd3st8fz0g9iljkwbl/womens-t-shirt-size-chartsnorth.jpg?rlkey=shh1egeqvql3ln4yk41o55x42&amp;dl=0","Click to download SizeChart")</f>
      </c>
      <c r="C1292" s="0" t="inlineStr">
        <is>
          <t>North Women's Bamboo T-Shirt</t>
        </is>
      </c>
      <c r="D1292" s="0" t="inlineStr">
        <is>
          <t>'154991</t>
        </is>
      </c>
      <c r="E1292" s="0" t="inlineStr">
        <is>
          <t>IOWA NORTH W OG:154991A-S</t>
        </is>
      </c>
      <c r="F1292" s="0" t="inlineStr">
        <is>
          <t>'800154991045</t>
        </is>
      </c>
      <c r="G1292" s="0" t="inlineStr">
        <is>
          <t>WOMENS</t>
        </is>
      </c>
      <c r="H1292" s="0" t="inlineStr">
        <is>
          <t>S</t>
        </is>
      </c>
      <c r="I1292" s="0">
        <v>30.99</v>
      </c>
      <c r="J1292" s="0">
        <v>5</v>
      </c>
    </row>
    <row r="1293" spans="1:10" customHeight="0">
      <c r="A1293" s="0">
        <f>HYPERLINK("https://dl.dropboxusercontent.com/scl/fi/mdx2hwh99llzqk28618a5/eco154991.jpg?rlkey=ypmbe6pvaze29vh3hdy7s9abh&amp;dl=0","Click to download Image")</f>
      </c>
      <c r="B1293" s="0">
        <f>HYPERLINK("https://dl.dropboxusercontent.com/scl/fi/snzpd3st8fz0g9iljkwbl/womens-t-shirt-size-chartsnorth.jpg?rlkey=shh1egeqvql3ln4yk41o55x42&amp;dl=0","Click to download SizeChart")</f>
      </c>
      <c r="C1293" s="0" t="inlineStr">
        <is>
          <t>North Women's Bamboo T-Shirt</t>
        </is>
      </c>
      <c r="D1293" s="0" t="inlineStr">
        <is>
          <t>'154991</t>
        </is>
      </c>
      <c r="E1293" s="0" t="inlineStr">
        <is>
          <t>IOWA NORTH W OG:154991B-M</t>
        </is>
      </c>
      <c r="F1293" s="0" t="inlineStr">
        <is>
          <t>'800154991052</t>
        </is>
      </c>
      <c r="G1293" s="0" t="inlineStr">
        <is>
          <t>WOMENS</t>
        </is>
      </c>
      <c r="H1293" s="0" t="inlineStr">
        <is>
          <t>M</t>
        </is>
      </c>
      <c r="I1293" s="0">
        <v>30.99</v>
      </c>
      <c r="J1293" s="0">
        <v>21</v>
      </c>
    </row>
    <row r="1294" spans="1:10" customHeight="0">
      <c r="A1294" s="0">
        <f>HYPERLINK("https://dl.dropboxusercontent.com/scl/fi/mdx2hwh99llzqk28618a5/eco154991.jpg?rlkey=ypmbe6pvaze29vh3hdy7s9abh&amp;dl=0","Click to download Image")</f>
      </c>
      <c r="B1294" s="0">
        <f>HYPERLINK("https://dl.dropboxusercontent.com/scl/fi/snzpd3st8fz0g9iljkwbl/womens-t-shirt-size-chartsnorth.jpg?rlkey=shh1egeqvql3ln4yk41o55x42&amp;dl=0","Click to download SizeChart")</f>
      </c>
      <c r="C1294" s="0" t="inlineStr">
        <is>
          <t>North Women's Bamboo T-Shirt</t>
        </is>
      </c>
      <c r="D1294" s="0" t="inlineStr">
        <is>
          <t>'154991</t>
        </is>
      </c>
      <c r="E1294" s="0" t="inlineStr">
        <is>
          <t>IOWA NORTH W OG:154991C-L</t>
        </is>
      </c>
      <c r="F1294" s="0" t="inlineStr">
        <is>
          <t>'800154991069</t>
        </is>
      </c>
      <c r="G1294" s="0" t="inlineStr">
        <is>
          <t>WOMENS</t>
        </is>
      </c>
      <c r="H1294" s="0" t="inlineStr">
        <is>
          <t>L</t>
        </is>
      </c>
      <c r="I1294" s="0">
        <v>30.99</v>
      </c>
      <c r="J1294" s="0">
        <v>14</v>
      </c>
    </row>
    <row r="1295" spans="1:10" customHeight="0">
      <c r="A1295" s="0">
        <f>HYPERLINK("https://dl.dropboxusercontent.com/scl/fi/mdx2hwh99llzqk28618a5/eco154991.jpg?rlkey=ypmbe6pvaze29vh3hdy7s9abh&amp;dl=0","Click to download Image")</f>
      </c>
      <c r="B1295" s="0">
        <f>HYPERLINK("https://dl.dropboxusercontent.com/scl/fi/snzpd3st8fz0g9iljkwbl/womens-t-shirt-size-chartsnorth.jpg?rlkey=shh1egeqvql3ln4yk41o55x42&amp;dl=0","Click to download SizeChart")</f>
      </c>
      <c r="C1295" s="0" t="inlineStr">
        <is>
          <t>North Women's Bamboo T-Shirt</t>
        </is>
      </c>
      <c r="D1295" s="0" t="inlineStr">
        <is>
          <t>'154991</t>
        </is>
      </c>
      <c r="E1295" s="0" t="inlineStr">
        <is>
          <t>IOWA NORTH W OG:154991D-XL</t>
        </is>
      </c>
      <c r="F1295" s="0" t="inlineStr">
        <is>
          <t>'800154991076</t>
        </is>
      </c>
      <c r="G1295" s="0" t="inlineStr">
        <is>
          <t>WOMENS</t>
        </is>
      </c>
      <c r="H1295" s="0" t="inlineStr">
        <is>
          <t>XL</t>
        </is>
      </c>
      <c r="I1295" s="0">
        <v>30.99</v>
      </c>
      <c r="J1295" s="0">
        <v>0</v>
      </c>
    </row>
    <row r="1296" spans="1:10" customHeight="0">
      <c r="A1296" s="0">
        <f>HYPERLINK("https://dl.dropboxusercontent.com/scl/fi/mdx2hwh99llzqk28618a5/eco154991.jpg?rlkey=ypmbe6pvaze29vh3hdy7s9abh&amp;dl=0","Click to download Image")</f>
      </c>
      <c r="B1296" s="0">
        <f>HYPERLINK("https://dl.dropboxusercontent.com/scl/fi/snzpd3st8fz0g9iljkwbl/womens-t-shirt-size-chartsnorth.jpg?rlkey=shh1egeqvql3ln4yk41o55x42&amp;dl=0","Click to download SizeChart")</f>
      </c>
      <c r="C1296" s="0" t="inlineStr">
        <is>
          <t>North Women's Bamboo T-Shirt</t>
        </is>
      </c>
      <c r="D1296" s="0" t="inlineStr">
        <is>
          <t>'154991</t>
        </is>
      </c>
      <c r="E1296" s="0" t="inlineStr">
        <is>
          <t>IOWA NORTH W OG:154991E-2XL</t>
        </is>
      </c>
      <c r="F1296" s="0" t="inlineStr">
        <is>
          <t>'800154991083</t>
        </is>
      </c>
      <c r="G1296" s="0" t="inlineStr">
        <is>
          <t>WOMENS</t>
        </is>
      </c>
      <c r="H1296" s="0" t="inlineStr">
        <is>
          <t>2XL</t>
        </is>
      </c>
      <c r="I1296" s="0">
        <v>32.99</v>
      </c>
      <c r="J1296" s="0">
        <v>0</v>
      </c>
    </row>
    <row r="1297" spans="1:10" customHeight="0">
      <c r="A1297" s="0">
        <f>HYPERLINK("https://dl.dropboxusercontent.com/scl/fi/mdx2hwh99llzqk28618a5/eco154991.jpg?rlkey=ypmbe6pvaze29vh3hdy7s9abh&amp;dl=0","Click to download Image")</f>
      </c>
      <c r="B1297" s="0">
        <f>HYPERLINK("https://dl.dropboxusercontent.com/scl/fi/snzpd3st8fz0g9iljkwbl/womens-t-shirt-size-chartsnorth.jpg?rlkey=shh1egeqvql3ln4yk41o55x42&amp;dl=0","Click to download SizeChart")</f>
      </c>
      <c r="C1297" s="0" t="inlineStr">
        <is>
          <t>North Women's Bamboo T-Shirt</t>
        </is>
      </c>
      <c r="D1297" s="0" t="inlineStr">
        <is>
          <t>'154991</t>
        </is>
      </c>
      <c r="E1297" s="0" t="inlineStr">
        <is>
          <t>IOWA NORTH W OG:154991F-3XL</t>
        </is>
      </c>
      <c r="F1297" s="0" t="inlineStr">
        <is>
          <t>'800154991090</t>
        </is>
      </c>
      <c r="G1297" s="0" t="inlineStr">
        <is>
          <t>WOMENS</t>
        </is>
      </c>
      <c r="H1297" s="0" t="inlineStr">
        <is>
          <t>3XL</t>
        </is>
      </c>
      <c r="I1297" s="0">
        <v>32.99</v>
      </c>
      <c r="J1297" s="0">
        <v>0</v>
      </c>
    </row>
    <row r="1298" spans="1:10" customHeight="0">
      <c r="A1298" s="0">
        <f>HYPERLINK("https://dl.dropboxusercontent.com/scl/fi/mdx2hwh99llzqk28618a5/eco154991.jpg?rlkey=ypmbe6pvaze29vh3hdy7s9abh&amp;dl=0","Click to download Image")</f>
      </c>
      <c r="B1298" s="0">
        <f>HYPERLINK("https://dl.dropboxusercontent.com/scl/fi/snzpd3st8fz0g9iljkwbl/womens-t-shirt-size-chartsnorth.jpg?rlkey=shh1egeqvql3ln4yk41o55x42&amp;dl=0","Click to download SizeChart")</f>
      </c>
      <c r="C1298" s="0" t="inlineStr">
        <is>
          <t>North Women's Bamboo T-Shirt</t>
        </is>
      </c>
      <c r="D1298" s="0" t="inlineStr">
        <is>
          <t>'154991</t>
        </is>
      </c>
      <c r="E1298" s="0" t="inlineStr">
        <is>
          <t>IOWA NORTH W OG:154991Z-12PK</t>
        </is>
      </c>
      <c r="F1298" s="0" t="inlineStr">
        <is>
          <t>'800154991991</t>
        </is>
      </c>
      <c r="G1298" s="0" t="inlineStr">
        <is>
          <t>WOMENS</t>
        </is>
      </c>
      <c r="H1298" s="0" t="inlineStr">
        <is>
          <t>12 PACK</t>
        </is>
      </c>
      <c r="I1298" s="0">
        <v>297.6</v>
      </c>
      <c r="J1298" s="0">
        <v>4</v>
      </c>
    </row>
    <row r="1299" spans="1:10" customHeight="0">
      <c r="A1299" s="0">
        <f>HYPERLINK("https://dl.dropboxusercontent.com/scl/fi/p36nayuadp8z1379k06sv/eco154988.jpg?rlkey=cqe30vw4odgbxpk6m0zh0kwte&amp;dl=0","Click to download Image")</f>
      </c>
      <c r="B1299" s="0">
        <f>HYPERLINK("https://dl.dropboxusercontent.com/scl/fi/snzpd3st8fz0g9iljkwbl/womens-t-shirt-size-chartsnorth.jpg?rlkey=shh1egeqvql3ln4yk41o55x42&amp;dl=0","Click to download SizeChart")</f>
      </c>
      <c r="C1299" s="0" t="inlineStr">
        <is>
          <t>North Women's Bamboo T-Shirt</t>
        </is>
      </c>
      <c r="D1299" s="0" t="inlineStr">
        <is>
          <t>'154988</t>
        </is>
      </c>
      <c r="E1299" s="0" t="inlineStr">
        <is>
          <t>IOWA NORTH W DG:154988AA-XS</t>
        </is>
      </c>
      <c r="F1299" s="0" t="inlineStr">
        <is>
          <t>'800154988038</t>
        </is>
      </c>
      <c r="G1299" s="0" t="inlineStr">
        <is>
          <t>WOMENS</t>
        </is>
      </c>
      <c r="H1299" s="0" t="inlineStr">
        <is>
          <t>XS</t>
        </is>
      </c>
      <c r="I1299" s="0">
        <v>30.99</v>
      </c>
      <c r="J1299" s="0">
        <v>18</v>
      </c>
    </row>
    <row r="1300" spans="1:10" customHeight="0">
      <c r="A1300" s="0">
        <f>HYPERLINK("https://dl.dropboxusercontent.com/scl/fi/p36nayuadp8z1379k06sv/eco154988.jpg?rlkey=cqe30vw4odgbxpk6m0zh0kwte&amp;dl=0","Click to download Image")</f>
      </c>
      <c r="B1300" s="0">
        <f>HYPERLINK("https://dl.dropboxusercontent.com/scl/fi/snzpd3st8fz0g9iljkwbl/womens-t-shirt-size-chartsnorth.jpg?rlkey=shh1egeqvql3ln4yk41o55x42&amp;dl=0","Click to download SizeChart")</f>
      </c>
      <c r="C1300" s="0" t="inlineStr">
        <is>
          <t>North Women's Bamboo T-Shirt</t>
        </is>
      </c>
      <c r="D1300" s="0" t="inlineStr">
        <is>
          <t>'154988</t>
        </is>
      </c>
      <c r="E1300" s="0" t="inlineStr">
        <is>
          <t>IOWA NORTH W DG:154988A-S</t>
        </is>
      </c>
      <c r="F1300" s="0" t="inlineStr">
        <is>
          <t>'800154988045</t>
        </is>
      </c>
      <c r="G1300" s="0" t="inlineStr">
        <is>
          <t>WOMENS</t>
        </is>
      </c>
      <c r="H1300" s="0" t="inlineStr">
        <is>
          <t>S</t>
        </is>
      </c>
      <c r="I1300" s="0">
        <v>30.99</v>
      </c>
      <c r="J1300" s="0">
        <v>25</v>
      </c>
    </row>
    <row r="1301" spans="1:10" customHeight="0">
      <c r="A1301" s="0">
        <f>HYPERLINK("https://dl.dropboxusercontent.com/scl/fi/p36nayuadp8z1379k06sv/eco154988.jpg?rlkey=cqe30vw4odgbxpk6m0zh0kwte&amp;dl=0","Click to download Image")</f>
      </c>
      <c r="B1301" s="0">
        <f>HYPERLINK("https://dl.dropboxusercontent.com/scl/fi/snzpd3st8fz0g9iljkwbl/womens-t-shirt-size-chartsnorth.jpg?rlkey=shh1egeqvql3ln4yk41o55x42&amp;dl=0","Click to download SizeChart")</f>
      </c>
      <c r="C1301" s="0" t="inlineStr">
        <is>
          <t>North Women's Bamboo T-Shirt</t>
        </is>
      </c>
      <c r="D1301" s="0" t="inlineStr">
        <is>
          <t>'154988</t>
        </is>
      </c>
      <c r="E1301" s="0" t="inlineStr">
        <is>
          <t>IOWA NORTH W DG:154988B-M</t>
        </is>
      </c>
      <c r="F1301" s="0" t="inlineStr">
        <is>
          <t>'800154988052</t>
        </is>
      </c>
      <c r="G1301" s="0" t="inlineStr">
        <is>
          <t>WOMENS</t>
        </is>
      </c>
      <c r="H1301" s="0" t="inlineStr">
        <is>
          <t>M</t>
        </is>
      </c>
      <c r="I1301" s="0">
        <v>30.99</v>
      </c>
      <c r="J1301" s="0">
        <v>54</v>
      </c>
    </row>
    <row r="1302" spans="1:10" customHeight="0">
      <c r="A1302" s="0">
        <f>HYPERLINK("https://dl.dropboxusercontent.com/scl/fi/p36nayuadp8z1379k06sv/eco154988.jpg?rlkey=cqe30vw4odgbxpk6m0zh0kwte&amp;dl=0","Click to download Image")</f>
      </c>
      <c r="B1302" s="0">
        <f>HYPERLINK("https://dl.dropboxusercontent.com/scl/fi/snzpd3st8fz0g9iljkwbl/womens-t-shirt-size-chartsnorth.jpg?rlkey=shh1egeqvql3ln4yk41o55x42&amp;dl=0","Click to download SizeChart")</f>
      </c>
      <c r="C1302" s="0" t="inlineStr">
        <is>
          <t>North Women's Bamboo T-Shirt</t>
        </is>
      </c>
      <c r="D1302" s="0" t="inlineStr">
        <is>
          <t>'154988</t>
        </is>
      </c>
      <c r="E1302" s="0" t="inlineStr">
        <is>
          <t>IOWA NORTH W DG:154988C-L</t>
        </is>
      </c>
      <c r="F1302" s="0" t="inlineStr">
        <is>
          <t>'800154988069</t>
        </is>
      </c>
      <c r="G1302" s="0" t="inlineStr">
        <is>
          <t>WOMENS</t>
        </is>
      </c>
      <c r="H1302" s="0" t="inlineStr">
        <is>
          <t>L</t>
        </is>
      </c>
      <c r="I1302" s="0">
        <v>30.99</v>
      </c>
      <c r="J1302" s="0">
        <v>50</v>
      </c>
    </row>
    <row r="1303" spans="1:10" customHeight="0">
      <c r="A1303" s="0">
        <f>HYPERLINK("https://dl.dropboxusercontent.com/scl/fi/p36nayuadp8z1379k06sv/eco154988.jpg?rlkey=cqe30vw4odgbxpk6m0zh0kwte&amp;dl=0","Click to download Image")</f>
      </c>
      <c r="B1303" s="0">
        <f>HYPERLINK("https://dl.dropboxusercontent.com/scl/fi/snzpd3st8fz0g9iljkwbl/womens-t-shirt-size-chartsnorth.jpg?rlkey=shh1egeqvql3ln4yk41o55x42&amp;dl=0","Click to download SizeChart")</f>
      </c>
      <c r="C1303" s="0" t="inlineStr">
        <is>
          <t>North Women's Bamboo T-Shirt</t>
        </is>
      </c>
      <c r="D1303" s="0" t="inlineStr">
        <is>
          <t>'154988</t>
        </is>
      </c>
      <c r="E1303" s="0" t="inlineStr">
        <is>
          <t>IOWA NORTH W DG:154988D-XL</t>
        </is>
      </c>
      <c r="F1303" s="0" t="inlineStr">
        <is>
          <t>'800154988076</t>
        </is>
      </c>
      <c r="G1303" s="0" t="inlineStr">
        <is>
          <t>WOMENS</t>
        </is>
      </c>
      <c r="H1303" s="0" t="inlineStr">
        <is>
          <t>XL</t>
        </is>
      </c>
      <c r="I1303" s="0">
        <v>30.99</v>
      </c>
      <c r="J1303" s="0">
        <v>18</v>
      </c>
    </row>
    <row r="1304" spans="1:10" customHeight="0">
      <c r="A1304" s="0">
        <f>HYPERLINK("https://dl.dropboxusercontent.com/scl/fi/p36nayuadp8z1379k06sv/eco154988.jpg?rlkey=cqe30vw4odgbxpk6m0zh0kwte&amp;dl=0","Click to download Image")</f>
      </c>
      <c r="B1304" s="0">
        <f>HYPERLINK("https://dl.dropboxusercontent.com/scl/fi/snzpd3st8fz0g9iljkwbl/womens-t-shirt-size-chartsnorth.jpg?rlkey=shh1egeqvql3ln4yk41o55x42&amp;dl=0","Click to download SizeChart")</f>
      </c>
      <c r="C1304" s="0" t="inlineStr">
        <is>
          <t>North Women's Bamboo T-Shirt</t>
        </is>
      </c>
      <c r="D1304" s="0" t="inlineStr">
        <is>
          <t>'154988</t>
        </is>
      </c>
      <c r="E1304" s="0" t="inlineStr">
        <is>
          <t>IOWA NORTH W DG:154988E-2XL</t>
        </is>
      </c>
      <c r="F1304" s="0" t="inlineStr">
        <is>
          <t>'800154988083</t>
        </is>
      </c>
      <c r="G1304" s="0" t="inlineStr">
        <is>
          <t>WOMENS</t>
        </is>
      </c>
      <c r="H1304" s="0" t="inlineStr">
        <is>
          <t>2XL</t>
        </is>
      </c>
      <c r="I1304" s="0">
        <v>32.99</v>
      </c>
      <c r="J1304" s="0">
        <v>9</v>
      </c>
    </row>
    <row r="1305" spans="1:10" customHeight="0">
      <c r="A1305" s="0">
        <f>HYPERLINK("https://dl.dropboxusercontent.com/scl/fi/p36nayuadp8z1379k06sv/eco154988.jpg?rlkey=cqe30vw4odgbxpk6m0zh0kwte&amp;dl=0","Click to download Image")</f>
      </c>
      <c r="B1305" s="0">
        <f>HYPERLINK("https://dl.dropboxusercontent.com/scl/fi/snzpd3st8fz0g9iljkwbl/womens-t-shirt-size-chartsnorth.jpg?rlkey=shh1egeqvql3ln4yk41o55x42&amp;dl=0","Click to download SizeChart")</f>
      </c>
      <c r="C1305" s="0" t="inlineStr">
        <is>
          <t>North Women's Bamboo T-Shirt</t>
        </is>
      </c>
      <c r="D1305" s="0" t="inlineStr">
        <is>
          <t>'154988</t>
        </is>
      </c>
      <c r="E1305" s="0" t="inlineStr">
        <is>
          <t>IOWA NORTH W DG:154988F-3XL</t>
        </is>
      </c>
      <c r="F1305" s="0" t="inlineStr">
        <is>
          <t>'800154988090</t>
        </is>
      </c>
      <c r="G1305" s="0" t="inlineStr">
        <is>
          <t>WOMENS</t>
        </is>
      </c>
      <c r="H1305" s="0" t="inlineStr">
        <is>
          <t>3XL</t>
        </is>
      </c>
      <c r="I1305" s="0">
        <v>32.99</v>
      </c>
      <c r="J1305" s="0">
        <v>12</v>
      </c>
    </row>
    <row r="1306" spans="1:10" customHeight="0">
      <c r="A1306" s="0">
        <f>HYPERLINK("https://dl.dropboxusercontent.com/scl/fi/p36nayuadp8z1379k06sv/eco154988.jpg?rlkey=cqe30vw4odgbxpk6m0zh0kwte&amp;dl=0","Click to download Image")</f>
      </c>
      <c r="B1306" s="0">
        <f>HYPERLINK("https://dl.dropboxusercontent.com/scl/fi/snzpd3st8fz0g9iljkwbl/womens-t-shirt-size-chartsnorth.jpg?rlkey=shh1egeqvql3ln4yk41o55x42&amp;dl=0","Click to download SizeChart")</f>
      </c>
      <c r="C1306" s="0" t="inlineStr">
        <is>
          <t>North Women's Bamboo T-Shirt</t>
        </is>
      </c>
      <c r="D1306" s="0" t="inlineStr">
        <is>
          <t>'154988</t>
        </is>
      </c>
      <c r="E1306" s="0" t="inlineStr">
        <is>
          <t>IOWA NORTH W DG:154988Z-12PK</t>
        </is>
      </c>
      <c r="F1306" s="0" t="inlineStr">
        <is>
          <t>'800154988991</t>
        </is>
      </c>
      <c r="G1306" s="0" t="inlineStr">
        <is>
          <t>WOMENS</t>
        </is>
      </c>
      <c r="H1306" s="0" t="inlineStr">
        <is>
          <t>12 PACK</t>
        </is>
      </c>
      <c r="I1306" s="0">
        <v>297.6</v>
      </c>
      <c r="J1306" s="0">
        <v>9</v>
      </c>
    </row>
    <row r="1307" spans="1:10" customHeight="0">
      <c r="A1307" s="0">
        <f>HYPERLINK("https://dl.dropboxusercontent.com/scl/fi/zrhov7z1d59mcks5txmbd/eco155012.jpg?rlkey=7d33s2b2bfrisnxtxaewo45ss&amp;dl=0","Click to download Image")</f>
      </c>
      <c r="B1307" s="0">
        <f>HYPERLINK("https://dl.dropboxusercontent.com/scl/fi/snzpd3st8fz0g9iljkwbl/womens-t-shirt-size-chartsnorth.jpg?rlkey=shh1egeqvql3ln4yk41o55x42&amp;dl=0","Click to download SizeChart")</f>
      </c>
      <c r="C1307" s="0" t="inlineStr">
        <is>
          <t>North Women's Bamboo T-Shirt</t>
        </is>
      </c>
      <c r="D1307" s="0" t="inlineStr">
        <is>
          <t>'155012</t>
        </is>
      </c>
      <c r="E1307" s="0" t="inlineStr">
        <is>
          <t>IOWA NORTH W ND:155012AA-XS</t>
        </is>
      </c>
      <c r="F1307" s="0" t="inlineStr">
        <is>
          <t>'800155012039</t>
        </is>
      </c>
      <c r="G1307" s="0" t="inlineStr">
        <is>
          <t>WOMENS</t>
        </is>
      </c>
      <c r="H1307" s="0" t="inlineStr">
        <is>
          <t>XS</t>
        </is>
      </c>
      <c r="I1307" s="0">
        <v>30.99</v>
      </c>
      <c r="J1307" s="0">
        <v>24</v>
      </c>
    </row>
    <row r="1308" spans="1:10" customHeight="0">
      <c r="A1308" s="0">
        <f>HYPERLINK("https://dl.dropboxusercontent.com/scl/fi/zrhov7z1d59mcks5txmbd/eco155012.jpg?rlkey=7d33s2b2bfrisnxtxaewo45ss&amp;dl=0","Click to download Image")</f>
      </c>
      <c r="B1308" s="0">
        <f>HYPERLINK("https://dl.dropboxusercontent.com/scl/fi/snzpd3st8fz0g9iljkwbl/womens-t-shirt-size-chartsnorth.jpg?rlkey=shh1egeqvql3ln4yk41o55x42&amp;dl=0","Click to download SizeChart")</f>
      </c>
      <c r="C1308" s="0" t="inlineStr">
        <is>
          <t>North Women's Bamboo T-Shirt</t>
        </is>
      </c>
      <c r="D1308" s="0" t="inlineStr">
        <is>
          <t>'155012</t>
        </is>
      </c>
      <c r="E1308" s="0" t="inlineStr">
        <is>
          <t>IOWA NORTH W ND:155012A-S</t>
        </is>
      </c>
      <c r="F1308" s="0" t="inlineStr">
        <is>
          <t>'800155012046</t>
        </is>
      </c>
      <c r="G1308" s="0" t="inlineStr">
        <is>
          <t>WOMENS</t>
        </is>
      </c>
      <c r="H1308" s="0" t="inlineStr">
        <is>
          <t>S</t>
        </is>
      </c>
      <c r="I1308" s="0">
        <v>30.99</v>
      </c>
      <c r="J1308" s="0">
        <v>29</v>
      </c>
    </row>
    <row r="1309" spans="1:10" customHeight="0">
      <c r="A1309" s="0">
        <f>HYPERLINK("https://dl.dropboxusercontent.com/scl/fi/zrhov7z1d59mcks5txmbd/eco155012.jpg?rlkey=7d33s2b2bfrisnxtxaewo45ss&amp;dl=0","Click to download Image")</f>
      </c>
      <c r="B1309" s="0">
        <f>HYPERLINK("https://dl.dropboxusercontent.com/scl/fi/snzpd3st8fz0g9iljkwbl/womens-t-shirt-size-chartsnorth.jpg?rlkey=shh1egeqvql3ln4yk41o55x42&amp;dl=0","Click to download SizeChart")</f>
      </c>
      <c r="C1309" s="0" t="inlineStr">
        <is>
          <t>North Women's Bamboo T-Shirt</t>
        </is>
      </c>
      <c r="D1309" s="0" t="inlineStr">
        <is>
          <t>'155012</t>
        </is>
      </c>
      <c r="E1309" s="0" t="inlineStr">
        <is>
          <t>IOWA NORTH W ND:155012B-M</t>
        </is>
      </c>
      <c r="F1309" s="0" t="inlineStr">
        <is>
          <t>'800155012053</t>
        </is>
      </c>
      <c r="G1309" s="0" t="inlineStr">
        <is>
          <t>WOMENS</t>
        </is>
      </c>
      <c r="H1309" s="0" t="inlineStr">
        <is>
          <t>M</t>
        </is>
      </c>
      <c r="I1309" s="0">
        <v>30.99</v>
      </c>
      <c r="J1309" s="0">
        <v>73</v>
      </c>
    </row>
    <row r="1310" spans="1:10" customHeight="0">
      <c r="A1310" s="0">
        <f>HYPERLINK("https://dl.dropboxusercontent.com/scl/fi/zrhov7z1d59mcks5txmbd/eco155012.jpg?rlkey=7d33s2b2bfrisnxtxaewo45ss&amp;dl=0","Click to download Image")</f>
      </c>
      <c r="B1310" s="0">
        <f>HYPERLINK("https://dl.dropboxusercontent.com/scl/fi/snzpd3st8fz0g9iljkwbl/womens-t-shirt-size-chartsnorth.jpg?rlkey=shh1egeqvql3ln4yk41o55x42&amp;dl=0","Click to download SizeChart")</f>
      </c>
      <c r="C1310" s="0" t="inlineStr">
        <is>
          <t>North Women's Bamboo T-Shirt</t>
        </is>
      </c>
      <c r="D1310" s="0" t="inlineStr">
        <is>
          <t>'155012</t>
        </is>
      </c>
      <c r="E1310" s="0" t="inlineStr">
        <is>
          <t>IOWA NORTH W ND:155012C-L</t>
        </is>
      </c>
      <c r="F1310" s="0" t="inlineStr">
        <is>
          <t>'800155012060</t>
        </is>
      </c>
      <c r="G1310" s="0" t="inlineStr">
        <is>
          <t>WOMENS</t>
        </is>
      </c>
      <c r="H1310" s="0" t="inlineStr">
        <is>
          <t>L</t>
        </is>
      </c>
      <c r="I1310" s="0">
        <v>30.99</v>
      </c>
      <c r="J1310" s="0">
        <v>74</v>
      </c>
    </row>
    <row r="1311" spans="1:10" customHeight="0">
      <c r="A1311" s="0">
        <f>HYPERLINK("https://dl.dropboxusercontent.com/scl/fi/zrhov7z1d59mcks5txmbd/eco155012.jpg?rlkey=7d33s2b2bfrisnxtxaewo45ss&amp;dl=0","Click to download Image")</f>
      </c>
      <c r="B1311" s="0">
        <f>HYPERLINK("https://dl.dropboxusercontent.com/scl/fi/snzpd3st8fz0g9iljkwbl/womens-t-shirt-size-chartsnorth.jpg?rlkey=shh1egeqvql3ln4yk41o55x42&amp;dl=0","Click to download SizeChart")</f>
      </c>
      <c r="C1311" s="0" t="inlineStr">
        <is>
          <t>North Women's Bamboo T-Shirt</t>
        </is>
      </c>
      <c r="D1311" s="0" t="inlineStr">
        <is>
          <t>'155012</t>
        </is>
      </c>
      <c r="E1311" s="0" t="inlineStr">
        <is>
          <t>IOWA NORTH W ND:155012D-XL</t>
        </is>
      </c>
      <c r="F1311" s="0" t="inlineStr">
        <is>
          <t>'800155012077</t>
        </is>
      </c>
      <c r="G1311" s="0" t="inlineStr">
        <is>
          <t>WOMENS</t>
        </is>
      </c>
      <c r="H1311" s="0" t="inlineStr">
        <is>
          <t>XL</t>
        </is>
      </c>
      <c r="I1311" s="0">
        <v>30.99</v>
      </c>
      <c r="J1311" s="0">
        <v>38</v>
      </c>
    </row>
    <row r="1312" spans="1:10" customHeight="0">
      <c r="A1312" s="0">
        <f>HYPERLINK("https://dl.dropboxusercontent.com/scl/fi/zrhov7z1d59mcks5txmbd/eco155012.jpg?rlkey=7d33s2b2bfrisnxtxaewo45ss&amp;dl=0","Click to download Image")</f>
      </c>
      <c r="B1312" s="0">
        <f>HYPERLINK("https://dl.dropboxusercontent.com/scl/fi/snzpd3st8fz0g9iljkwbl/womens-t-shirt-size-chartsnorth.jpg?rlkey=shh1egeqvql3ln4yk41o55x42&amp;dl=0","Click to download SizeChart")</f>
      </c>
      <c r="C1312" s="0" t="inlineStr">
        <is>
          <t>North Women's Bamboo T-Shirt</t>
        </is>
      </c>
      <c r="D1312" s="0" t="inlineStr">
        <is>
          <t>'155012</t>
        </is>
      </c>
      <c r="E1312" s="0" t="inlineStr">
        <is>
          <t>IOWA NORTH W ND:155012E-2XL</t>
        </is>
      </c>
      <c r="F1312" s="0" t="inlineStr">
        <is>
          <t>'800155012084</t>
        </is>
      </c>
      <c r="G1312" s="0" t="inlineStr">
        <is>
          <t>WOMENS</t>
        </is>
      </c>
      <c r="H1312" s="0" t="inlineStr">
        <is>
          <t>2XL</t>
        </is>
      </c>
      <c r="I1312" s="0">
        <v>32.99</v>
      </c>
      <c r="J1312" s="0">
        <v>24</v>
      </c>
    </row>
    <row r="1313" spans="1:10" customHeight="0">
      <c r="A1313" s="0">
        <f>HYPERLINK("https://dl.dropboxusercontent.com/scl/fi/zrhov7z1d59mcks5txmbd/eco155012.jpg?rlkey=7d33s2b2bfrisnxtxaewo45ss&amp;dl=0","Click to download Image")</f>
      </c>
      <c r="B1313" s="0">
        <f>HYPERLINK("https://dl.dropboxusercontent.com/scl/fi/snzpd3st8fz0g9iljkwbl/womens-t-shirt-size-chartsnorth.jpg?rlkey=shh1egeqvql3ln4yk41o55x42&amp;dl=0","Click to download SizeChart")</f>
      </c>
      <c r="C1313" s="0" t="inlineStr">
        <is>
          <t>North Women's Bamboo T-Shirt</t>
        </is>
      </c>
      <c r="D1313" s="0" t="inlineStr">
        <is>
          <t>'155012</t>
        </is>
      </c>
      <c r="E1313" s="0" t="inlineStr">
        <is>
          <t>IOWA NORTH W ND:155012F-3XL</t>
        </is>
      </c>
      <c r="F1313" s="0" t="inlineStr">
        <is>
          <t>'800155012091</t>
        </is>
      </c>
      <c r="G1313" s="0" t="inlineStr">
        <is>
          <t>WOMENS</t>
        </is>
      </c>
      <c r="H1313" s="0" t="inlineStr">
        <is>
          <t>3XL</t>
        </is>
      </c>
      <c r="I1313" s="0">
        <v>32.99</v>
      </c>
      <c r="J1313" s="0">
        <v>20</v>
      </c>
    </row>
    <row r="1314" spans="1:10" customHeight="0">
      <c r="A1314" s="0">
        <f>HYPERLINK("https://dl.dropboxusercontent.com/scl/fi/zrhov7z1d59mcks5txmbd/eco155012.jpg?rlkey=7d33s2b2bfrisnxtxaewo45ss&amp;dl=0","Click to download Image")</f>
      </c>
      <c r="B1314" s="0">
        <f>HYPERLINK("https://dl.dropboxusercontent.com/scl/fi/snzpd3st8fz0g9iljkwbl/womens-t-shirt-size-chartsnorth.jpg?rlkey=shh1egeqvql3ln4yk41o55x42&amp;dl=0","Click to download SizeChart")</f>
      </c>
      <c r="C1314" s="0" t="inlineStr">
        <is>
          <t>North Women's Bamboo T-Shirt</t>
        </is>
      </c>
      <c r="D1314" s="0" t="inlineStr">
        <is>
          <t>'155012</t>
        </is>
      </c>
      <c r="E1314" s="0" t="inlineStr">
        <is>
          <t>IOWA NORTH W ND:155012Z-12PK</t>
        </is>
      </c>
      <c r="F1314" s="0" t="inlineStr">
        <is>
          <t>'800155012992</t>
        </is>
      </c>
      <c r="G1314" s="0" t="inlineStr">
        <is>
          <t>WOMENS</t>
        </is>
      </c>
      <c r="H1314" s="0" t="inlineStr">
        <is>
          <t>12 PACK</t>
        </is>
      </c>
      <c r="I1314" s="0">
        <v>297.6</v>
      </c>
      <c r="J1314" s="0">
        <v>18</v>
      </c>
    </row>
    <row r="1315" spans="1:10" customHeight="0">
      <c r="A1315" s="0">
        <f>HYPERLINK("https://dl.dropboxusercontent.com/scl/fi/x6wlxo6r40b9v5n2wcsna/135022-f2.jpg?rlkey=gsvlf6q3rhf6y015vgpdmgpv6&amp;dl=0","Click to download Image")</f>
      </c>
      <c r="C1315" s="0" t="inlineStr">
        <is>
          <t>Waterproof Phone Bag</t>
        </is>
      </c>
      <c r="D1315" s="0" t="inlineStr">
        <is>
          <t>'135022</t>
        </is>
      </c>
      <c r="E1315" s="0" t="inlineStr">
        <is>
          <t>IOWA PH BAG BK:135022</t>
        </is>
      </c>
      <c r="F1315" s="0" t="inlineStr">
        <is>
          <t>'900135022017</t>
        </is>
      </c>
      <c r="I1315" s="0">
        <v>9.99</v>
      </c>
      <c r="J1315" s="0">
        <v>47</v>
      </c>
    </row>
    <row r="1316" spans="1:10" customHeight="0">
      <c r="A1316" s="0">
        <f>HYPERLINK("https://dl.dropboxusercontent.com/scl/fi/tkhc7qole54sq8s0zggzh/cori-143826-f.jpg?rlkey=nhs53olpx3fhvwgq84x51w3pc&amp;dl=0","Click to download Image")</f>
      </c>
      <c r="C1316" s="0" t="inlineStr">
        <is>
          <t>Cori Socks - 3pk</t>
        </is>
      </c>
      <c r="D1316" s="0" t="inlineStr">
        <is>
          <t>'143826</t>
        </is>
      </c>
      <c r="E1316" s="0" t="inlineStr">
        <is>
          <t>UNI CORI SOCKS:143826OSFM</t>
        </is>
      </c>
      <c r="F1316" s="0" t="inlineStr">
        <is>
          <t>'000000000000</t>
        </is>
      </c>
      <c r="I1316" s="0">
        <v>29.99</v>
      </c>
      <c r="J1316" s="0">
        <v>129</v>
      </c>
    </row>
    <row r="1317" spans="1:10" customHeight="0">
      <c r="A1317" s="0">
        <f>HYPERLINK("https://dl.dropboxusercontent.com/scl/fi/3cgt06hqqrpvyyac4153g/kyle-144418-f.jpg?rlkey=razcu62ppfdiuf4gb8506wat0&amp;dl=0","Click to download Image")</f>
      </c>
      <c r="C1317" s="0" t="inlineStr">
        <is>
          <t>Kyle Men's Beanie</t>
        </is>
      </c>
      <c r="D1317" s="0" t="inlineStr">
        <is>
          <t>'144418</t>
        </is>
      </c>
      <c r="E1317" s="0" t="inlineStr">
        <is>
          <t>DRK KYLE M BK:144418</t>
        </is>
      </c>
      <c r="F1317" s="0" t="inlineStr">
        <is>
          <t>'717144418010</t>
        </is>
      </c>
      <c r="G1317" s="0" t="inlineStr">
        <is>
          <t>MENS</t>
        </is>
      </c>
      <c r="H1317" s="0" t="inlineStr">
        <is>
          <t>ADULT</t>
        </is>
      </c>
      <c r="I1317" s="0">
        <v>24.99</v>
      </c>
      <c r="J1317" s="0">
        <v>49</v>
      </c>
    </row>
    <row r="1318" spans="1:10" customHeight="0">
      <c r="A1318" s="0">
        <f>HYPERLINK("https://dl.dropboxusercontent.com/scl/fi/s6v6hrnrzmrztqpt9hzou/kyle-144416-f.jpg?rlkey=eo0hbsquc5p4agvjrcj2c893x&amp;dl=0","Click to download Image")</f>
      </c>
      <c r="C1318" s="0" t="inlineStr">
        <is>
          <t>Kyle Men's Beanie</t>
        </is>
      </c>
      <c r="D1318" s="0" t="inlineStr">
        <is>
          <t>'144416</t>
        </is>
      </c>
      <c r="E1318" s="0" t="inlineStr">
        <is>
          <t>KSU KYLE M BK:144416</t>
        </is>
      </c>
      <c r="F1318" s="0" t="inlineStr">
        <is>
          <t>'705144416013</t>
        </is>
      </c>
      <c r="G1318" s="0" t="inlineStr">
        <is>
          <t>MENS</t>
        </is>
      </c>
      <c r="H1318" s="0" t="inlineStr">
        <is>
          <t>ADULT</t>
        </is>
      </c>
      <c r="I1318" s="0">
        <v>24.99</v>
      </c>
      <c r="J1318" s="0">
        <v>42</v>
      </c>
    </row>
    <row r="1319" spans="1:10" customHeight="0">
      <c r="A1319" s="0">
        <f>HYPERLINK("https://dl.dropboxusercontent.com/scl/fi/pdfj3pv2tywhqywnu2cjg/126078-ff.jpg?rlkey=4m15opf6o4jtyxbt2fqd1iwo7&amp;dl=0","Click to download Image")</f>
      </c>
      <c r="C1319" s="0" t="inlineStr">
        <is>
          <t>Kyle Men's Beanie</t>
        </is>
      </c>
      <c r="D1319" s="0" t="inlineStr">
        <is>
          <t>'126078</t>
        </is>
      </c>
      <c r="E1319" s="0" t="inlineStr">
        <is>
          <t>UNI KYLE:126078</t>
        </is>
      </c>
      <c r="F1319" s="0" t="inlineStr">
        <is>
          <t>'000000000000</t>
        </is>
      </c>
      <c r="G1319" s="0" t="inlineStr">
        <is>
          <t>MENS</t>
        </is>
      </c>
      <c r="H1319" s="0" t="inlineStr">
        <is>
          <t>ADULT</t>
        </is>
      </c>
      <c r="I1319" s="0">
        <v>24.99</v>
      </c>
      <c r="J1319" s="0">
        <v>130</v>
      </c>
    </row>
    <row r="1320" spans="1:10" customHeight="0">
      <c r="A1320" s="0">
        <f>HYPERLINK("https://dl.dropboxusercontent.com/scl/fi/b79bhxztgug6e55ftau6g/115539-ff.jpg?rlkey=hbazqrqup6cdvd01qhhmvfvqg&amp;dl=0","Click to download Image")</f>
      </c>
      <c r="C1320" s="0" t="inlineStr">
        <is>
          <t>Kyle Men's Beanie</t>
        </is>
      </c>
      <c r="D1320" s="0" t="inlineStr">
        <is>
          <t>'115539</t>
        </is>
      </c>
      <c r="E1320" s="0" t="inlineStr">
        <is>
          <t>MU KYLE:115539</t>
        </is>
      </c>
      <c r="F1320" s="0" t="inlineStr">
        <is>
          <t>'000000000000</t>
        </is>
      </c>
      <c r="G1320" s="0" t="inlineStr">
        <is>
          <t>MENS</t>
        </is>
      </c>
      <c r="H1320" s="0" t="inlineStr">
        <is>
          <t>ADULT</t>
        </is>
      </c>
      <c r="I1320" s="0">
        <v>24.99</v>
      </c>
      <c r="J1320" s="0">
        <v>114</v>
      </c>
    </row>
    <row r="1321" spans="1:10" customHeight="0">
      <c r="A1321" s="0">
        <f>HYPERLINK("https://dl.dropboxusercontent.com/scl/fi/56t4gr1wp8htwfjohcapp/spencer.jpg?rlkey=93ddmgoxhruaezyms7ucj6b6a&amp;dl=0","Click to download Image")</f>
      </c>
      <c r="B1321" s="0">
        <f>HYPERLINK("https://dl.dropboxusercontent.com/scl/fi/i9n0pi7kwn5kcb80x4bxc/mens-hoodie-size-chartsspencer-holden.jpg?rlkey=pj04irriz3on3oubf0tvsfisg&amp;dl=0","Click to download SizeChart")</f>
      </c>
      <c r="C1321" s="0" t="inlineStr">
        <is>
          <t>Spencer Men's Heavyweight Hoodie</t>
        </is>
      </c>
      <c r="D1321" s="0" t="inlineStr">
        <is>
          <t>'106383</t>
        </is>
      </c>
      <c r="E1321" s="0" t="inlineStr">
        <is>
          <t>IOWA SPENCER:106383A - S</t>
        </is>
      </c>
      <c r="F1321" s="0" t="inlineStr">
        <is>
          <t>'000000000000</t>
        </is>
      </c>
      <c r="G1321" s="0" t="inlineStr">
        <is>
          <t>MENS</t>
        </is>
      </c>
      <c r="H1321" s="0" t="inlineStr">
        <is>
          <t>S</t>
        </is>
      </c>
      <c r="I1321" s="0">
        <v>49.99</v>
      </c>
      <c r="J1321" s="0">
        <v>6</v>
      </c>
    </row>
    <row r="1322" spans="1:10" customHeight="0">
      <c r="A1322" s="0">
        <f>HYPERLINK("https://dl.dropboxusercontent.com/scl/fi/56t4gr1wp8htwfjohcapp/spencer.jpg?rlkey=93ddmgoxhruaezyms7ucj6b6a&amp;dl=0","Click to download Image")</f>
      </c>
      <c r="B1322" s="0">
        <f>HYPERLINK("https://dl.dropboxusercontent.com/scl/fi/i9n0pi7kwn5kcb80x4bxc/mens-hoodie-size-chartsspencer-holden.jpg?rlkey=pj04irriz3on3oubf0tvsfisg&amp;dl=0","Click to download SizeChart")</f>
      </c>
      <c r="C1322" s="0" t="inlineStr">
        <is>
          <t>Spencer Men's Heavyweight Hoodie</t>
        </is>
      </c>
      <c r="D1322" s="0" t="inlineStr">
        <is>
          <t>'106383</t>
        </is>
      </c>
      <c r="E1322" s="0" t="inlineStr">
        <is>
          <t>IOWA SPENCER:106383B - M</t>
        </is>
      </c>
      <c r="F1322" s="0" t="inlineStr">
        <is>
          <t>'000000000000</t>
        </is>
      </c>
      <c r="G1322" s="0" t="inlineStr">
        <is>
          <t>MENS</t>
        </is>
      </c>
      <c r="H1322" s="0" t="inlineStr">
        <is>
          <t>M</t>
        </is>
      </c>
      <c r="I1322" s="0">
        <v>49.99</v>
      </c>
      <c r="J1322" s="0">
        <v>2</v>
      </c>
    </row>
    <row r="1323" spans="1:10" customHeight="0">
      <c r="A1323" s="0">
        <f>HYPERLINK("https://dl.dropboxusercontent.com/scl/fi/56t4gr1wp8htwfjohcapp/spencer.jpg?rlkey=93ddmgoxhruaezyms7ucj6b6a&amp;dl=0","Click to download Image")</f>
      </c>
      <c r="B1323" s="0">
        <f>HYPERLINK("https://dl.dropboxusercontent.com/scl/fi/i9n0pi7kwn5kcb80x4bxc/mens-hoodie-size-chartsspencer-holden.jpg?rlkey=pj04irriz3on3oubf0tvsfisg&amp;dl=0","Click to download SizeChart")</f>
      </c>
      <c r="C1323" s="0" t="inlineStr">
        <is>
          <t>Spencer Men's Heavyweight Hoodie</t>
        </is>
      </c>
      <c r="D1323" s="0" t="inlineStr">
        <is>
          <t>'106383</t>
        </is>
      </c>
      <c r="E1323" s="0" t="inlineStr">
        <is>
          <t>IOWA SPENCER:106383C - L</t>
        </is>
      </c>
      <c r="F1323" s="0" t="inlineStr">
        <is>
          <t>'000000000000</t>
        </is>
      </c>
      <c r="G1323" s="0" t="inlineStr">
        <is>
          <t>MENS</t>
        </is>
      </c>
      <c r="H1323" s="0" t="inlineStr">
        <is>
          <t>L</t>
        </is>
      </c>
      <c r="I1323" s="0">
        <v>49.99</v>
      </c>
      <c r="J1323" s="0">
        <v>3</v>
      </c>
    </row>
    <row r="1324" spans="1:10" customHeight="0">
      <c r="A1324" s="0">
        <f>HYPERLINK("https://dl.dropboxusercontent.com/scl/fi/56t4gr1wp8htwfjohcapp/spencer.jpg?rlkey=93ddmgoxhruaezyms7ucj6b6a&amp;dl=0","Click to download Image")</f>
      </c>
      <c r="B1324" s="0">
        <f>HYPERLINK("https://dl.dropboxusercontent.com/scl/fi/i9n0pi7kwn5kcb80x4bxc/mens-hoodie-size-chartsspencer-holden.jpg?rlkey=pj04irriz3on3oubf0tvsfisg&amp;dl=0","Click to download SizeChart")</f>
      </c>
      <c r="C1324" s="0" t="inlineStr">
        <is>
          <t>Spencer Men's Heavyweight Hoodie</t>
        </is>
      </c>
      <c r="D1324" s="0" t="inlineStr">
        <is>
          <t>'106383</t>
        </is>
      </c>
      <c r="E1324" s="0" t="inlineStr">
        <is>
          <t>IA SPENCER:106383D - XL</t>
        </is>
      </c>
      <c r="F1324" s="0" t="inlineStr">
        <is>
          <t>'000000000000</t>
        </is>
      </c>
      <c r="G1324" s="0" t="inlineStr">
        <is>
          <t>MENS</t>
        </is>
      </c>
      <c r="H1324" s="0" t="inlineStr">
        <is>
          <t>XL</t>
        </is>
      </c>
      <c r="I1324" s="0">
        <v>49.99</v>
      </c>
      <c r="J1324" s="0">
        <v>7</v>
      </c>
    </row>
    <row r="1325" spans="1:10" customHeight="0">
      <c r="A1325" s="0">
        <f>HYPERLINK("https://dl.dropboxusercontent.com/scl/fi/56t4gr1wp8htwfjohcapp/spencer.jpg?rlkey=93ddmgoxhruaezyms7ucj6b6a&amp;dl=0","Click to download Image")</f>
      </c>
      <c r="B1325" s="0">
        <f>HYPERLINK("https://dl.dropboxusercontent.com/scl/fi/i9n0pi7kwn5kcb80x4bxc/mens-hoodie-size-chartsspencer-holden.jpg?rlkey=pj04irriz3on3oubf0tvsfisg&amp;dl=0","Click to download SizeChart")</f>
      </c>
      <c r="C1325" s="0" t="inlineStr">
        <is>
          <t>Spencer Men's Heavyweight Hoodie</t>
        </is>
      </c>
      <c r="D1325" s="0" t="inlineStr">
        <is>
          <t>'106383</t>
        </is>
      </c>
      <c r="E1325" s="0" t="inlineStr">
        <is>
          <t>IOWA SPENCER:106383E - 2XL</t>
        </is>
      </c>
      <c r="F1325" s="0" t="inlineStr">
        <is>
          <t>'000000000000</t>
        </is>
      </c>
      <c r="G1325" s="0" t="inlineStr">
        <is>
          <t>MENS</t>
        </is>
      </c>
      <c r="H1325" s="0" t="inlineStr">
        <is>
          <t>2XL</t>
        </is>
      </c>
      <c r="I1325" s="0">
        <v>49.99</v>
      </c>
      <c r="J1325" s="0">
        <v>0</v>
      </c>
    </row>
    <row r="1326" spans="1:10" customHeight="0">
      <c r="A1326" s="0">
        <f>HYPERLINK("https://dl.dropboxusercontent.com/scl/fi/56t4gr1wp8htwfjohcapp/spencer.jpg?rlkey=93ddmgoxhruaezyms7ucj6b6a&amp;dl=0","Click to download Image")</f>
      </c>
      <c r="B1326" s="0">
        <f>HYPERLINK("https://dl.dropboxusercontent.com/scl/fi/i9n0pi7kwn5kcb80x4bxc/mens-hoodie-size-chartsspencer-holden.jpg?rlkey=pj04irriz3on3oubf0tvsfisg&amp;dl=0","Click to download SizeChart")</f>
      </c>
      <c r="C1326" s="0" t="inlineStr">
        <is>
          <t>Spencer Men's Heavyweight Hoodie</t>
        </is>
      </c>
      <c r="D1326" s="0" t="inlineStr">
        <is>
          <t>'106383</t>
        </is>
      </c>
      <c r="E1326" s="0" t="inlineStr">
        <is>
          <t>IA SPENCER:106383F - 3XL</t>
        </is>
      </c>
      <c r="F1326" s="0" t="inlineStr">
        <is>
          <t>'000000000000</t>
        </is>
      </c>
      <c r="G1326" s="0" t="inlineStr">
        <is>
          <t>MENS</t>
        </is>
      </c>
      <c r="H1326" s="0" t="inlineStr">
        <is>
          <t>3XL</t>
        </is>
      </c>
      <c r="I1326" s="0">
        <v>49.99</v>
      </c>
      <c r="J1326" s="0">
        <v>11</v>
      </c>
    </row>
    <row r="1327" spans="1:10" customHeight="0">
      <c r="A1327" s="0">
        <f>HYPERLINK("https://dl.dropboxusercontent.com/scl/fi/2sl0d84u2s18h5x92yv5i/odin-140154-af.jpg?rlkey=aeirllb4065gl4pqej430erah&amp;dl=0","Click to download Image")</f>
      </c>
      <c r="C1327" s="0" t="inlineStr">
        <is>
          <t>Odin Men's Polywarp Cap</t>
        </is>
      </c>
      <c r="D1327" s="0" t="inlineStr">
        <is>
          <t>'140154</t>
        </is>
      </c>
      <c r="E1327" s="0" t="inlineStr">
        <is>
          <t>IOWA ODIN M LG:140154</t>
        </is>
      </c>
      <c r="F1327" s="0" t="inlineStr">
        <is>
          <t>'700140154006</t>
        </is>
      </c>
      <c r="G1327" s="0" t="inlineStr">
        <is>
          <t>MENS</t>
        </is>
      </c>
      <c r="H1327" s="0" t="inlineStr">
        <is>
          <t>STANDARD MENS</t>
        </is>
      </c>
      <c r="I1327" s="0">
        <v>24.99</v>
      </c>
      <c r="J1327" s="0">
        <v>414</v>
      </c>
    </row>
    <row r="1328" spans="1:10" customHeight="0">
      <c r="A1328" s="0">
        <f>HYPERLINK("https://dl.dropboxusercontent.com/scl/fi/filp0hyxamtarh3xofsl4/odin-140133-af.jpg?rlkey=ia4q6nm3umq0kdrotjtkokidh&amp;dl=0","Click to download Image")</f>
      </c>
      <c r="C1328" s="0" t="inlineStr">
        <is>
          <t>Odin Men's Polywarp Cap</t>
        </is>
      </c>
      <c r="D1328" s="0" t="inlineStr">
        <is>
          <t>'140133</t>
        </is>
      </c>
      <c r="E1328" s="0" t="inlineStr">
        <is>
          <t>IOWA ODIN M GY:140133</t>
        </is>
      </c>
      <c r="F1328" s="0" t="inlineStr">
        <is>
          <t>'700140133001</t>
        </is>
      </c>
      <c r="G1328" s="0" t="inlineStr">
        <is>
          <t>MENS</t>
        </is>
      </c>
      <c r="H1328" s="0" t="inlineStr">
        <is>
          <t>STANDARD MENS</t>
        </is>
      </c>
      <c r="I1328" s="0">
        <v>24.99</v>
      </c>
      <c r="J1328" s="0">
        <v>344</v>
      </c>
    </row>
    <row r="1329" spans="1:10" customHeight="0">
      <c r="A1329" s="0">
        <f>HYPERLINK("https://dl.dropboxusercontent.com/scl/fi/z4qog7khg2381tboh1w42/odin-140129-af.jpg?rlkey=zftx2ybqtkdl27rhef5kgcx3w&amp;dl=0","Click to download Image")</f>
      </c>
      <c r="C1329" s="0" t="inlineStr">
        <is>
          <t>Odin Men's Polywarp Cap</t>
        </is>
      </c>
      <c r="D1329" s="0" t="inlineStr">
        <is>
          <t>'140129</t>
        </is>
      </c>
      <c r="E1329" s="0" t="inlineStr">
        <is>
          <t>IOWA ODIN M GD:140129</t>
        </is>
      </c>
      <c r="F1329" s="0" t="inlineStr">
        <is>
          <t>'700140129004</t>
        </is>
      </c>
      <c r="G1329" s="0" t="inlineStr">
        <is>
          <t>MENS</t>
        </is>
      </c>
      <c r="H1329" s="0" t="inlineStr">
        <is>
          <t>STANDARD MENS</t>
        </is>
      </c>
      <c r="I1329" s="0">
        <v>24.99</v>
      </c>
      <c r="J1329" s="0">
        <v>40</v>
      </c>
    </row>
    <row r="1330" spans="1:10" customHeight="0">
      <c r="A1330" s="0">
        <f>HYPERLINK("https://dl.dropboxusercontent.com/scl/fi/im0jn94qpjck9vdek43qp/odin-140155-af.jpg?rlkey=g22uniporgcs1saq7z21g5b4x&amp;dl=0","Click to download Image")</f>
      </c>
      <c r="C1330" s="0" t="inlineStr">
        <is>
          <t>Odin Men's Polywarp Cap</t>
        </is>
      </c>
      <c r="D1330" s="0" t="inlineStr">
        <is>
          <t>'140155</t>
        </is>
      </c>
      <c r="E1330" s="0" t="inlineStr">
        <is>
          <t>ISU ODIN M LG:140155</t>
        </is>
      </c>
      <c r="F1330" s="0" t="inlineStr">
        <is>
          <t>'701140155000</t>
        </is>
      </c>
      <c r="G1330" s="0" t="inlineStr">
        <is>
          <t>MENS</t>
        </is>
      </c>
      <c r="H1330" s="0" t="inlineStr">
        <is>
          <t>STANDARD MENS</t>
        </is>
      </c>
      <c r="I1330" s="0">
        <v>24.99</v>
      </c>
      <c r="J1330" s="0">
        <v>160</v>
      </c>
    </row>
    <row r="1331" spans="1:10" customHeight="0">
      <c r="A1331" s="0">
        <f>HYPERLINK("https://dl.dropboxusercontent.com/scl/fi/1ag611vrs2kgj5oz3tx77/odin-t.jpg?rlkey=i5va3bcee3afiydzf9k3lcb0k&amp;dl=0","Click to download Image")</f>
      </c>
      <c r="C1331" s="0" t="inlineStr">
        <is>
          <t>Odin Men's Polywarp Cap</t>
        </is>
      </c>
      <c r="D1331" s="0" t="inlineStr">
        <is>
          <t>'140145</t>
        </is>
      </c>
      <c r="E1331" s="0" t="inlineStr">
        <is>
          <t>ISU ODIN M GY:140145</t>
        </is>
      </c>
      <c r="F1331" s="0" t="inlineStr">
        <is>
          <t>'701140145001</t>
        </is>
      </c>
      <c r="G1331" s="0" t="inlineStr">
        <is>
          <t>MENS</t>
        </is>
      </c>
      <c r="H1331" s="0" t="inlineStr">
        <is>
          <t>STANDARD MENS</t>
        </is>
      </c>
      <c r="I1331" s="0">
        <v>24.99</v>
      </c>
      <c r="J1331" s="0">
        <v>412</v>
      </c>
    </row>
    <row r="1332" spans="1:10" customHeight="0">
      <c r="A1332" s="0">
        <f>HYPERLINK("https://dl.dropboxusercontent.com/scl/fi/qhkoemvv2shbgn9le7fek/odin-140142-af.jpg?rlkey=9g4aiwrea4a7yr84vwu87gonu&amp;dl=0","Click to download Image")</f>
      </c>
      <c r="C1332" s="0" t="inlineStr">
        <is>
          <t>Odin Men's Polywarp Cap</t>
        </is>
      </c>
      <c r="D1332" s="0" t="inlineStr">
        <is>
          <t>'140142</t>
        </is>
      </c>
      <c r="E1332" s="0" t="inlineStr">
        <is>
          <t>ISU ODIN M GD:140142</t>
        </is>
      </c>
      <c r="F1332" s="0" t="inlineStr">
        <is>
          <t>'701140142000</t>
        </is>
      </c>
      <c r="G1332" s="0" t="inlineStr">
        <is>
          <t>MENS</t>
        </is>
      </c>
      <c r="H1332" s="0" t="inlineStr">
        <is>
          <t>STANDARD MENS</t>
        </is>
      </c>
      <c r="I1332" s="0">
        <v>24.99</v>
      </c>
      <c r="J1332" s="0">
        <v>163</v>
      </c>
    </row>
    <row r="1333" spans="1:10" customHeight="0">
      <c r="A1333" s="0">
        <f>HYPERLINK("https://dl.dropboxusercontent.com/scl/fi/ci42p9mjqnxh5gwad0w7q/odin-140151-af.jpg?rlkey=tocbwzazpe8ngbbka3i7kr2tf&amp;dl=0","Click to download Image")</f>
      </c>
      <c r="C1333" s="0" t="inlineStr">
        <is>
          <t>Odin Men's Polywarp Cap</t>
        </is>
      </c>
      <c r="D1333" s="0" t="inlineStr">
        <is>
          <t>'140151</t>
        </is>
      </c>
      <c r="E1333" s="0" t="inlineStr">
        <is>
          <t>KSU ODIN M GY:140151</t>
        </is>
      </c>
      <c r="F1333" s="0" t="inlineStr">
        <is>
          <t>'705140151000</t>
        </is>
      </c>
      <c r="G1333" s="0" t="inlineStr">
        <is>
          <t>MENS</t>
        </is>
      </c>
      <c r="H1333" s="0" t="inlineStr">
        <is>
          <t>STANDARD MENS</t>
        </is>
      </c>
      <c r="I1333" s="0">
        <v>24.99</v>
      </c>
      <c r="J1333" s="0">
        <v>276</v>
      </c>
    </row>
    <row r="1334" spans="1:10" customHeight="0">
      <c r="A1334" s="0">
        <f>HYPERLINK("https://dl.dropboxusercontent.com/scl/fi/l3dnapodxlryitkad72af/odin-140149-af.jpg?rlkey=ubuwy0ta3teovdebhoq0nmril&amp;dl=0","Click to download Image")</f>
      </c>
      <c r="C1334" s="0" t="inlineStr">
        <is>
          <t>Odin Men's Polywarp Cap</t>
        </is>
      </c>
      <c r="D1334" s="0" t="inlineStr">
        <is>
          <t>'140149</t>
        </is>
      </c>
      <c r="E1334" s="0" t="inlineStr">
        <is>
          <t>SDSU ODIN M GY:140149</t>
        </is>
      </c>
      <c r="F1334" s="0" t="inlineStr">
        <is>
          <t>'716140149003</t>
        </is>
      </c>
      <c r="G1334" s="0" t="inlineStr">
        <is>
          <t>MENS</t>
        </is>
      </c>
      <c r="H1334" s="0" t="inlineStr">
        <is>
          <t>STANDARD MENS</t>
        </is>
      </c>
      <c r="I1334" s="0">
        <v>24.99</v>
      </c>
      <c r="J1334" s="0">
        <v>285</v>
      </c>
    </row>
    <row r="1335" spans="1:10" customHeight="0">
      <c r="A1335" s="0">
        <f>HYPERLINK("https://dl.dropboxusercontent.com/scl/fi/3ieqce4osgbzrs29ojtez/odin-140147-af.jpg?rlkey=9xt8sotfw3e6ib5s96rx0abzz&amp;dl=0","Click to download Image")</f>
      </c>
      <c r="C1335" s="0" t="inlineStr">
        <is>
          <t>Odin Men's Polywarp Cap</t>
        </is>
      </c>
      <c r="D1335" s="0" t="inlineStr">
        <is>
          <t>'140147</t>
        </is>
      </c>
      <c r="E1335" s="0" t="inlineStr">
        <is>
          <t>NDSU ODIN M GY:140147</t>
        </is>
      </c>
      <c r="F1335" s="0" t="inlineStr">
        <is>
          <t>'713140147008</t>
        </is>
      </c>
      <c r="G1335" s="0" t="inlineStr">
        <is>
          <t>MENS</t>
        </is>
      </c>
      <c r="H1335" s="0" t="inlineStr">
        <is>
          <t>STANDARD MENS</t>
        </is>
      </c>
      <c r="I1335" s="0">
        <v>24.99</v>
      </c>
      <c r="J1335" s="0">
        <v>287</v>
      </c>
    </row>
    <row r="1336" spans="1:10" customHeight="0">
      <c r="A1336" s="0">
        <f>HYPERLINK("https://dl.dropboxusercontent.com/scl/fi/222pzglm75pts6194e02m/virtual-kadengrey-v01f.jpg?rlkey=f7bda3yvvs70gilnr49fo5x4c&amp;dl=0","Click to download Image")</f>
      </c>
      <c r="B1336" s="0">
        <f>HYPERLINK("https://dl.dropboxusercontent.com/scl/fi/8rvrc9xfekst4z3m8wxax/mensaxis-chase-kaden-ss.jpg?rlkey=htjqfzyc81q8qup4heopz3hi3&amp;dl=0","Click to download SizeChart")</f>
      </c>
      <c r="C1336" s="0" t="inlineStr">
        <is>
          <t>Kaden Men's T-Shirt</t>
        </is>
      </c>
      <c r="D1336" s="0" t="inlineStr">
        <is>
          <t>'141279</t>
        </is>
      </c>
      <c r="E1336" s="0" t="inlineStr">
        <is>
          <t>DRK KADEN M CO:141279A-S</t>
        </is>
      </c>
      <c r="F1336" s="0" t="inlineStr">
        <is>
          <t>'817141279048</t>
        </is>
      </c>
      <c r="G1336" s="0" t="inlineStr">
        <is>
          <t>MENS</t>
        </is>
      </c>
      <c r="H1336" s="0" t="inlineStr">
        <is>
          <t>S</t>
        </is>
      </c>
      <c r="I1336" s="0">
        <v>24.99</v>
      </c>
      <c r="J1336" s="0">
        <v>14</v>
      </c>
    </row>
    <row r="1337" spans="1:10" customHeight="0">
      <c r="A1337" s="0">
        <f>HYPERLINK("https://dl.dropboxusercontent.com/scl/fi/222pzglm75pts6194e02m/virtual-kadengrey-v01f.jpg?rlkey=f7bda3yvvs70gilnr49fo5x4c&amp;dl=0","Click to download Image")</f>
      </c>
      <c r="B1337" s="0">
        <f>HYPERLINK("https://dl.dropboxusercontent.com/scl/fi/8rvrc9xfekst4z3m8wxax/mensaxis-chase-kaden-ss.jpg?rlkey=htjqfzyc81q8qup4heopz3hi3&amp;dl=0","Click to download SizeChart")</f>
      </c>
      <c r="C1337" s="0" t="inlineStr">
        <is>
          <t>Kaden Men's T-Shirt</t>
        </is>
      </c>
      <c r="D1337" s="0" t="inlineStr">
        <is>
          <t>'141279</t>
        </is>
      </c>
      <c r="E1337" s="0" t="inlineStr">
        <is>
          <t>DRK KADEN M CO:141279B-M</t>
        </is>
      </c>
      <c r="F1337" s="0" t="inlineStr">
        <is>
          <t>'817141279055</t>
        </is>
      </c>
      <c r="G1337" s="0" t="inlineStr">
        <is>
          <t>MENS</t>
        </is>
      </c>
      <c r="H1337" s="0" t="inlineStr">
        <is>
          <t>M</t>
        </is>
      </c>
      <c r="I1337" s="0">
        <v>24.99</v>
      </c>
      <c r="J1337" s="0">
        <v>27</v>
      </c>
    </row>
    <row r="1338" spans="1:10" customHeight="0">
      <c r="A1338" s="0">
        <f>HYPERLINK("https://dl.dropboxusercontent.com/scl/fi/222pzglm75pts6194e02m/virtual-kadengrey-v01f.jpg?rlkey=f7bda3yvvs70gilnr49fo5x4c&amp;dl=0","Click to download Image")</f>
      </c>
      <c r="B1338" s="0">
        <f>HYPERLINK("https://dl.dropboxusercontent.com/scl/fi/8rvrc9xfekst4z3m8wxax/mensaxis-chase-kaden-ss.jpg?rlkey=htjqfzyc81q8qup4heopz3hi3&amp;dl=0","Click to download SizeChart")</f>
      </c>
      <c r="C1338" s="0" t="inlineStr">
        <is>
          <t>Kaden Men's T-Shirt</t>
        </is>
      </c>
      <c r="D1338" s="0" t="inlineStr">
        <is>
          <t>'141279</t>
        </is>
      </c>
      <c r="E1338" s="0" t="inlineStr">
        <is>
          <t>DRK KADEN M CO:141279C-L</t>
        </is>
      </c>
      <c r="F1338" s="0" t="inlineStr">
        <is>
          <t>'817141279062</t>
        </is>
      </c>
      <c r="G1338" s="0" t="inlineStr">
        <is>
          <t>MENS</t>
        </is>
      </c>
      <c r="H1338" s="0" t="inlineStr">
        <is>
          <t>L</t>
        </is>
      </c>
      <c r="I1338" s="0">
        <v>24.99</v>
      </c>
      <c r="J1338" s="0">
        <v>34</v>
      </c>
    </row>
    <row r="1339" spans="1:10" customHeight="0">
      <c r="A1339" s="0">
        <f>HYPERLINK("https://dl.dropboxusercontent.com/scl/fi/222pzglm75pts6194e02m/virtual-kadengrey-v01f.jpg?rlkey=f7bda3yvvs70gilnr49fo5x4c&amp;dl=0","Click to download Image")</f>
      </c>
      <c r="B1339" s="0">
        <f>HYPERLINK("https://dl.dropboxusercontent.com/scl/fi/8rvrc9xfekst4z3m8wxax/mensaxis-chase-kaden-ss.jpg?rlkey=htjqfzyc81q8qup4heopz3hi3&amp;dl=0","Click to download SizeChart")</f>
      </c>
      <c r="C1339" s="0" t="inlineStr">
        <is>
          <t>Kaden Men's T-Shirt</t>
        </is>
      </c>
      <c r="D1339" s="0" t="inlineStr">
        <is>
          <t>'141279</t>
        </is>
      </c>
      <c r="E1339" s="0" t="inlineStr">
        <is>
          <t>DRK KADEN M CO:141279D-XL</t>
        </is>
      </c>
      <c r="F1339" s="0" t="inlineStr">
        <is>
          <t>'817141279079</t>
        </is>
      </c>
      <c r="G1339" s="0" t="inlineStr">
        <is>
          <t>MENS</t>
        </is>
      </c>
      <c r="H1339" s="0" t="inlineStr">
        <is>
          <t>XL</t>
        </is>
      </c>
      <c r="I1339" s="0">
        <v>24.99</v>
      </c>
      <c r="J1339" s="0">
        <v>36</v>
      </c>
    </row>
    <row r="1340" spans="1:10" customHeight="0">
      <c r="A1340" s="0">
        <f>HYPERLINK("https://dl.dropboxusercontent.com/scl/fi/222pzglm75pts6194e02m/virtual-kadengrey-v01f.jpg?rlkey=f7bda3yvvs70gilnr49fo5x4c&amp;dl=0","Click to download Image")</f>
      </c>
      <c r="B1340" s="0">
        <f>HYPERLINK("https://dl.dropboxusercontent.com/scl/fi/8rvrc9xfekst4z3m8wxax/mensaxis-chase-kaden-ss.jpg?rlkey=htjqfzyc81q8qup4heopz3hi3&amp;dl=0","Click to download SizeChart")</f>
      </c>
      <c r="C1340" s="0" t="inlineStr">
        <is>
          <t>Kaden Men's T-Shirt</t>
        </is>
      </c>
      <c r="D1340" s="0" t="inlineStr">
        <is>
          <t>'141279</t>
        </is>
      </c>
      <c r="E1340" s="0" t="inlineStr">
        <is>
          <t>DRK KADEN M CO:141279E-2XL</t>
        </is>
      </c>
      <c r="F1340" s="0" t="inlineStr">
        <is>
          <t>'817141279086</t>
        </is>
      </c>
      <c r="G1340" s="0" t="inlineStr">
        <is>
          <t>MENS</t>
        </is>
      </c>
      <c r="H1340" s="0" t="inlineStr">
        <is>
          <t>2XL</t>
        </is>
      </c>
      <c r="I1340" s="0">
        <v>34.99</v>
      </c>
      <c r="J1340" s="0">
        <v>21</v>
      </c>
    </row>
    <row r="1341" spans="1:10" customHeight="0">
      <c r="A1341" s="0">
        <f>HYPERLINK("https://dl.dropboxusercontent.com/scl/fi/222pzglm75pts6194e02m/virtual-kadengrey-v01f.jpg?rlkey=f7bda3yvvs70gilnr49fo5x4c&amp;dl=0","Click to download Image")</f>
      </c>
      <c r="B1341" s="0">
        <f>HYPERLINK("https://dl.dropboxusercontent.com/scl/fi/8rvrc9xfekst4z3m8wxax/mensaxis-chase-kaden-ss.jpg?rlkey=htjqfzyc81q8qup4heopz3hi3&amp;dl=0","Click to download SizeChart")</f>
      </c>
      <c r="C1341" s="0" t="inlineStr">
        <is>
          <t>Kaden Men's T-Shirt</t>
        </is>
      </c>
      <c r="D1341" s="0" t="inlineStr">
        <is>
          <t>'141279</t>
        </is>
      </c>
      <c r="E1341" s="0" t="inlineStr">
        <is>
          <t>DRK KADEN M CO:141279F-3XL</t>
        </is>
      </c>
      <c r="F1341" s="0" t="inlineStr">
        <is>
          <t>'817141279093</t>
        </is>
      </c>
      <c r="G1341" s="0" t="inlineStr">
        <is>
          <t>MENS</t>
        </is>
      </c>
      <c r="H1341" s="0" t="inlineStr">
        <is>
          <t>3XL</t>
        </is>
      </c>
      <c r="I1341" s="0">
        <v>34.99</v>
      </c>
      <c r="J1341" s="0">
        <v>11</v>
      </c>
    </row>
    <row r="1342" spans="1:10" customHeight="0">
      <c r="A1342" s="0">
        <f>HYPERLINK("https://dl.dropboxusercontent.com/scl/fi/222pzglm75pts6194e02m/virtual-kadengrey-v01f.jpg?rlkey=f7bda3yvvs70gilnr49fo5x4c&amp;dl=0","Click to download Image")</f>
      </c>
      <c r="B1342" s="0">
        <f>HYPERLINK("https://dl.dropboxusercontent.com/scl/fi/8rvrc9xfekst4z3m8wxax/mensaxis-chase-kaden-ss.jpg?rlkey=htjqfzyc81q8qup4heopz3hi3&amp;dl=0","Click to download SizeChart")</f>
      </c>
      <c r="C1342" s="0" t="inlineStr">
        <is>
          <t>Kaden Men's T-Shirt</t>
        </is>
      </c>
      <c r="D1342" s="0" t="inlineStr">
        <is>
          <t>'141279</t>
        </is>
      </c>
      <c r="E1342" s="0" t="inlineStr">
        <is>
          <t>DRK KADEN M CO:141279Z-12PK</t>
        </is>
      </c>
      <c r="F1342" s="0" t="inlineStr">
        <is>
          <t>'817141279994</t>
        </is>
      </c>
      <c r="G1342" s="0" t="inlineStr">
        <is>
          <t>MENS</t>
        </is>
      </c>
      <c r="H1342" s="0" t="inlineStr">
        <is>
          <t>12 PACK</t>
        </is>
      </c>
      <c r="I1342" s="0">
        <v>244.7</v>
      </c>
      <c r="J1342" s="0">
        <v>10</v>
      </c>
    </row>
    <row r="1343" spans="1:10" customHeight="0">
      <c r="A1343" s="0">
        <f>HYPERLINK("https://dl.dropboxusercontent.com/scl/fi/y8suuf8moh228x3d6276l/virtual-kadengrey-v01f.jpg?rlkey=ftjub7bk127asi1so8om0xwtm&amp;dl=0","Click to download Image")</f>
      </c>
      <c r="B1343" s="0">
        <f>HYPERLINK("https://dl.dropboxusercontent.com/scl/fi/8rvrc9xfekst4z3m8wxax/mensaxis-chase-kaden-ss.jpg?rlkey=htjqfzyc81q8qup4heopz3hi3&amp;dl=0","Click to download SizeChart")</f>
      </c>
      <c r="C1343" s="0" t="inlineStr">
        <is>
          <t>Kaden Men's T-Shirt</t>
        </is>
      </c>
      <c r="D1343" s="0" t="inlineStr">
        <is>
          <t>'141278</t>
        </is>
      </c>
      <c r="E1343" s="0" t="inlineStr">
        <is>
          <t>UNI KADEN M CO:141278A-S</t>
        </is>
      </c>
      <c r="F1343" s="0" t="inlineStr">
        <is>
          <t>'802141278047</t>
        </is>
      </c>
      <c r="G1343" s="0" t="inlineStr">
        <is>
          <t>MENS</t>
        </is>
      </c>
      <c r="H1343" s="0" t="inlineStr">
        <is>
          <t>S</t>
        </is>
      </c>
      <c r="I1343" s="0">
        <v>24.99</v>
      </c>
      <c r="J1343" s="0">
        <v>7</v>
      </c>
    </row>
    <row r="1344" spans="1:10" customHeight="0">
      <c r="A1344" s="0">
        <f>HYPERLINK("https://dl.dropboxusercontent.com/scl/fi/y8suuf8moh228x3d6276l/virtual-kadengrey-v01f.jpg?rlkey=ftjub7bk127asi1so8om0xwtm&amp;dl=0","Click to download Image")</f>
      </c>
      <c r="B1344" s="0">
        <f>HYPERLINK("https://dl.dropboxusercontent.com/scl/fi/8rvrc9xfekst4z3m8wxax/mensaxis-chase-kaden-ss.jpg?rlkey=htjqfzyc81q8qup4heopz3hi3&amp;dl=0","Click to download SizeChart")</f>
      </c>
      <c r="C1344" s="0" t="inlineStr">
        <is>
          <t>Kaden Men's T-Shirt</t>
        </is>
      </c>
      <c r="D1344" s="0" t="inlineStr">
        <is>
          <t>'141278</t>
        </is>
      </c>
      <c r="E1344" s="0" t="inlineStr">
        <is>
          <t>UNI KADEN M CO:141278B-M</t>
        </is>
      </c>
      <c r="F1344" s="0" t="inlineStr">
        <is>
          <t>'802141278054</t>
        </is>
      </c>
      <c r="G1344" s="0" t="inlineStr">
        <is>
          <t>MENS</t>
        </is>
      </c>
      <c r="H1344" s="0" t="inlineStr">
        <is>
          <t>M</t>
        </is>
      </c>
      <c r="I1344" s="0">
        <v>24.99</v>
      </c>
      <c r="J1344" s="0">
        <v>6</v>
      </c>
    </row>
    <row r="1345" spans="1:10" customHeight="0">
      <c r="A1345" s="0">
        <f>HYPERLINK("https://dl.dropboxusercontent.com/scl/fi/y8suuf8moh228x3d6276l/virtual-kadengrey-v01f.jpg?rlkey=ftjub7bk127asi1so8om0xwtm&amp;dl=0","Click to download Image")</f>
      </c>
      <c r="B1345" s="0">
        <f>HYPERLINK("https://dl.dropboxusercontent.com/scl/fi/8rvrc9xfekst4z3m8wxax/mensaxis-chase-kaden-ss.jpg?rlkey=htjqfzyc81q8qup4heopz3hi3&amp;dl=0","Click to download SizeChart")</f>
      </c>
      <c r="C1345" s="0" t="inlineStr">
        <is>
          <t>Kaden Men's T-Shirt</t>
        </is>
      </c>
      <c r="D1345" s="0" t="inlineStr">
        <is>
          <t>'141278</t>
        </is>
      </c>
      <c r="E1345" s="0" t="inlineStr">
        <is>
          <t>UNI KADEN M CO:141278C-L</t>
        </is>
      </c>
      <c r="F1345" s="0" t="inlineStr">
        <is>
          <t>'802141278061</t>
        </is>
      </c>
      <c r="G1345" s="0" t="inlineStr">
        <is>
          <t>MENS</t>
        </is>
      </c>
      <c r="H1345" s="0" t="inlineStr">
        <is>
          <t>L</t>
        </is>
      </c>
      <c r="I1345" s="0">
        <v>24.99</v>
      </c>
      <c r="J1345" s="0">
        <v>9</v>
      </c>
    </row>
    <row r="1346" spans="1:10" customHeight="0">
      <c r="A1346" s="0">
        <f>HYPERLINK("https://dl.dropboxusercontent.com/scl/fi/y8suuf8moh228x3d6276l/virtual-kadengrey-v01f.jpg?rlkey=ftjub7bk127asi1so8om0xwtm&amp;dl=0","Click to download Image")</f>
      </c>
      <c r="B1346" s="0">
        <f>HYPERLINK("https://dl.dropboxusercontent.com/scl/fi/8rvrc9xfekst4z3m8wxax/mensaxis-chase-kaden-ss.jpg?rlkey=htjqfzyc81q8qup4heopz3hi3&amp;dl=0","Click to download SizeChart")</f>
      </c>
      <c r="C1346" s="0" t="inlineStr">
        <is>
          <t>Kaden Men's T-Shirt</t>
        </is>
      </c>
      <c r="D1346" s="0" t="inlineStr">
        <is>
          <t>'141278</t>
        </is>
      </c>
      <c r="E1346" s="0" t="inlineStr">
        <is>
          <t>UNI KADEN M CO:141278D-XL</t>
        </is>
      </c>
      <c r="F1346" s="0" t="inlineStr">
        <is>
          <t>'802141278078</t>
        </is>
      </c>
      <c r="G1346" s="0" t="inlineStr">
        <is>
          <t>MENS</t>
        </is>
      </c>
      <c r="H1346" s="0" t="inlineStr">
        <is>
          <t>XL</t>
        </is>
      </c>
      <c r="I1346" s="0">
        <v>24.99</v>
      </c>
      <c r="J1346" s="0">
        <v>16</v>
      </c>
    </row>
    <row r="1347" spans="1:10" customHeight="0">
      <c r="A1347" s="0">
        <f>HYPERLINK("https://dl.dropboxusercontent.com/scl/fi/y8suuf8moh228x3d6276l/virtual-kadengrey-v01f.jpg?rlkey=ftjub7bk127asi1so8om0xwtm&amp;dl=0","Click to download Image")</f>
      </c>
      <c r="B1347" s="0">
        <f>HYPERLINK("https://dl.dropboxusercontent.com/scl/fi/8rvrc9xfekst4z3m8wxax/mensaxis-chase-kaden-ss.jpg?rlkey=htjqfzyc81q8qup4heopz3hi3&amp;dl=0","Click to download SizeChart")</f>
      </c>
      <c r="C1347" s="0" t="inlineStr">
        <is>
          <t>Kaden Men's T-Shirt</t>
        </is>
      </c>
      <c r="D1347" s="0" t="inlineStr">
        <is>
          <t>'141278</t>
        </is>
      </c>
      <c r="E1347" s="0" t="inlineStr">
        <is>
          <t>UNI KADEN M CO:141278E-2XL</t>
        </is>
      </c>
      <c r="F1347" s="0" t="inlineStr">
        <is>
          <t>'802141278085</t>
        </is>
      </c>
      <c r="G1347" s="0" t="inlineStr">
        <is>
          <t>MENS</t>
        </is>
      </c>
      <c r="H1347" s="0" t="inlineStr">
        <is>
          <t>2XL</t>
        </is>
      </c>
      <c r="I1347" s="0">
        <v>32.99</v>
      </c>
      <c r="J1347" s="0">
        <v>9</v>
      </c>
    </row>
    <row r="1348" spans="1:10" customHeight="0">
      <c r="A1348" s="0">
        <f>HYPERLINK("https://dl.dropboxusercontent.com/scl/fi/y8suuf8moh228x3d6276l/virtual-kadengrey-v01f.jpg?rlkey=ftjub7bk127asi1so8om0xwtm&amp;dl=0","Click to download Image")</f>
      </c>
      <c r="B1348" s="0">
        <f>HYPERLINK("https://dl.dropboxusercontent.com/scl/fi/8rvrc9xfekst4z3m8wxax/mensaxis-chase-kaden-ss.jpg?rlkey=htjqfzyc81q8qup4heopz3hi3&amp;dl=0","Click to download SizeChart")</f>
      </c>
      <c r="C1348" s="0" t="inlineStr">
        <is>
          <t>Kaden Men's T-Shirt</t>
        </is>
      </c>
      <c r="D1348" s="0" t="inlineStr">
        <is>
          <t>'141278</t>
        </is>
      </c>
      <c r="E1348" s="0" t="inlineStr">
        <is>
          <t>UNI KADEN M CO:141278F-3XL</t>
        </is>
      </c>
      <c r="F1348" s="0" t="inlineStr">
        <is>
          <t>'802141278092</t>
        </is>
      </c>
      <c r="G1348" s="0" t="inlineStr">
        <is>
          <t>MENS</t>
        </is>
      </c>
      <c r="H1348" s="0" t="inlineStr">
        <is>
          <t>3XL</t>
        </is>
      </c>
      <c r="I1348" s="0">
        <v>32.99</v>
      </c>
      <c r="J1348" s="0">
        <v>6</v>
      </c>
    </row>
    <row r="1349" spans="1:10" customHeight="0">
      <c r="A1349" s="0">
        <f>HYPERLINK("https://dl.dropboxusercontent.com/scl/fi/y8suuf8moh228x3d6276l/virtual-kadengrey-v01f.jpg?rlkey=ftjub7bk127asi1so8om0xwtm&amp;dl=0","Click to download Image")</f>
      </c>
      <c r="B1349" s="0">
        <f>HYPERLINK("https://dl.dropboxusercontent.com/scl/fi/8rvrc9xfekst4z3m8wxax/mensaxis-chase-kaden-ss.jpg?rlkey=htjqfzyc81q8qup4heopz3hi3&amp;dl=0","Click to download SizeChart")</f>
      </c>
      <c r="C1349" s="0" t="inlineStr">
        <is>
          <t>Kaden Men's T-Shirt</t>
        </is>
      </c>
      <c r="D1349" s="0" t="inlineStr">
        <is>
          <t>'141278</t>
        </is>
      </c>
      <c r="E1349" s="0" t="inlineStr">
        <is>
          <t>UNI KADEN M CO:141278Z-12PK</t>
        </is>
      </c>
      <c r="F1349" s="0" t="inlineStr">
        <is>
          <t>'802141278993</t>
        </is>
      </c>
      <c r="G1349" s="0" t="inlineStr">
        <is>
          <t>MENS</t>
        </is>
      </c>
      <c r="H1349" s="0" t="inlineStr">
        <is>
          <t>12 PACK</t>
        </is>
      </c>
      <c r="I1349" s="0">
        <v>244.7</v>
      </c>
      <c r="J1349" s="0">
        <v>8</v>
      </c>
    </row>
    <row r="1350" spans="1:10" customHeight="0">
      <c r="A1350" s="0">
        <f>HYPERLINK("https://dl.dropboxusercontent.com/scl/fi/pk6uoc3zfwqsj3j6xg084/virtual-garygrey-v01f.jpg?rlkey=q6cxaa5kp848nk5bzv64hg6yw&amp;dl=0","Click to download Image")</f>
      </c>
      <c r="C1350" s="0" t="inlineStr">
        <is>
          <t>Gary Men's Sweatpants</t>
        </is>
      </c>
      <c r="D1350" s="0" t="inlineStr">
        <is>
          <t>'141296</t>
        </is>
      </c>
      <c r="E1350" s="0" t="inlineStr">
        <is>
          <t>DRK GARY M GY:141296A-S</t>
        </is>
      </c>
      <c r="F1350" s="0" t="inlineStr">
        <is>
          <t>'817141296014</t>
        </is>
      </c>
      <c r="G1350" s="0" t="inlineStr">
        <is>
          <t>MENS</t>
        </is>
      </c>
      <c r="H1350" s="0" t="inlineStr">
        <is>
          <t>S</t>
        </is>
      </c>
      <c r="I1350" s="0">
        <v>39.99</v>
      </c>
      <c r="J1350" s="0">
        <v>6</v>
      </c>
    </row>
    <row r="1351" spans="1:10" customHeight="0">
      <c r="A1351" s="0">
        <f>HYPERLINK("https://dl.dropboxusercontent.com/scl/fi/pk6uoc3zfwqsj3j6xg084/virtual-garygrey-v01f.jpg?rlkey=q6cxaa5kp848nk5bzv64hg6yw&amp;dl=0","Click to download Image")</f>
      </c>
      <c r="C1351" s="0" t="inlineStr">
        <is>
          <t>Gary Men's Sweatpants</t>
        </is>
      </c>
      <c r="D1351" s="0" t="inlineStr">
        <is>
          <t>'141296</t>
        </is>
      </c>
      <c r="E1351" s="0" t="inlineStr">
        <is>
          <t>DRK GARY M GY:141296B-M</t>
        </is>
      </c>
      <c r="F1351" s="0" t="inlineStr">
        <is>
          <t>'817141296021</t>
        </is>
      </c>
      <c r="G1351" s="0" t="inlineStr">
        <is>
          <t>MENS</t>
        </is>
      </c>
      <c r="H1351" s="0" t="inlineStr">
        <is>
          <t>M</t>
        </is>
      </c>
      <c r="I1351" s="0">
        <v>39.99</v>
      </c>
      <c r="J1351" s="0">
        <v>11</v>
      </c>
    </row>
    <row r="1352" spans="1:10" customHeight="0">
      <c r="A1352" s="0">
        <f>HYPERLINK("https://dl.dropboxusercontent.com/scl/fi/pk6uoc3zfwqsj3j6xg084/virtual-garygrey-v01f.jpg?rlkey=q6cxaa5kp848nk5bzv64hg6yw&amp;dl=0","Click to download Image")</f>
      </c>
      <c r="C1352" s="0" t="inlineStr">
        <is>
          <t>Gary Men's Sweatpants</t>
        </is>
      </c>
      <c r="D1352" s="0" t="inlineStr">
        <is>
          <t>'141296</t>
        </is>
      </c>
      <c r="E1352" s="0" t="inlineStr">
        <is>
          <t>DRK GARY M GY:141296C-L</t>
        </is>
      </c>
      <c r="F1352" s="0" t="inlineStr">
        <is>
          <t>'817141296038</t>
        </is>
      </c>
      <c r="G1352" s="0" t="inlineStr">
        <is>
          <t>MENS</t>
        </is>
      </c>
      <c r="H1352" s="0" t="inlineStr">
        <is>
          <t>L</t>
        </is>
      </c>
      <c r="I1352" s="0">
        <v>39.99</v>
      </c>
      <c r="J1352" s="0">
        <v>15</v>
      </c>
    </row>
    <row r="1353" spans="1:10" customHeight="0">
      <c r="A1353" s="0">
        <f>HYPERLINK("https://dl.dropboxusercontent.com/scl/fi/pk6uoc3zfwqsj3j6xg084/virtual-garygrey-v01f.jpg?rlkey=q6cxaa5kp848nk5bzv64hg6yw&amp;dl=0","Click to download Image")</f>
      </c>
      <c r="C1353" s="0" t="inlineStr">
        <is>
          <t>Gary Men's Sweatpants</t>
        </is>
      </c>
      <c r="D1353" s="0" t="inlineStr">
        <is>
          <t>'141296</t>
        </is>
      </c>
      <c r="E1353" s="0" t="inlineStr">
        <is>
          <t>DRK GARY M GY:141296D-XL</t>
        </is>
      </c>
      <c r="F1353" s="0" t="inlineStr">
        <is>
          <t>'817141296045</t>
        </is>
      </c>
      <c r="G1353" s="0" t="inlineStr">
        <is>
          <t>MENS</t>
        </is>
      </c>
      <c r="H1353" s="0" t="inlineStr">
        <is>
          <t>XL</t>
        </is>
      </c>
      <c r="I1353" s="0">
        <v>39.99</v>
      </c>
      <c r="J1353" s="0">
        <v>18</v>
      </c>
    </row>
    <row r="1354" spans="1:10" customHeight="0">
      <c r="A1354" s="0">
        <f>HYPERLINK("https://dl.dropboxusercontent.com/scl/fi/pk6uoc3zfwqsj3j6xg084/virtual-garygrey-v01f.jpg?rlkey=q6cxaa5kp848nk5bzv64hg6yw&amp;dl=0","Click to download Image")</f>
      </c>
      <c r="C1354" s="0" t="inlineStr">
        <is>
          <t>Gary Men's Sweatpants</t>
        </is>
      </c>
      <c r="D1354" s="0" t="inlineStr">
        <is>
          <t>'141296</t>
        </is>
      </c>
      <c r="E1354" s="0" t="inlineStr">
        <is>
          <t>DRK GARY M GY:141296E-2XL</t>
        </is>
      </c>
      <c r="F1354" s="0" t="inlineStr">
        <is>
          <t>'817141296052</t>
        </is>
      </c>
      <c r="G1354" s="0" t="inlineStr">
        <is>
          <t>MENS</t>
        </is>
      </c>
      <c r="H1354" s="0" t="inlineStr">
        <is>
          <t>2XL</t>
        </is>
      </c>
      <c r="I1354" s="0">
        <v>47.99</v>
      </c>
      <c r="J1354" s="0">
        <v>12</v>
      </c>
    </row>
    <row r="1355" spans="1:10" customHeight="0">
      <c r="A1355" s="0">
        <f>HYPERLINK("https://dl.dropboxusercontent.com/scl/fi/pk6uoc3zfwqsj3j6xg084/virtual-garygrey-v01f.jpg?rlkey=q6cxaa5kp848nk5bzv64hg6yw&amp;dl=0","Click to download Image")</f>
      </c>
      <c r="C1355" s="0" t="inlineStr">
        <is>
          <t>Gary Men's Sweatpants</t>
        </is>
      </c>
      <c r="D1355" s="0" t="inlineStr">
        <is>
          <t>'141296</t>
        </is>
      </c>
      <c r="E1355" s="0" t="inlineStr">
        <is>
          <t>DRK GARY M GY:141296F-3XL</t>
        </is>
      </c>
      <c r="F1355" s="0" t="inlineStr">
        <is>
          <t>'817141296069</t>
        </is>
      </c>
      <c r="G1355" s="0" t="inlineStr">
        <is>
          <t>MENS</t>
        </is>
      </c>
      <c r="H1355" s="0" t="inlineStr">
        <is>
          <t>3XL</t>
        </is>
      </c>
      <c r="I1355" s="0">
        <v>47.99</v>
      </c>
      <c r="J1355" s="0">
        <v>6</v>
      </c>
    </row>
    <row r="1356" spans="1:10" customHeight="0">
      <c r="A1356" s="0">
        <f>HYPERLINK("https://dl.dropboxusercontent.com/scl/fi/pk6uoc3zfwqsj3j6xg084/virtual-garygrey-v01f.jpg?rlkey=q6cxaa5kp848nk5bzv64hg6yw&amp;dl=0","Click to download Image")</f>
      </c>
      <c r="C1356" s="0" t="inlineStr">
        <is>
          <t>Gary Men's Sweatpants</t>
        </is>
      </c>
      <c r="D1356" s="0" t="inlineStr">
        <is>
          <t>'141296</t>
        </is>
      </c>
      <c r="E1356" s="0" t="inlineStr">
        <is>
          <t>DRK GARY M GY:141296Z-12PK</t>
        </is>
      </c>
      <c r="F1356" s="0" t="inlineStr">
        <is>
          <t>'817141296991</t>
        </is>
      </c>
      <c r="G1356" s="0" t="inlineStr">
        <is>
          <t>MENS</t>
        </is>
      </c>
      <c r="H1356" s="0" t="inlineStr">
        <is>
          <t>12 PACK</t>
        </is>
      </c>
      <c r="I1356" s="0">
        <v>388.7</v>
      </c>
      <c r="J1356" s="0">
        <v>5</v>
      </c>
    </row>
    <row r="1357" spans="1:10" customHeight="0">
      <c r="A1357" s="0">
        <f>HYPERLINK("https://dl.dropboxusercontent.com/scl/fi/v8o062sdkk2a1thg30gdg/virtual-garygrey-v01f.jpg?rlkey=tpf3biyqp6aod9dadpgqmmbhq&amp;dl=0","Click to download Image")</f>
      </c>
      <c r="C1357" s="0" t="inlineStr">
        <is>
          <t>Gary Men's Sweatpants</t>
        </is>
      </c>
      <c r="D1357" s="0" t="inlineStr">
        <is>
          <t>'141295</t>
        </is>
      </c>
      <c r="E1357" s="0" t="inlineStr">
        <is>
          <t>UNI GARY M GY:141295A-S</t>
        </is>
      </c>
      <c r="F1357" s="0" t="inlineStr">
        <is>
          <t>'802141295013</t>
        </is>
      </c>
      <c r="G1357" s="0" t="inlineStr">
        <is>
          <t>MENS</t>
        </is>
      </c>
      <c r="H1357" s="0" t="inlineStr">
        <is>
          <t>S</t>
        </is>
      </c>
      <c r="I1357" s="0">
        <v>39.99</v>
      </c>
      <c r="J1357" s="0">
        <v>6</v>
      </c>
    </row>
    <row r="1358" spans="1:10" customHeight="0">
      <c r="A1358" s="0">
        <f>HYPERLINK("https://dl.dropboxusercontent.com/scl/fi/v8o062sdkk2a1thg30gdg/virtual-garygrey-v01f.jpg?rlkey=tpf3biyqp6aod9dadpgqmmbhq&amp;dl=0","Click to download Image")</f>
      </c>
      <c r="C1358" s="0" t="inlineStr">
        <is>
          <t>Gary Men's Sweatpants</t>
        </is>
      </c>
      <c r="D1358" s="0" t="inlineStr">
        <is>
          <t>'141295</t>
        </is>
      </c>
      <c r="E1358" s="0" t="inlineStr">
        <is>
          <t>UNI GARY M GY:141295B-M</t>
        </is>
      </c>
      <c r="F1358" s="0" t="inlineStr">
        <is>
          <t>'802141295020</t>
        </is>
      </c>
      <c r="G1358" s="0" t="inlineStr">
        <is>
          <t>MENS</t>
        </is>
      </c>
      <c r="H1358" s="0" t="inlineStr">
        <is>
          <t>M</t>
        </is>
      </c>
      <c r="I1358" s="0">
        <v>39.99</v>
      </c>
      <c r="J1358" s="0">
        <v>12</v>
      </c>
    </row>
    <row r="1359" spans="1:10" customHeight="0">
      <c r="A1359" s="0">
        <f>HYPERLINK("https://dl.dropboxusercontent.com/scl/fi/v8o062sdkk2a1thg30gdg/virtual-garygrey-v01f.jpg?rlkey=tpf3biyqp6aod9dadpgqmmbhq&amp;dl=0","Click to download Image")</f>
      </c>
      <c r="C1359" s="0" t="inlineStr">
        <is>
          <t>Gary Men's Sweatpants</t>
        </is>
      </c>
      <c r="D1359" s="0" t="inlineStr">
        <is>
          <t>'141295</t>
        </is>
      </c>
      <c r="E1359" s="0" t="inlineStr">
        <is>
          <t>UNI GARY M GY:141295C-L</t>
        </is>
      </c>
      <c r="F1359" s="0" t="inlineStr">
        <is>
          <t>'802141295037</t>
        </is>
      </c>
      <c r="G1359" s="0" t="inlineStr">
        <is>
          <t>MENS</t>
        </is>
      </c>
      <c r="H1359" s="0" t="inlineStr">
        <is>
          <t>L</t>
        </is>
      </c>
      <c r="I1359" s="0">
        <v>39.99</v>
      </c>
      <c r="J1359" s="0">
        <v>18</v>
      </c>
    </row>
    <row r="1360" spans="1:10" customHeight="0">
      <c r="A1360" s="0">
        <f>HYPERLINK("https://dl.dropboxusercontent.com/scl/fi/v8o062sdkk2a1thg30gdg/virtual-garygrey-v01f.jpg?rlkey=tpf3biyqp6aod9dadpgqmmbhq&amp;dl=0","Click to download Image")</f>
      </c>
      <c r="C1360" s="0" t="inlineStr">
        <is>
          <t>Gary Men's Sweatpants</t>
        </is>
      </c>
      <c r="D1360" s="0" t="inlineStr">
        <is>
          <t>'141295</t>
        </is>
      </c>
      <c r="E1360" s="0" t="inlineStr">
        <is>
          <t>UNI GARY M GY:141295D-XL</t>
        </is>
      </c>
      <c r="F1360" s="0" t="inlineStr">
        <is>
          <t>'802141295044</t>
        </is>
      </c>
      <c r="G1360" s="0" t="inlineStr">
        <is>
          <t>MENS</t>
        </is>
      </c>
      <c r="H1360" s="0" t="inlineStr">
        <is>
          <t>XL</t>
        </is>
      </c>
      <c r="I1360" s="0">
        <v>39.99</v>
      </c>
      <c r="J1360" s="0">
        <v>17</v>
      </c>
    </row>
    <row r="1361" spans="1:10" customHeight="0">
      <c r="A1361" s="0">
        <f>HYPERLINK("https://dl.dropboxusercontent.com/scl/fi/v8o062sdkk2a1thg30gdg/virtual-garygrey-v01f.jpg?rlkey=tpf3biyqp6aod9dadpgqmmbhq&amp;dl=0","Click to download Image")</f>
      </c>
      <c r="C1361" s="0" t="inlineStr">
        <is>
          <t>Gary Men's Sweatpants</t>
        </is>
      </c>
      <c r="D1361" s="0" t="inlineStr">
        <is>
          <t>'141295</t>
        </is>
      </c>
      <c r="E1361" s="0" t="inlineStr">
        <is>
          <t>UNI GARY M GY:141295E-2XL</t>
        </is>
      </c>
      <c r="F1361" s="0" t="inlineStr">
        <is>
          <t>'802141295051</t>
        </is>
      </c>
      <c r="G1361" s="0" t="inlineStr">
        <is>
          <t>MENS</t>
        </is>
      </c>
      <c r="H1361" s="0" t="inlineStr">
        <is>
          <t>2XL</t>
        </is>
      </c>
      <c r="I1361" s="0">
        <v>45.99</v>
      </c>
      <c r="J1361" s="0">
        <v>12</v>
      </c>
    </row>
    <row r="1362" spans="1:10" customHeight="0">
      <c r="A1362" s="0">
        <f>HYPERLINK("https://dl.dropboxusercontent.com/scl/fi/v8o062sdkk2a1thg30gdg/virtual-garygrey-v01f.jpg?rlkey=tpf3biyqp6aod9dadpgqmmbhq&amp;dl=0","Click to download Image")</f>
      </c>
      <c r="C1362" s="0" t="inlineStr">
        <is>
          <t>Gary Men's Sweatpants</t>
        </is>
      </c>
      <c r="D1362" s="0" t="inlineStr">
        <is>
          <t>'141295</t>
        </is>
      </c>
      <c r="E1362" s="0" t="inlineStr">
        <is>
          <t>UNI GARY M GY:141295F-3XL</t>
        </is>
      </c>
      <c r="F1362" s="0" t="inlineStr">
        <is>
          <t>'802141295068</t>
        </is>
      </c>
      <c r="G1362" s="0" t="inlineStr">
        <is>
          <t>MENS</t>
        </is>
      </c>
      <c r="H1362" s="0" t="inlineStr">
        <is>
          <t>3XL</t>
        </is>
      </c>
      <c r="I1362" s="0">
        <v>45.99</v>
      </c>
      <c r="J1362" s="0">
        <v>6</v>
      </c>
    </row>
    <row r="1363" spans="1:10" customHeight="0">
      <c r="A1363" s="0">
        <f>HYPERLINK("https://dl.dropboxusercontent.com/scl/fi/v8o062sdkk2a1thg30gdg/virtual-garygrey-v01f.jpg?rlkey=tpf3biyqp6aod9dadpgqmmbhq&amp;dl=0","Click to download Image")</f>
      </c>
      <c r="C1363" s="0" t="inlineStr">
        <is>
          <t>Gary Men's Sweatpants</t>
        </is>
      </c>
      <c r="D1363" s="0" t="inlineStr">
        <is>
          <t>'141295</t>
        </is>
      </c>
      <c r="E1363" s="0" t="inlineStr">
        <is>
          <t>UNI GARY M GY:141295Z-12PK</t>
        </is>
      </c>
      <c r="F1363" s="0" t="inlineStr">
        <is>
          <t>'802141295990</t>
        </is>
      </c>
      <c r="G1363" s="0" t="inlineStr">
        <is>
          <t>MENS</t>
        </is>
      </c>
      <c r="H1363" s="0" t="inlineStr">
        <is>
          <t>12 PACK</t>
        </is>
      </c>
      <c r="I1363" s="0">
        <v>388.7</v>
      </c>
      <c r="J1363" s="0">
        <v>5</v>
      </c>
    </row>
    <row r="1364" spans="1:10" customHeight="0">
      <c r="A1364" s="0">
        <f>HYPERLINK("https://dl.dropboxusercontent.com/scl/fi/f2c98z0mo0tho4dpxng6y/virtual-garygrey-v01f.jpg?rlkey=g8klajxen4wst0y5nep5sqce3&amp;dl=0","Click to download Image")</f>
      </c>
      <c r="C1364" s="0" t="inlineStr">
        <is>
          <t>Gary Men's Sweatpants</t>
        </is>
      </c>
      <c r="D1364" s="0" t="inlineStr">
        <is>
          <t>'141294</t>
        </is>
      </c>
      <c r="E1364" s="0" t="inlineStr">
        <is>
          <t>ISU GARY M GY:141294A-S</t>
        </is>
      </c>
      <c r="F1364" s="0" t="inlineStr">
        <is>
          <t>'801141294019</t>
        </is>
      </c>
      <c r="G1364" s="0" t="inlineStr">
        <is>
          <t>MENS</t>
        </is>
      </c>
      <c r="H1364" s="0" t="inlineStr">
        <is>
          <t>S</t>
        </is>
      </c>
      <c r="I1364" s="0">
        <v>39.99</v>
      </c>
      <c r="J1364" s="0">
        <v>14</v>
      </c>
    </row>
    <row r="1365" spans="1:10" customHeight="0">
      <c r="A1365" s="0">
        <f>HYPERLINK("https://dl.dropboxusercontent.com/scl/fi/f2c98z0mo0tho4dpxng6y/virtual-garygrey-v01f.jpg?rlkey=g8klajxen4wst0y5nep5sqce3&amp;dl=0","Click to download Image")</f>
      </c>
      <c r="C1365" s="0" t="inlineStr">
        <is>
          <t>Gary Men's Sweatpants</t>
        </is>
      </c>
      <c r="D1365" s="0" t="inlineStr">
        <is>
          <t>'141294</t>
        </is>
      </c>
      <c r="E1365" s="0" t="inlineStr">
        <is>
          <t>ISU GARY M GY:141294B-M</t>
        </is>
      </c>
      <c r="F1365" s="0" t="inlineStr">
        <is>
          <t>'801141294026</t>
        </is>
      </c>
      <c r="G1365" s="0" t="inlineStr">
        <is>
          <t>MENS</t>
        </is>
      </c>
      <c r="H1365" s="0" t="inlineStr">
        <is>
          <t>M</t>
        </is>
      </c>
      <c r="I1365" s="0">
        <v>39.99</v>
      </c>
      <c r="J1365" s="0">
        <v>21</v>
      </c>
    </row>
    <row r="1366" spans="1:10" customHeight="0">
      <c r="A1366" s="0">
        <f>HYPERLINK("https://dl.dropboxusercontent.com/scl/fi/f2c98z0mo0tho4dpxng6y/virtual-garygrey-v01f.jpg?rlkey=g8klajxen4wst0y5nep5sqce3&amp;dl=0","Click to download Image")</f>
      </c>
      <c r="C1366" s="0" t="inlineStr">
        <is>
          <t>Gary Men's Sweatpants</t>
        </is>
      </c>
      <c r="D1366" s="0" t="inlineStr">
        <is>
          <t>'141294</t>
        </is>
      </c>
      <c r="E1366" s="0" t="inlineStr">
        <is>
          <t>ISU GARY M GY:141294C-L</t>
        </is>
      </c>
      <c r="F1366" s="0" t="inlineStr">
        <is>
          <t>'801141294033</t>
        </is>
      </c>
      <c r="G1366" s="0" t="inlineStr">
        <is>
          <t>MENS</t>
        </is>
      </c>
      <c r="H1366" s="0" t="inlineStr">
        <is>
          <t>L</t>
        </is>
      </c>
      <c r="I1366" s="0">
        <v>39.99</v>
      </c>
      <c r="J1366" s="0">
        <v>32</v>
      </c>
    </row>
    <row r="1367" spans="1:10" customHeight="0">
      <c r="A1367" s="0">
        <f>HYPERLINK("https://dl.dropboxusercontent.com/scl/fi/f2c98z0mo0tho4dpxng6y/virtual-garygrey-v01f.jpg?rlkey=g8klajxen4wst0y5nep5sqce3&amp;dl=0","Click to download Image")</f>
      </c>
      <c r="C1367" s="0" t="inlineStr">
        <is>
          <t>Gary Men's Sweatpants</t>
        </is>
      </c>
      <c r="D1367" s="0" t="inlineStr">
        <is>
          <t>'141294</t>
        </is>
      </c>
      <c r="E1367" s="0" t="inlineStr">
        <is>
          <t>ISU GARY M GY:141294D-XL</t>
        </is>
      </c>
      <c r="F1367" s="0" t="inlineStr">
        <is>
          <t>'801141294040</t>
        </is>
      </c>
      <c r="G1367" s="0" t="inlineStr">
        <is>
          <t>MENS</t>
        </is>
      </c>
      <c r="H1367" s="0" t="inlineStr">
        <is>
          <t>XL</t>
        </is>
      </c>
      <c r="I1367" s="0">
        <v>39.99</v>
      </c>
      <c r="J1367" s="0">
        <v>33</v>
      </c>
    </row>
    <row r="1368" spans="1:10" customHeight="0">
      <c r="A1368" s="0">
        <f>HYPERLINK("https://dl.dropboxusercontent.com/scl/fi/f2c98z0mo0tho4dpxng6y/virtual-garygrey-v01f.jpg?rlkey=g8klajxen4wst0y5nep5sqce3&amp;dl=0","Click to download Image")</f>
      </c>
      <c r="C1368" s="0" t="inlineStr">
        <is>
          <t>Gary Men's Sweatpants</t>
        </is>
      </c>
      <c r="D1368" s="0" t="inlineStr">
        <is>
          <t>'141294</t>
        </is>
      </c>
      <c r="E1368" s="0" t="inlineStr">
        <is>
          <t>ISU GARY M GY:141294E-2XL</t>
        </is>
      </c>
      <c r="F1368" s="0" t="inlineStr">
        <is>
          <t>'801141294057</t>
        </is>
      </c>
      <c r="G1368" s="0" t="inlineStr">
        <is>
          <t>MENS</t>
        </is>
      </c>
      <c r="H1368" s="0" t="inlineStr">
        <is>
          <t>2XL</t>
        </is>
      </c>
      <c r="I1368" s="0">
        <v>43.99</v>
      </c>
      <c r="J1368" s="0">
        <v>26</v>
      </c>
    </row>
    <row r="1369" spans="1:10" customHeight="0">
      <c r="A1369" s="0">
        <f>HYPERLINK("https://dl.dropboxusercontent.com/scl/fi/f2c98z0mo0tho4dpxng6y/virtual-garygrey-v01f.jpg?rlkey=g8klajxen4wst0y5nep5sqce3&amp;dl=0","Click to download Image")</f>
      </c>
      <c r="C1369" s="0" t="inlineStr">
        <is>
          <t>Gary Men's Sweatpants</t>
        </is>
      </c>
      <c r="D1369" s="0" t="inlineStr">
        <is>
          <t>'141294</t>
        </is>
      </c>
      <c r="E1369" s="0" t="inlineStr">
        <is>
          <t>ISU GARY M GY:141294F-3XL</t>
        </is>
      </c>
      <c r="F1369" s="0" t="inlineStr">
        <is>
          <t>'801141294064</t>
        </is>
      </c>
      <c r="G1369" s="0" t="inlineStr">
        <is>
          <t>MENS</t>
        </is>
      </c>
      <c r="H1369" s="0" t="inlineStr">
        <is>
          <t>3XL</t>
        </is>
      </c>
      <c r="I1369" s="0">
        <v>43.99</v>
      </c>
      <c r="J1369" s="0">
        <v>11</v>
      </c>
    </row>
    <row r="1370" spans="1:10" customHeight="0">
      <c r="A1370" s="0">
        <f>HYPERLINK("https://dl.dropboxusercontent.com/scl/fi/f2c98z0mo0tho4dpxng6y/virtual-garygrey-v01f.jpg?rlkey=g8klajxen4wst0y5nep5sqce3&amp;dl=0","Click to download Image")</f>
      </c>
      <c r="C1370" s="0" t="inlineStr">
        <is>
          <t>Gary Men's Sweatpants</t>
        </is>
      </c>
      <c r="D1370" s="0" t="inlineStr">
        <is>
          <t>'141294</t>
        </is>
      </c>
      <c r="E1370" s="0" t="inlineStr">
        <is>
          <t>ISU GARY M GY:141294Z-12PK</t>
        </is>
      </c>
      <c r="F1370" s="0" t="inlineStr">
        <is>
          <t>'801141294996</t>
        </is>
      </c>
      <c r="G1370" s="0" t="inlineStr">
        <is>
          <t>MENS</t>
        </is>
      </c>
      <c r="H1370" s="0" t="inlineStr">
        <is>
          <t>12 PACK</t>
        </is>
      </c>
      <c r="I1370" s="0">
        <v>388.7</v>
      </c>
      <c r="J1370" s="0">
        <v>10</v>
      </c>
    </row>
    <row r="1371" spans="1:10" customHeight="0">
      <c r="A1371" s="0">
        <f>HYPERLINK("https://dl.dropboxusercontent.com/scl/fi/zl03amb67rbcoj9r51tcg/virtual-garygrey-v01f.jpg?rlkey=xkvf2j8hmyku2riz9bm91lez5&amp;dl=0","Click to download Image")</f>
      </c>
      <c r="C1371" s="0" t="inlineStr">
        <is>
          <t>Gary Men's Sweatpants</t>
        </is>
      </c>
      <c r="D1371" s="0" t="inlineStr">
        <is>
          <t>'141293</t>
        </is>
      </c>
      <c r="E1371" s="0" t="inlineStr">
        <is>
          <t>IOWA GARY M GY:141293A-S</t>
        </is>
      </c>
      <c r="F1371" s="0" t="inlineStr">
        <is>
          <t>'800141293015</t>
        </is>
      </c>
      <c r="G1371" s="0" t="inlineStr">
        <is>
          <t>MENS</t>
        </is>
      </c>
      <c r="H1371" s="0" t="inlineStr">
        <is>
          <t>S</t>
        </is>
      </c>
      <c r="I1371" s="0">
        <v>39.99</v>
      </c>
      <c r="J1371" s="0">
        <v>1</v>
      </c>
    </row>
    <row r="1372" spans="1:10" customHeight="0">
      <c r="A1372" s="0">
        <f>HYPERLINK("https://dl.dropboxusercontent.com/scl/fi/zl03amb67rbcoj9r51tcg/virtual-garygrey-v01f.jpg?rlkey=xkvf2j8hmyku2riz9bm91lez5&amp;dl=0","Click to download Image")</f>
      </c>
      <c r="C1372" s="0" t="inlineStr">
        <is>
          <t>Gary Men's Sweatpants</t>
        </is>
      </c>
      <c r="D1372" s="0" t="inlineStr">
        <is>
          <t>'141293</t>
        </is>
      </c>
      <c r="E1372" s="0" t="inlineStr">
        <is>
          <t>IOWA GARY M GY:141293B-M</t>
        </is>
      </c>
      <c r="F1372" s="0" t="inlineStr">
        <is>
          <t>'800141293022</t>
        </is>
      </c>
      <c r="G1372" s="0" t="inlineStr">
        <is>
          <t>MENS</t>
        </is>
      </c>
      <c r="H1372" s="0" t="inlineStr">
        <is>
          <t>M</t>
        </is>
      </c>
      <c r="I1372" s="0">
        <v>39.99</v>
      </c>
      <c r="J1372" s="0">
        <v>0</v>
      </c>
    </row>
    <row r="1373" spans="1:10" customHeight="0">
      <c r="A1373" s="0">
        <f>HYPERLINK("https://dl.dropboxusercontent.com/scl/fi/zl03amb67rbcoj9r51tcg/virtual-garygrey-v01f.jpg?rlkey=xkvf2j8hmyku2riz9bm91lez5&amp;dl=0","Click to download Image")</f>
      </c>
      <c r="C1373" s="0" t="inlineStr">
        <is>
          <t>Gary Men's Sweatpants</t>
        </is>
      </c>
      <c r="D1373" s="0" t="inlineStr">
        <is>
          <t>'141293</t>
        </is>
      </c>
      <c r="E1373" s="0" t="inlineStr">
        <is>
          <t>IOWA GARY M GY:141293C-L</t>
        </is>
      </c>
      <c r="F1373" s="0" t="inlineStr">
        <is>
          <t>'800141293039</t>
        </is>
      </c>
      <c r="G1373" s="0" t="inlineStr">
        <is>
          <t>MENS</t>
        </is>
      </c>
      <c r="H1373" s="0" t="inlineStr">
        <is>
          <t>L</t>
        </is>
      </c>
      <c r="I1373" s="0">
        <v>39.99</v>
      </c>
      <c r="J1373" s="0">
        <v>13</v>
      </c>
    </row>
    <row r="1374" spans="1:10" customHeight="0">
      <c r="A1374" s="0">
        <f>HYPERLINK("https://dl.dropboxusercontent.com/scl/fi/zl03amb67rbcoj9r51tcg/virtual-garygrey-v01f.jpg?rlkey=xkvf2j8hmyku2riz9bm91lez5&amp;dl=0","Click to download Image")</f>
      </c>
      <c r="C1374" s="0" t="inlineStr">
        <is>
          <t>Gary Men's Sweatpants</t>
        </is>
      </c>
      <c r="D1374" s="0" t="inlineStr">
        <is>
          <t>'141293</t>
        </is>
      </c>
      <c r="E1374" s="0" t="inlineStr">
        <is>
          <t>IOWA GARY M GY:141293D-XL</t>
        </is>
      </c>
      <c r="F1374" s="0" t="inlineStr">
        <is>
          <t>'800141293046</t>
        </is>
      </c>
      <c r="G1374" s="0" t="inlineStr">
        <is>
          <t>MENS</t>
        </is>
      </c>
      <c r="H1374" s="0" t="inlineStr">
        <is>
          <t>XL</t>
        </is>
      </c>
      <c r="I1374" s="0">
        <v>39.99</v>
      </c>
      <c r="J1374" s="0">
        <v>15</v>
      </c>
    </row>
    <row r="1375" spans="1:10" customHeight="0">
      <c r="A1375" s="0">
        <f>HYPERLINK("https://dl.dropboxusercontent.com/scl/fi/zl03amb67rbcoj9r51tcg/virtual-garygrey-v01f.jpg?rlkey=xkvf2j8hmyku2riz9bm91lez5&amp;dl=0","Click to download Image")</f>
      </c>
      <c r="C1375" s="0" t="inlineStr">
        <is>
          <t>Gary Men's Sweatpants</t>
        </is>
      </c>
      <c r="D1375" s="0" t="inlineStr">
        <is>
          <t>'141293</t>
        </is>
      </c>
      <c r="E1375" s="0" t="inlineStr">
        <is>
          <t>IOWA GARY M GY:141293E-2XL</t>
        </is>
      </c>
      <c r="F1375" s="0" t="inlineStr">
        <is>
          <t>'800141293053</t>
        </is>
      </c>
      <c r="G1375" s="0" t="inlineStr">
        <is>
          <t>MENS</t>
        </is>
      </c>
      <c r="H1375" s="0" t="inlineStr">
        <is>
          <t>2XL</t>
        </is>
      </c>
      <c r="I1375" s="0">
        <v>41.99</v>
      </c>
      <c r="J1375" s="0">
        <v>10</v>
      </c>
    </row>
    <row r="1376" spans="1:10" customHeight="0">
      <c r="A1376" s="0">
        <f>HYPERLINK("https://dl.dropboxusercontent.com/scl/fi/zl03amb67rbcoj9r51tcg/virtual-garygrey-v01f.jpg?rlkey=xkvf2j8hmyku2riz9bm91lez5&amp;dl=0","Click to download Image")</f>
      </c>
      <c r="C1376" s="0" t="inlineStr">
        <is>
          <t>Gary Men's Sweatpants</t>
        </is>
      </c>
      <c r="D1376" s="0" t="inlineStr">
        <is>
          <t>'141293</t>
        </is>
      </c>
      <c r="E1376" s="0" t="inlineStr">
        <is>
          <t>IOWA GARY M GY:141293F-3XL</t>
        </is>
      </c>
      <c r="F1376" s="0" t="inlineStr">
        <is>
          <t>'800141293060</t>
        </is>
      </c>
      <c r="G1376" s="0" t="inlineStr">
        <is>
          <t>MENS</t>
        </is>
      </c>
      <c r="H1376" s="0" t="inlineStr">
        <is>
          <t>3XL</t>
        </is>
      </c>
      <c r="I1376" s="0">
        <v>41.99</v>
      </c>
      <c r="J1376" s="0">
        <v>0</v>
      </c>
    </row>
    <row r="1377" spans="1:10" customHeight="0">
      <c r="A1377" s="0">
        <f>HYPERLINK("https://dl.dropboxusercontent.com/scl/fi/uafq1n1xqmk665nghons9/millie-1f20389.jpg?rlkey=zmx0p7qnjezaywec69eepwqeo&amp;dl=0","Click to download Image")</f>
      </c>
      <c r="B1377" s="0">
        <f>HYPERLINK("https://dl.dropboxusercontent.com/scl/fi/jzcnvducxpv4ziezzy5um/womens-t-shirt-size-chartsmillie.jpg?rlkey=kjx6spnbdwcop57lc9vccvi5o&amp;dl=0","Click to download SizeChart")</f>
      </c>
      <c r="C1377" s="0" t="inlineStr">
        <is>
          <t>Millie Rolled Sleeve Women's T-Shirt</t>
        </is>
      </c>
      <c r="D1377" s="0" t="inlineStr">
        <is>
          <t>'137550</t>
        </is>
      </c>
      <c r="E1377" s="0" t="inlineStr">
        <is>
          <t>IOWA MILLIE W GD:137550AA-XS</t>
        </is>
      </c>
      <c r="F1377" s="0" t="inlineStr">
        <is>
          <t>'800137550030</t>
        </is>
      </c>
      <c r="G1377" s="0" t="inlineStr">
        <is>
          <t>WOMENS</t>
        </is>
      </c>
      <c r="H1377" s="0" t="inlineStr">
        <is>
          <t>XS</t>
        </is>
      </c>
      <c r="I1377" s="0">
        <v>29.99</v>
      </c>
      <c r="J1377" s="0">
        <v>24</v>
      </c>
    </row>
    <row r="1378" spans="1:10" customHeight="0">
      <c r="A1378" s="0">
        <f>HYPERLINK("https://dl.dropboxusercontent.com/scl/fi/uafq1n1xqmk665nghons9/millie-1f20389.jpg?rlkey=zmx0p7qnjezaywec69eepwqeo&amp;dl=0","Click to download Image")</f>
      </c>
      <c r="B1378" s="0">
        <f>HYPERLINK("https://dl.dropboxusercontent.com/scl/fi/jzcnvducxpv4ziezzy5um/womens-t-shirt-size-chartsmillie.jpg?rlkey=kjx6spnbdwcop57lc9vccvi5o&amp;dl=0","Click to download SizeChart")</f>
      </c>
      <c r="C1378" s="0" t="inlineStr">
        <is>
          <t>Millie Rolled Sleeve Women's T-Shirt</t>
        </is>
      </c>
      <c r="D1378" s="0" t="inlineStr">
        <is>
          <t>'137550</t>
        </is>
      </c>
      <c r="E1378" s="0" t="inlineStr">
        <is>
          <t>IOWA MILLIE W GD:137550A-S</t>
        </is>
      </c>
      <c r="F1378" s="0" t="inlineStr">
        <is>
          <t>'800137550047</t>
        </is>
      </c>
      <c r="G1378" s="0" t="inlineStr">
        <is>
          <t>WOMENS</t>
        </is>
      </c>
      <c r="H1378" s="0" t="inlineStr">
        <is>
          <t>S</t>
        </is>
      </c>
      <c r="I1378" s="0">
        <v>29.99</v>
      </c>
      <c r="J1378" s="0">
        <v>21</v>
      </c>
    </row>
    <row r="1379" spans="1:10" customHeight="0">
      <c r="A1379" s="0">
        <f>HYPERLINK("https://dl.dropboxusercontent.com/scl/fi/uafq1n1xqmk665nghons9/millie-1f20389.jpg?rlkey=zmx0p7qnjezaywec69eepwqeo&amp;dl=0","Click to download Image")</f>
      </c>
      <c r="B1379" s="0">
        <f>HYPERLINK("https://dl.dropboxusercontent.com/scl/fi/jzcnvducxpv4ziezzy5um/womens-t-shirt-size-chartsmillie.jpg?rlkey=kjx6spnbdwcop57lc9vccvi5o&amp;dl=0","Click to download SizeChart")</f>
      </c>
      <c r="C1379" s="0" t="inlineStr">
        <is>
          <t>Millie Rolled Sleeve Women's T-Shirt</t>
        </is>
      </c>
      <c r="D1379" s="0" t="inlineStr">
        <is>
          <t>'137550</t>
        </is>
      </c>
      <c r="E1379" s="0" t="inlineStr">
        <is>
          <t>IOWA MILLIE W GD:137550B-M</t>
        </is>
      </c>
      <c r="F1379" s="0" t="inlineStr">
        <is>
          <t>'800137550054</t>
        </is>
      </c>
      <c r="G1379" s="0" t="inlineStr">
        <is>
          <t>WOMENS</t>
        </is>
      </c>
      <c r="H1379" s="0" t="inlineStr">
        <is>
          <t>M</t>
        </is>
      </c>
      <c r="I1379" s="0">
        <v>29.99</v>
      </c>
      <c r="J1379" s="0">
        <v>14</v>
      </c>
    </row>
    <row r="1380" spans="1:10" customHeight="0">
      <c r="A1380" s="0">
        <f>HYPERLINK("https://dl.dropboxusercontent.com/scl/fi/uafq1n1xqmk665nghons9/millie-1f20389.jpg?rlkey=zmx0p7qnjezaywec69eepwqeo&amp;dl=0","Click to download Image")</f>
      </c>
      <c r="B1380" s="0">
        <f>HYPERLINK("https://dl.dropboxusercontent.com/scl/fi/jzcnvducxpv4ziezzy5um/womens-t-shirt-size-chartsmillie.jpg?rlkey=kjx6spnbdwcop57lc9vccvi5o&amp;dl=0","Click to download SizeChart")</f>
      </c>
      <c r="C1380" s="0" t="inlineStr">
        <is>
          <t>Millie Rolled Sleeve Women's T-Shirt</t>
        </is>
      </c>
      <c r="D1380" s="0" t="inlineStr">
        <is>
          <t>'137550</t>
        </is>
      </c>
      <c r="E1380" s="0" t="inlineStr">
        <is>
          <t>IOWA MILLIE W GD:137550C-L</t>
        </is>
      </c>
      <c r="F1380" s="0" t="inlineStr">
        <is>
          <t>'800137550061</t>
        </is>
      </c>
      <c r="G1380" s="0" t="inlineStr">
        <is>
          <t>WOMENS</t>
        </is>
      </c>
      <c r="H1380" s="0" t="inlineStr">
        <is>
          <t>L</t>
        </is>
      </c>
      <c r="I1380" s="0">
        <v>29.99</v>
      </c>
      <c r="J1380" s="0">
        <v>0</v>
      </c>
    </row>
    <row r="1381" spans="1:10" customHeight="0">
      <c r="A1381" s="0">
        <f>HYPERLINK("https://dl.dropboxusercontent.com/scl/fi/uafq1n1xqmk665nghons9/millie-1f20389.jpg?rlkey=zmx0p7qnjezaywec69eepwqeo&amp;dl=0","Click to download Image")</f>
      </c>
      <c r="B1381" s="0">
        <f>HYPERLINK("https://dl.dropboxusercontent.com/scl/fi/jzcnvducxpv4ziezzy5um/womens-t-shirt-size-chartsmillie.jpg?rlkey=kjx6spnbdwcop57lc9vccvi5o&amp;dl=0","Click to download SizeChart")</f>
      </c>
      <c r="C1381" s="0" t="inlineStr">
        <is>
          <t>Millie Rolled Sleeve Women's T-Shirt</t>
        </is>
      </c>
      <c r="D1381" s="0" t="inlineStr">
        <is>
          <t>'137550</t>
        </is>
      </c>
      <c r="E1381" s="0" t="inlineStr">
        <is>
          <t>IOWA MILLIE W GD:137550D-XL</t>
        </is>
      </c>
      <c r="F1381" s="0" t="inlineStr">
        <is>
          <t>'800137550078</t>
        </is>
      </c>
      <c r="G1381" s="0" t="inlineStr">
        <is>
          <t>WOMENS</t>
        </is>
      </c>
      <c r="H1381" s="0" t="inlineStr">
        <is>
          <t>XL</t>
        </is>
      </c>
      <c r="I1381" s="0">
        <v>29.99</v>
      </c>
      <c r="J1381" s="0">
        <v>0</v>
      </c>
    </row>
    <row r="1382" spans="1:10" customHeight="0">
      <c r="A1382" s="0">
        <f>HYPERLINK("https://dl.dropboxusercontent.com/scl/fi/uafq1n1xqmk665nghons9/millie-1f20389.jpg?rlkey=zmx0p7qnjezaywec69eepwqeo&amp;dl=0","Click to download Image")</f>
      </c>
      <c r="B1382" s="0">
        <f>HYPERLINK("https://dl.dropboxusercontent.com/scl/fi/jzcnvducxpv4ziezzy5um/womens-t-shirt-size-chartsmillie.jpg?rlkey=kjx6spnbdwcop57lc9vccvi5o&amp;dl=0","Click to download SizeChart")</f>
      </c>
      <c r="C1382" s="0" t="inlineStr">
        <is>
          <t>Millie Rolled Sleeve Women's T-Shirt</t>
        </is>
      </c>
      <c r="D1382" s="0" t="inlineStr">
        <is>
          <t>'137550</t>
        </is>
      </c>
      <c r="E1382" s="0" t="inlineStr">
        <is>
          <t>IOWA MILLIE W GD:137550E-2XL</t>
        </is>
      </c>
      <c r="F1382" s="0" t="inlineStr">
        <is>
          <t>'800137550085</t>
        </is>
      </c>
      <c r="G1382" s="0" t="inlineStr">
        <is>
          <t>WOMENS</t>
        </is>
      </c>
      <c r="H1382" s="0" t="inlineStr">
        <is>
          <t>2XL</t>
        </is>
      </c>
      <c r="I1382" s="0">
        <v>29.99</v>
      </c>
      <c r="J1382" s="0">
        <v>2</v>
      </c>
    </row>
    <row r="1383" spans="1:10" customHeight="0">
      <c r="A1383" s="0">
        <f>HYPERLINK("https://dl.dropboxusercontent.com/scl/fi/uafq1n1xqmk665nghons9/millie-1f20389.jpg?rlkey=zmx0p7qnjezaywec69eepwqeo&amp;dl=0","Click to download Image")</f>
      </c>
      <c r="B1383" s="0">
        <f>HYPERLINK("https://dl.dropboxusercontent.com/scl/fi/jzcnvducxpv4ziezzy5um/womens-t-shirt-size-chartsmillie.jpg?rlkey=kjx6spnbdwcop57lc9vccvi5o&amp;dl=0","Click to download SizeChart")</f>
      </c>
      <c r="C1383" s="0" t="inlineStr">
        <is>
          <t>Millie Rolled Sleeve Women's T-Shirt</t>
        </is>
      </c>
      <c r="D1383" s="0" t="inlineStr">
        <is>
          <t>'137550</t>
        </is>
      </c>
      <c r="E1383" s="0" t="inlineStr">
        <is>
          <t>IOWA MILLIE W GD:137550F-3XL</t>
        </is>
      </c>
      <c r="F1383" s="0" t="inlineStr">
        <is>
          <t>'800137550092</t>
        </is>
      </c>
      <c r="G1383" s="0" t="inlineStr">
        <is>
          <t>WOMENS</t>
        </is>
      </c>
      <c r="H1383" s="0" t="inlineStr">
        <is>
          <t>3XL</t>
        </is>
      </c>
      <c r="I1383" s="0">
        <v>29.99</v>
      </c>
      <c r="J1383" s="0">
        <v>9</v>
      </c>
    </row>
    <row r="1384" spans="1:10" customHeight="0">
      <c r="A1384" s="0">
        <f>HYPERLINK("https://dl.dropboxusercontent.com/scl/fi/da66ab2t85ozpzk80vgoq/millie-1f43701.jpg?rlkey=l52n7b8ihfqijfrxfli8a4m4o&amp;dl=0","Click to download Image")</f>
      </c>
      <c r="B1384" s="0">
        <f>HYPERLINK("https://dl.dropboxusercontent.com/scl/fi/jzcnvducxpv4ziezzy5um/womens-t-shirt-size-chartsmillie.jpg?rlkey=kjx6spnbdwcop57lc9vccvi5o&amp;dl=0","Click to download SizeChart")</f>
      </c>
      <c r="C1384" s="0" t="inlineStr">
        <is>
          <t>Millie Rolled Sleeve Women's T-Shirt</t>
        </is>
      </c>
      <c r="D1384" s="0" t="inlineStr">
        <is>
          <t>'137559</t>
        </is>
      </c>
      <c r="E1384" s="0" t="inlineStr">
        <is>
          <t>ISU MILLIE W BK:137559AA-XS</t>
        </is>
      </c>
      <c r="F1384" s="0" t="inlineStr">
        <is>
          <t>'801137559030</t>
        </is>
      </c>
      <c r="G1384" s="0" t="inlineStr">
        <is>
          <t>WOMENS</t>
        </is>
      </c>
      <c r="H1384" s="0" t="inlineStr">
        <is>
          <t>XS</t>
        </is>
      </c>
      <c r="I1384" s="0">
        <v>29.99</v>
      </c>
      <c r="J1384" s="0">
        <v>12</v>
      </c>
    </row>
    <row r="1385" spans="1:10" customHeight="0">
      <c r="A1385" s="0">
        <f>HYPERLINK("https://dl.dropboxusercontent.com/scl/fi/da66ab2t85ozpzk80vgoq/millie-1f43701.jpg?rlkey=l52n7b8ihfqijfrxfli8a4m4o&amp;dl=0","Click to download Image")</f>
      </c>
      <c r="B1385" s="0">
        <f>HYPERLINK("https://dl.dropboxusercontent.com/scl/fi/jzcnvducxpv4ziezzy5um/womens-t-shirt-size-chartsmillie.jpg?rlkey=kjx6spnbdwcop57lc9vccvi5o&amp;dl=0","Click to download SizeChart")</f>
      </c>
      <c r="C1385" s="0" t="inlineStr">
        <is>
          <t>Millie Rolled Sleeve Women's T-Shirt</t>
        </is>
      </c>
      <c r="D1385" s="0" t="inlineStr">
        <is>
          <t>'137559</t>
        </is>
      </c>
      <c r="E1385" s="0" t="inlineStr">
        <is>
          <t>ISU MILLIE W BK:137559A-S</t>
        </is>
      </c>
      <c r="F1385" s="0" t="inlineStr">
        <is>
          <t>'801137559047</t>
        </is>
      </c>
      <c r="G1385" s="0" t="inlineStr">
        <is>
          <t>WOMENS</t>
        </is>
      </c>
      <c r="H1385" s="0" t="inlineStr">
        <is>
          <t>S</t>
        </is>
      </c>
      <c r="I1385" s="0">
        <v>29.99</v>
      </c>
      <c r="J1385" s="0">
        <v>14</v>
      </c>
    </row>
    <row r="1386" spans="1:10" customHeight="0">
      <c r="A1386" s="0">
        <f>HYPERLINK("https://dl.dropboxusercontent.com/scl/fi/da66ab2t85ozpzk80vgoq/millie-1f43701.jpg?rlkey=l52n7b8ihfqijfrxfli8a4m4o&amp;dl=0","Click to download Image")</f>
      </c>
      <c r="B1386" s="0">
        <f>HYPERLINK("https://dl.dropboxusercontent.com/scl/fi/jzcnvducxpv4ziezzy5um/womens-t-shirt-size-chartsmillie.jpg?rlkey=kjx6spnbdwcop57lc9vccvi5o&amp;dl=0","Click to download SizeChart")</f>
      </c>
      <c r="C1386" s="0" t="inlineStr">
        <is>
          <t>Millie Rolled Sleeve Women's T-Shirt</t>
        </is>
      </c>
      <c r="D1386" s="0" t="inlineStr">
        <is>
          <t>'137559</t>
        </is>
      </c>
      <c r="E1386" s="0" t="inlineStr">
        <is>
          <t>ISU MILLIE W BK:137559B-M</t>
        </is>
      </c>
      <c r="F1386" s="0" t="inlineStr">
        <is>
          <t>'801137559054</t>
        </is>
      </c>
      <c r="G1386" s="0" t="inlineStr">
        <is>
          <t>WOMENS</t>
        </is>
      </c>
      <c r="H1386" s="0" t="inlineStr">
        <is>
          <t>M</t>
        </is>
      </c>
      <c r="I1386" s="0">
        <v>29.99</v>
      </c>
      <c r="J1386" s="0">
        <v>3</v>
      </c>
    </row>
    <row r="1387" spans="1:10" customHeight="0">
      <c r="A1387" s="0">
        <f>HYPERLINK("https://dl.dropboxusercontent.com/scl/fi/da66ab2t85ozpzk80vgoq/millie-1f43701.jpg?rlkey=l52n7b8ihfqijfrxfli8a4m4o&amp;dl=0","Click to download Image")</f>
      </c>
      <c r="B1387" s="0">
        <f>HYPERLINK("https://dl.dropboxusercontent.com/scl/fi/jzcnvducxpv4ziezzy5um/womens-t-shirt-size-chartsmillie.jpg?rlkey=kjx6spnbdwcop57lc9vccvi5o&amp;dl=0","Click to download SizeChart")</f>
      </c>
      <c r="C1387" s="0" t="inlineStr">
        <is>
          <t>Millie Rolled Sleeve Women's T-Shirt</t>
        </is>
      </c>
      <c r="D1387" s="0" t="inlineStr">
        <is>
          <t>'137559</t>
        </is>
      </c>
      <c r="E1387" s="0" t="inlineStr">
        <is>
          <t>ISU MILLIE W BK:137559C-L</t>
        </is>
      </c>
      <c r="F1387" s="0" t="inlineStr">
        <is>
          <t>'801137559061</t>
        </is>
      </c>
      <c r="G1387" s="0" t="inlineStr">
        <is>
          <t>WOMENS</t>
        </is>
      </c>
      <c r="H1387" s="0" t="inlineStr">
        <is>
          <t>L</t>
        </is>
      </c>
      <c r="I1387" s="0">
        <v>29.99</v>
      </c>
      <c r="J1387" s="0">
        <v>0</v>
      </c>
    </row>
    <row r="1388" spans="1:10" customHeight="0">
      <c r="A1388" s="0">
        <f>HYPERLINK("https://dl.dropboxusercontent.com/scl/fi/da66ab2t85ozpzk80vgoq/millie-1f43701.jpg?rlkey=l52n7b8ihfqijfrxfli8a4m4o&amp;dl=0","Click to download Image")</f>
      </c>
      <c r="B1388" s="0">
        <f>HYPERLINK("https://dl.dropboxusercontent.com/scl/fi/jzcnvducxpv4ziezzy5um/womens-t-shirt-size-chartsmillie.jpg?rlkey=kjx6spnbdwcop57lc9vccvi5o&amp;dl=0","Click to download SizeChart")</f>
      </c>
      <c r="C1388" s="0" t="inlineStr">
        <is>
          <t>Millie Rolled Sleeve Women's T-Shirt</t>
        </is>
      </c>
      <c r="D1388" s="0" t="inlineStr">
        <is>
          <t>'137559</t>
        </is>
      </c>
      <c r="E1388" s="0" t="inlineStr">
        <is>
          <t>ISU MILLIE W BK:137559D-XL</t>
        </is>
      </c>
      <c r="F1388" s="0" t="inlineStr">
        <is>
          <t>'801137559078</t>
        </is>
      </c>
      <c r="G1388" s="0" t="inlineStr">
        <is>
          <t>WOMENS</t>
        </is>
      </c>
      <c r="H1388" s="0" t="inlineStr">
        <is>
          <t>XL</t>
        </is>
      </c>
      <c r="I1388" s="0">
        <v>29.99</v>
      </c>
      <c r="J1388" s="0">
        <v>0</v>
      </c>
    </row>
    <row r="1389" spans="1:10" customHeight="0">
      <c r="A1389" s="0">
        <f>HYPERLINK("https://dl.dropboxusercontent.com/scl/fi/da66ab2t85ozpzk80vgoq/millie-1f43701.jpg?rlkey=l52n7b8ihfqijfrxfli8a4m4o&amp;dl=0","Click to download Image")</f>
      </c>
      <c r="B1389" s="0">
        <f>HYPERLINK("https://dl.dropboxusercontent.com/scl/fi/jzcnvducxpv4ziezzy5um/womens-t-shirt-size-chartsmillie.jpg?rlkey=kjx6spnbdwcop57lc9vccvi5o&amp;dl=0","Click to download SizeChart")</f>
      </c>
      <c r="C1389" s="0" t="inlineStr">
        <is>
          <t>Millie Rolled Sleeve Women's T-Shirt</t>
        </is>
      </c>
      <c r="D1389" s="0" t="inlineStr">
        <is>
          <t>'137559</t>
        </is>
      </c>
      <c r="E1389" s="0" t="inlineStr">
        <is>
          <t>ISU MILLIE W BK:137559E-2XL</t>
        </is>
      </c>
      <c r="F1389" s="0" t="inlineStr">
        <is>
          <t>'801137559085</t>
        </is>
      </c>
      <c r="G1389" s="0" t="inlineStr">
        <is>
          <t>WOMENS</t>
        </is>
      </c>
      <c r="H1389" s="0" t="inlineStr">
        <is>
          <t>2XL</t>
        </is>
      </c>
      <c r="I1389" s="0">
        <v>31.99</v>
      </c>
      <c r="J1389" s="0">
        <v>0</v>
      </c>
    </row>
    <row r="1390" spans="1:10" customHeight="0">
      <c r="A1390" s="0">
        <f>HYPERLINK("https://dl.dropboxusercontent.com/scl/fi/da66ab2t85ozpzk80vgoq/millie-1f43701.jpg?rlkey=l52n7b8ihfqijfrxfli8a4m4o&amp;dl=0","Click to download Image")</f>
      </c>
      <c r="B1390" s="0">
        <f>HYPERLINK("https://dl.dropboxusercontent.com/scl/fi/jzcnvducxpv4ziezzy5um/womens-t-shirt-size-chartsmillie.jpg?rlkey=kjx6spnbdwcop57lc9vccvi5o&amp;dl=0","Click to download SizeChart")</f>
      </c>
      <c r="C1390" s="0" t="inlineStr">
        <is>
          <t>Millie Rolled Sleeve Women's T-Shirt</t>
        </is>
      </c>
      <c r="D1390" s="0" t="inlineStr">
        <is>
          <t>'137559</t>
        </is>
      </c>
      <c r="E1390" s="0" t="inlineStr">
        <is>
          <t>ISU MILLIE W BK:137559F-3XL</t>
        </is>
      </c>
      <c r="F1390" s="0" t="inlineStr">
        <is>
          <t>'801137559092</t>
        </is>
      </c>
      <c r="G1390" s="0" t="inlineStr">
        <is>
          <t>WOMENS</t>
        </is>
      </c>
      <c r="H1390" s="0" t="inlineStr">
        <is>
          <t>3XL</t>
        </is>
      </c>
      <c r="I1390" s="0">
        <v>31.99</v>
      </c>
      <c r="J1390" s="0">
        <v>6</v>
      </c>
    </row>
    <row r="1391" spans="1:10" customHeight="0">
      <c r="A1391" s="0">
        <f>HYPERLINK("https://dl.dropboxusercontent.com/scl/fi/v4siyy23p88khd211fn02/millie-2f16131.jpg?rlkey=ofreof7dihbzi1vgwjop4axws&amp;dl=0","Click to download Image")</f>
      </c>
      <c r="B1391" s="0">
        <f>HYPERLINK("https://dl.dropboxusercontent.com/scl/fi/jzcnvducxpv4ziezzy5um/womens-t-shirt-size-chartsmillie.jpg?rlkey=kjx6spnbdwcop57lc9vccvi5o&amp;dl=0","Click to download SizeChart")</f>
      </c>
      <c r="C1391" s="0" t="inlineStr">
        <is>
          <t>Millie Rolled Sleeve Women's T-Shirt</t>
        </is>
      </c>
      <c r="D1391" s="0" t="inlineStr">
        <is>
          <t>'137570</t>
        </is>
      </c>
      <c r="E1391" s="0" t="inlineStr">
        <is>
          <t>CU MILLIE W WE:137570AA-XS</t>
        </is>
      </c>
      <c r="F1391" s="0" t="inlineStr">
        <is>
          <t>'810137570037</t>
        </is>
      </c>
      <c r="G1391" s="0" t="inlineStr">
        <is>
          <t>WOMENS</t>
        </is>
      </c>
      <c r="H1391" s="0" t="inlineStr">
        <is>
          <t>XS</t>
        </is>
      </c>
      <c r="I1391" s="0">
        <v>29.99</v>
      </c>
      <c r="J1391" s="0">
        <v>12</v>
      </c>
    </row>
    <row r="1392" spans="1:10" customHeight="0">
      <c r="A1392" s="0">
        <f>HYPERLINK("https://dl.dropboxusercontent.com/scl/fi/v4siyy23p88khd211fn02/millie-2f16131.jpg?rlkey=ofreof7dihbzi1vgwjop4axws&amp;dl=0","Click to download Image")</f>
      </c>
      <c r="B1392" s="0">
        <f>HYPERLINK("https://dl.dropboxusercontent.com/scl/fi/jzcnvducxpv4ziezzy5um/womens-t-shirt-size-chartsmillie.jpg?rlkey=kjx6spnbdwcop57lc9vccvi5o&amp;dl=0","Click to download SizeChart")</f>
      </c>
      <c r="C1392" s="0" t="inlineStr">
        <is>
          <t>Millie Rolled Sleeve Women's T-Shirt</t>
        </is>
      </c>
      <c r="D1392" s="0" t="inlineStr">
        <is>
          <t>'137570</t>
        </is>
      </c>
      <c r="E1392" s="0" t="inlineStr">
        <is>
          <t>CU MILLIE W WE:137570A-S</t>
        </is>
      </c>
      <c r="F1392" s="0" t="inlineStr">
        <is>
          <t>'810137570044</t>
        </is>
      </c>
      <c r="G1392" s="0" t="inlineStr">
        <is>
          <t>WOMENS</t>
        </is>
      </c>
      <c r="H1392" s="0" t="inlineStr">
        <is>
          <t>S</t>
        </is>
      </c>
      <c r="I1392" s="0">
        <v>29.99</v>
      </c>
      <c r="J1392" s="0">
        <v>10</v>
      </c>
    </row>
    <row r="1393" spans="1:10" customHeight="0">
      <c r="A1393" s="0">
        <f>HYPERLINK("https://dl.dropboxusercontent.com/scl/fi/v4siyy23p88khd211fn02/millie-2f16131.jpg?rlkey=ofreof7dihbzi1vgwjop4axws&amp;dl=0","Click to download Image")</f>
      </c>
      <c r="B1393" s="0">
        <f>HYPERLINK("https://dl.dropboxusercontent.com/scl/fi/jzcnvducxpv4ziezzy5um/womens-t-shirt-size-chartsmillie.jpg?rlkey=kjx6spnbdwcop57lc9vccvi5o&amp;dl=0","Click to download SizeChart")</f>
      </c>
      <c r="C1393" s="0" t="inlineStr">
        <is>
          <t>Millie Rolled Sleeve Women's T-Shirt</t>
        </is>
      </c>
      <c r="D1393" s="0" t="inlineStr">
        <is>
          <t>'137570</t>
        </is>
      </c>
      <c r="E1393" s="0" t="inlineStr">
        <is>
          <t>CU MILLIE W WE:137570B-M</t>
        </is>
      </c>
      <c r="F1393" s="0" t="inlineStr">
        <is>
          <t>'810137570051</t>
        </is>
      </c>
      <c r="G1393" s="0" t="inlineStr">
        <is>
          <t>WOMENS</t>
        </is>
      </c>
      <c r="H1393" s="0" t="inlineStr">
        <is>
          <t>M</t>
        </is>
      </c>
      <c r="I1393" s="0">
        <v>29.99</v>
      </c>
      <c r="J1393" s="0">
        <v>6</v>
      </c>
    </row>
    <row r="1394" spans="1:10" customHeight="0">
      <c r="A1394" s="0">
        <f>HYPERLINK("https://dl.dropboxusercontent.com/scl/fi/v4siyy23p88khd211fn02/millie-2f16131.jpg?rlkey=ofreof7dihbzi1vgwjop4axws&amp;dl=0","Click to download Image")</f>
      </c>
      <c r="B1394" s="0">
        <f>HYPERLINK("https://dl.dropboxusercontent.com/scl/fi/jzcnvducxpv4ziezzy5um/womens-t-shirt-size-chartsmillie.jpg?rlkey=kjx6spnbdwcop57lc9vccvi5o&amp;dl=0","Click to download SizeChart")</f>
      </c>
      <c r="C1394" s="0" t="inlineStr">
        <is>
          <t>Millie Rolled Sleeve Women's T-Shirt</t>
        </is>
      </c>
      <c r="D1394" s="0" t="inlineStr">
        <is>
          <t>'137570</t>
        </is>
      </c>
      <c r="E1394" s="0" t="inlineStr">
        <is>
          <t>CU MILLIE W WE:137570C-L</t>
        </is>
      </c>
      <c r="F1394" s="0" t="inlineStr">
        <is>
          <t>'810137570068</t>
        </is>
      </c>
      <c r="G1394" s="0" t="inlineStr">
        <is>
          <t>WOMENS</t>
        </is>
      </c>
      <c r="H1394" s="0" t="inlineStr">
        <is>
          <t>L</t>
        </is>
      </c>
      <c r="I1394" s="0">
        <v>29.99</v>
      </c>
      <c r="J1394" s="0">
        <v>0</v>
      </c>
    </row>
    <row r="1395" spans="1:10" customHeight="0">
      <c r="A1395" s="0">
        <f>HYPERLINK("https://dl.dropboxusercontent.com/scl/fi/v4siyy23p88khd211fn02/millie-2f16131.jpg?rlkey=ofreof7dihbzi1vgwjop4axws&amp;dl=0","Click to download Image")</f>
      </c>
      <c r="B1395" s="0">
        <f>HYPERLINK("https://dl.dropboxusercontent.com/scl/fi/jzcnvducxpv4ziezzy5um/womens-t-shirt-size-chartsmillie.jpg?rlkey=kjx6spnbdwcop57lc9vccvi5o&amp;dl=0","Click to download SizeChart")</f>
      </c>
      <c r="C1395" s="0" t="inlineStr">
        <is>
          <t>Millie Rolled Sleeve Women's T-Shirt</t>
        </is>
      </c>
      <c r="D1395" s="0" t="inlineStr">
        <is>
          <t>'137570</t>
        </is>
      </c>
      <c r="E1395" s="0" t="inlineStr">
        <is>
          <t>CU MILLIE W WE:137570D-XL</t>
        </is>
      </c>
      <c r="F1395" s="0" t="inlineStr">
        <is>
          <t>'810137570075</t>
        </is>
      </c>
      <c r="G1395" s="0" t="inlineStr">
        <is>
          <t>WOMENS</t>
        </is>
      </c>
      <c r="H1395" s="0" t="inlineStr">
        <is>
          <t>XL</t>
        </is>
      </c>
      <c r="I1395" s="0">
        <v>29.99</v>
      </c>
      <c r="J1395" s="0">
        <v>1</v>
      </c>
    </row>
    <row r="1396" spans="1:10" customHeight="0">
      <c r="A1396" s="0">
        <f>HYPERLINK("https://dl.dropboxusercontent.com/scl/fi/v4siyy23p88khd211fn02/millie-2f16131.jpg?rlkey=ofreof7dihbzi1vgwjop4axws&amp;dl=0","Click to download Image")</f>
      </c>
      <c r="B1396" s="0">
        <f>HYPERLINK("https://dl.dropboxusercontent.com/scl/fi/jzcnvducxpv4ziezzy5um/womens-t-shirt-size-chartsmillie.jpg?rlkey=kjx6spnbdwcop57lc9vccvi5o&amp;dl=0","Click to download SizeChart")</f>
      </c>
      <c r="C1396" s="0" t="inlineStr">
        <is>
          <t>Millie Rolled Sleeve Women's T-Shirt</t>
        </is>
      </c>
      <c r="D1396" s="0" t="inlineStr">
        <is>
          <t>'137570</t>
        </is>
      </c>
      <c r="E1396" s="0" t="inlineStr">
        <is>
          <t>CU MILLIE W WE:137570E-2XL</t>
        </is>
      </c>
      <c r="F1396" s="0" t="inlineStr">
        <is>
          <t>'810137570082</t>
        </is>
      </c>
      <c r="G1396" s="0" t="inlineStr">
        <is>
          <t>WOMENS</t>
        </is>
      </c>
      <c r="H1396" s="0" t="inlineStr">
        <is>
          <t>2XL</t>
        </is>
      </c>
      <c r="I1396" s="0">
        <v>33.99</v>
      </c>
      <c r="J1396" s="0">
        <v>2</v>
      </c>
    </row>
    <row r="1397" spans="1:10" customHeight="0">
      <c r="A1397" s="0">
        <f>HYPERLINK("https://dl.dropboxusercontent.com/scl/fi/v4siyy23p88khd211fn02/millie-2f16131.jpg?rlkey=ofreof7dihbzi1vgwjop4axws&amp;dl=0","Click to download Image")</f>
      </c>
      <c r="B1397" s="0">
        <f>HYPERLINK("https://dl.dropboxusercontent.com/scl/fi/jzcnvducxpv4ziezzy5um/womens-t-shirt-size-chartsmillie.jpg?rlkey=kjx6spnbdwcop57lc9vccvi5o&amp;dl=0","Click to download SizeChart")</f>
      </c>
      <c r="C1397" s="0" t="inlineStr">
        <is>
          <t>Millie Rolled Sleeve Women's T-Shirt</t>
        </is>
      </c>
      <c r="D1397" s="0" t="inlineStr">
        <is>
          <t>'137570</t>
        </is>
      </c>
      <c r="E1397" s="0" t="inlineStr">
        <is>
          <t>CU MILLIE W WE:137570F-3XL</t>
        </is>
      </c>
      <c r="F1397" s="0" t="inlineStr">
        <is>
          <t>'810137570099</t>
        </is>
      </c>
      <c r="G1397" s="0" t="inlineStr">
        <is>
          <t>WOMENS</t>
        </is>
      </c>
      <c r="H1397" s="0" t="inlineStr">
        <is>
          <t>3XL</t>
        </is>
      </c>
      <c r="I1397" s="0">
        <v>33.99</v>
      </c>
      <c r="J1397" s="0">
        <v>6</v>
      </c>
    </row>
    <row r="1398" spans="1:10" customHeight="0">
      <c r="A1398" s="0">
        <f>HYPERLINK("https://dl.dropboxusercontent.com/scl/fi/mykibp7hd8tkvotnko5qy/millieblack-1f93742.jpg?rlkey=kp3psbeg321m388pre3ygcdri&amp;dl=0","Click to download Image")</f>
      </c>
      <c r="B1398" s="0">
        <f>HYPERLINK("https://dl.dropboxusercontent.com/scl/fi/jzcnvducxpv4ziezzy5um/womens-t-shirt-size-chartsmillie.jpg?rlkey=kjx6spnbdwcop57lc9vccvi5o&amp;dl=0","Click to download SizeChart")</f>
      </c>
      <c r="C1398" s="0" t="inlineStr">
        <is>
          <t>Millie Rolled Sleeve Women's T-Shirt</t>
        </is>
      </c>
      <c r="D1398" s="0" t="inlineStr">
        <is>
          <t>'137566</t>
        </is>
      </c>
      <c r="E1398" s="0" t="inlineStr">
        <is>
          <t>KSU MILLIE W BK:137566AA-XS</t>
        </is>
      </c>
      <c r="F1398" s="0" t="inlineStr">
        <is>
          <t>'805137566036</t>
        </is>
      </c>
      <c r="G1398" s="0" t="inlineStr">
        <is>
          <t>WOMENS</t>
        </is>
      </c>
      <c r="H1398" s="0" t="inlineStr">
        <is>
          <t>XS</t>
        </is>
      </c>
      <c r="I1398" s="0">
        <v>29.99</v>
      </c>
      <c r="J1398" s="0">
        <v>5</v>
      </c>
    </row>
    <row r="1399" spans="1:10" customHeight="0">
      <c r="A1399" s="0">
        <f>HYPERLINK("https://dl.dropboxusercontent.com/scl/fi/mykibp7hd8tkvotnko5qy/millieblack-1f93742.jpg?rlkey=kp3psbeg321m388pre3ygcdri&amp;dl=0","Click to download Image")</f>
      </c>
      <c r="B1399" s="0">
        <f>HYPERLINK("https://dl.dropboxusercontent.com/scl/fi/jzcnvducxpv4ziezzy5um/womens-t-shirt-size-chartsmillie.jpg?rlkey=kjx6spnbdwcop57lc9vccvi5o&amp;dl=0","Click to download SizeChart")</f>
      </c>
      <c r="C1399" s="0" t="inlineStr">
        <is>
          <t>Millie Rolled Sleeve Women's T-Shirt</t>
        </is>
      </c>
      <c r="D1399" s="0" t="inlineStr">
        <is>
          <t>'137566</t>
        </is>
      </c>
      <c r="E1399" s="0" t="inlineStr">
        <is>
          <t>KSU MILLIE W BK:137566A-S</t>
        </is>
      </c>
      <c r="F1399" s="0" t="inlineStr">
        <is>
          <t>'805137566043</t>
        </is>
      </c>
      <c r="G1399" s="0" t="inlineStr">
        <is>
          <t>WOMENS</t>
        </is>
      </c>
      <c r="H1399" s="0" t="inlineStr">
        <is>
          <t>S</t>
        </is>
      </c>
      <c r="I1399" s="0">
        <v>29.99</v>
      </c>
      <c r="J1399" s="0">
        <v>7</v>
      </c>
    </row>
    <row r="1400" spans="1:10" customHeight="0">
      <c r="A1400" s="0">
        <f>HYPERLINK("https://dl.dropboxusercontent.com/scl/fi/mykibp7hd8tkvotnko5qy/millieblack-1f93742.jpg?rlkey=kp3psbeg321m388pre3ygcdri&amp;dl=0","Click to download Image")</f>
      </c>
      <c r="B1400" s="0">
        <f>HYPERLINK("https://dl.dropboxusercontent.com/scl/fi/jzcnvducxpv4ziezzy5um/womens-t-shirt-size-chartsmillie.jpg?rlkey=kjx6spnbdwcop57lc9vccvi5o&amp;dl=0","Click to download SizeChart")</f>
      </c>
      <c r="C1400" s="0" t="inlineStr">
        <is>
          <t>Millie Rolled Sleeve Women's T-Shirt</t>
        </is>
      </c>
      <c r="D1400" s="0" t="inlineStr">
        <is>
          <t>'137566</t>
        </is>
      </c>
      <c r="E1400" s="0" t="inlineStr">
        <is>
          <t>KSU MILLIE W BK:137566B-M</t>
        </is>
      </c>
      <c r="F1400" s="0" t="inlineStr">
        <is>
          <t>'805137566050</t>
        </is>
      </c>
      <c r="G1400" s="0" t="inlineStr">
        <is>
          <t>WOMENS</t>
        </is>
      </c>
      <c r="H1400" s="0" t="inlineStr">
        <is>
          <t>M</t>
        </is>
      </c>
      <c r="I1400" s="0">
        <v>29.99</v>
      </c>
      <c r="J1400" s="0">
        <v>8</v>
      </c>
    </row>
    <row r="1401" spans="1:10" customHeight="0">
      <c r="A1401" s="0">
        <f>HYPERLINK("https://dl.dropboxusercontent.com/scl/fi/mykibp7hd8tkvotnko5qy/millieblack-1f93742.jpg?rlkey=kp3psbeg321m388pre3ygcdri&amp;dl=0","Click to download Image")</f>
      </c>
      <c r="B1401" s="0">
        <f>HYPERLINK("https://dl.dropboxusercontent.com/scl/fi/jzcnvducxpv4ziezzy5um/womens-t-shirt-size-chartsmillie.jpg?rlkey=kjx6spnbdwcop57lc9vccvi5o&amp;dl=0","Click to download SizeChart")</f>
      </c>
      <c r="C1401" s="0" t="inlineStr">
        <is>
          <t>Millie Rolled Sleeve Women's T-Shirt</t>
        </is>
      </c>
      <c r="D1401" s="0" t="inlineStr">
        <is>
          <t>'137566</t>
        </is>
      </c>
      <c r="E1401" s="0" t="inlineStr">
        <is>
          <t>KSU MILLIE W BK:137566C-L</t>
        </is>
      </c>
      <c r="F1401" s="0" t="inlineStr">
        <is>
          <t>'805137566067</t>
        </is>
      </c>
      <c r="G1401" s="0" t="inlineStr">
        <is>
          <t>WOMENS</t>
        </is>
      </c>
      <c r="H1401" s="0" t="inlineStr">
        <is>
          <t>L</t>
        </is>
      </c>
      <c r="I1401" s="0">
        <v>29.99</v>
      </c>
      <c r="J1401" s="0">
        <v>17</v>
      </c>
    </row>
    <row r="1402" spans="1:10" customHeight="0">
      <c r="A1402" s="0">
        <f>HYPERLINK("https://dl.dropboxusercontent.com/scl/fi/mykibp7hd8tkvotnko5qy/millieblack-1f93742.jpg?rlkey=kp3psbeg321m388pre3ygcdri&amp;dl=0","Click to download Image")</f>
      </c>
      <c r="B1402" s="0">
        <f>HYPERLINK("https://dl.dropboxusercontent.com/scl/fi/jzcnvducxpv4ziezzy5um/womens-t-shirt-size-chartsmillie.jpg?rlkey=kjx6spnbdwcop57lc9vccvi5o&amp;dl=0","Click to download SizeChart")</f>
      </c>
      <c r="C1402" s="0" t="inlineStr">
        <is>
          <t>Millie Rolled Sleeve Women's T-Shirt</t>
        </is>
      </c>
      <c r="D1402" s="0" t="inlineStr">
        <is>
          <t>'137566</t>
        </is>
      </c>
      <c r="E1402" s="0" t="inlineStr">
        <is>
          <t>KSU MILLIE W BK:137566D-XL</t>
        </is>
      </c>
      <c r="F1402" s="0" t="inlineStr">
        <is>
          <t>'805137566074</t>
        </is>
      </c>
      <c r="G1402" s="0" t="inlineStr">
        <is>
          <t>WOMENS</t>
        </is>
      </c>
      <c r="H1402" s="0" t="inlineStr">
        <is>
          <t>XL</t>
        </is>
      </c>
      <c r="I1402" s="0">
        <v>29.99</v>
      </c>
      <c r="J1402" s="0">
        <v>14</v>
      </c>
    </row>
    <row r="1403" spans="1:10" customHeight="0">
      <c r="A1403" s="0">
        <f>HYPERLINK("https://dl.dropboxusercontent.com/scl/fi/mykibp7hd8tkvotnko5qy/millieblack-1f93742.jpg?rlkey=kp3psbeg321m388pre3ygcdri&amp;dl=0","Click to download Image")</f>
      </c>
      <c r="B1403" s="0">
        <f>HYPERLINK("https://dl.dropboxusercontent.com/scl/fi/jzcnvducxpv4ziezzy5um/womens-t-shirt-size-chartsmillie.jpg?rlkey=kjx6spnbdwcop57lc9vccvi5o&amp;dl=0","Click to download SizeChart")</f>
      </c>
      <c r="C1403" s="0" t="inlineStr">
        <is>
          <t>Millie Rolled Sleeve Women's T-Shirt</t>
        </is>
      </c>
      <c r="D1403" s="0" t="inlineStr">
        <is>
          <t>'137566</t>
        </is>
      </c>
      <c r="E1403" s="0" t="inlineStr">
        <is>
          <t>KSU MILLIE W BK:137566E-2XL</t>
        </is>
      </c>
      <c r="F1403" s="0" t="inlineStr">
        <is>
          <t>'805137566081</t>
        </is>
      </c>
      <c r="G1403" s="0" t="inlineStr">
        <is>
          <t>WOMENS</t>
        </is>
      </c>
      <c r="H1403" s="0" t="inlineStr">
        <is>
          <t>2XL</t>
        </is>
      </c>
      <c r="I1403" s="0">
        <v>37.99</v>
      </c>
      <c r="J1403" s="0">
        <v>10</v>
      </c>
    </row>
    <row r="1404" spans="1:10" customHeight="0">
      <c r="A1404" s="0">
        <f>HYPERLINK("https://dl.dropboxusercontent.com/scl/fi/mykibp7hd8tkvotnko5qy/millieblack-1f93742.jpg?rlkey=kp3psbeg321m388pre3ygcdri&amp;dl=0","Click to download Image")</f>
      </c>
      <c r="B1404" s="0">
        <f>HYPERLINK("https://dl.dropboxusercontent.com/scl/fi/jzcnvducxpv4ziezzy5um/womens-t-shirt-size-chartsmillie.jpg?rlkey=kjx6spnbdwcop57lc9vccvi5o&amp;dl=0","Click to download SizeChart")</f>
      </c>
      <c r="C1404" s="0" t="inlineStr">
        <is>
          <t>Millie Rolled Sleeve Women's T-Shirt</t>
        </is>
      </c>
      <c r="D1404" s="0" t="inlineStr">
        <is>
          <t>'137566</t>
        </is>
      </c>
      <c r="E1404" s="0" t="inlineStr">
        <is>
          <t>KSU MILLIE W BK:137566F-3XL</t>
        </is>
      </c>
      <c r="F1404" s="0" t="inlineStr">
        <is>
          <t>'805137566098</t>
        </is>
      </c>
      <c r="G1404" s="0" t="inlineStr">
        <is>
          <t>WOMENS</t>
        </is>
      </c>
      <c r="H1404" s="0" t="inlineStr">
        <is>
          <t>3XL</t>
        </is>
      </c>
      <c r="I1404" s="0">
        <v>37.99</v>
      </c>
      <c r="J1404" s="0">
        <v>5</v>
      </c>
    </row>
    <row r="1405" spans="1:10" customHeight="0">
      <c r="A1405" s="0">
        <f>HYPERLINK("https://dl.dropboxusercontent.com/scl/fi/l7949ulkwp0boa7fr8fez/milliewhite-1f70525.jpg?rlkey=3ipyayp6n9j1nlfbgtyddegtv&amp;dl=0","Click to download Image")</f>
      </c>
      <c r="B1405" s="0">
        <f>HYPERLINK("https://dl.dropboxusercontent.com/scl/fi/jzcnvducxpv4ziezzy5um/womens-t-shirt-size-chartsmillie.jpg?rlkey=kjx6spnbdwcop57lc9vccvi5o&amp;dl=0","Click to download SizeChart")</f>
      </c>
      <c r="C1405" s="0" t="inlineStr">
        <is>
          <t>Millie Rolled Sleeve Women's T-Shirt</t>
        </is>
      </c>
      <c r="D1405" s="0" t="inlineStr">
        <is>
          <t>'137563</t>
        </is>
      </c>
      <c r="E1405" s="0" t="inlineStr">
        <is>
          <t>KSU MILLIE W WE:137563AA-XS</t>
        </is>
      </c>
      <c r="F1405" s="0" t="inlineStr">
        <is>
          <t>'805137563035</t>
        </is>
      </c>
      <c r="G1405" s="0" t="inlineStr">
        <is>
          <t>WOMENS</t>
        </is>
      </c>
      <c r="H1405" s="0" t="inlineStr">
        <is>
          <t>XS</t>
        </is>
      </c>
      <c r="I1405" s="0">
        <v>29.99</v>
      </c>
      <c r="J1405" s="0">
        <v>10</v>
      </c>
    </row>
    <row r="1406" spans="1:10" customHeight="0">
      <c r="A1406" s="0">
        <f>HYPERLINK("https://dl.dropboxusercontent.com/scl/fi/l7949ulkwp0boa7fr8fez/milliewhite-1f70525.jpg?rlkey=3ipyayp6n9j1nlfbgtyddegtv&amp;dl=0","Click to download Image")</f>
      </c>
      <c r="B1406" s="0">
        <f>HYPERLINK("https://dl.dropboxusercontent.com/scl/fi/jzcnvducxpv4ziezzy5um/womens-t-shirt-size-chartsmillie.jpg?rlkey=kjx6spnbdwcop57lc9vccvi5o&amp;dl=0","Click to download SizeChart")</f>
      </c>
      <c r="C1406" s="0" t="inlineStr">
        <is>
          <t>Millie Rolled Sleeve Women's T-Shirt</t>
        </is>
      </c>
      <c r="D1406" s="0" t="inlineStr">
        <is>
          <t>'137563</t>
        </is>
      </c>
      <c r="E1406" s="0" t="inlineStr">
        <is>
          <t>KSU MILLIE W WE:137563A-S</t>
        </is>
      </c>
      <c r="F1406" s="0" t="inlineStr">
        <is>
          <t>'805137563042</t>
        </is>
      </c>
      <c r="G1406" s="0" t="inlineStr">
        <is>
          <t>WOMENS</t>
        </is>
      </c>
      <c r="H1406" s="0" t="inlineStr">
        <is>
          <t>S</t>
        </is>
      </c>
      <c r="I1406" s="0">
        <v>29.99</v>
      </c>
      <c r="J1406" s="0">
        <v>13</v>
      </c>
    </row>
    <row r="1407" spans="1:10" customHeight="0">
      <c r="A1407" s="0">
        <f>HYPERLINK("https://dl.dropboxusercontent.com/scl/fi/l7949ulkwp0boa7fr8fez/milliewhite-1f70525.jpg?rlkey=3ipyayp6n9j1nlfbgtyddegtv&amp;dl=0","Click to download Image")</f>
      </c>
      <c r="B1407" s="0">
        <f>HYPERLINK("https://dl.dropboxusercontent.com/scl/fi/jzcnvducxpv4ziezzy5um/womens-t-shirt-size-chartsmillie.jpg?rlkey=kjx6spnbdwcop57lc9vccvi5o&amp;dl=0","Click to download SizeChart")</f>
      </c>
      <c r="C1407" s="0" t="inlineStr">
        <is>
          <t>Millie Rolled Sleeve Women's T-Shirt</t>
        </is>
      </c>
      <c r="D1407" s="0" t="inlineStr">
        <is>
          <t>'137563</t>
        </is>
      </c>
      <c r="E1407" s="0" t="inlineStr">
        <is>
          <t>KSU MILLIE W WE:137563B-M</t>
        </is>
      </c>
      <c r="F1407" s="0" t="inlineStr">
        <is>
          <t>'805137563059</t>
        </is>
      </c>
      <c r="G1407" s="0" t="inlineStr">
        <is>
          <t>WOMENS</t>
        </is>
      </c>
      <c r="H1407" s="0" t="inlineStr">
        <is>
          <t>M</t>
        </is>
      </c>
      <c r="I1407" s="0">
        <v>29.99</v>
      </c>
      <c r="J1407" s="0">
        <v>10</v>
      </c>
    </row>
    <row r="1408" spans="1:10" customHeight="0">
      <c r="A1408" s="0">
        <f>HYPERLINK("https://dl.dropboxusercontent.com/scl/fi/l7949ulkwp0boa7fr8fez/milliewhite-1f70525.jpg?rlkey=3ipyayp6n9j1nlfbgtyddegtv&amp;dl=0","Click to download Image")</f>
      </c>
      <c r="B1408" s="0">
        <f>HYPERLINK("https://dl.dropboxusercontent.com/scl/fi/jzcnvducxpv4ziezzy5um/womens-t-shirt-size-chartsmillie.jpg?rlkey=kjx6spnbdwcop57lc9vccvi5o&amp;dl=0","Click to download SizeChart")</f>
      </c>
      <c r="C1408" s="0" t="inlineStr">
        <is>
          <t>Millie Rolled Sleeve Women's T-Shirt</t>
        </is>
      </c>
      <c r="D1408" s="0" t="inlineStr">
        <is>
          <t>'137563</t>
        </is>
      </c>
      <c r="E1408" s="0" t="inlineStr">
        <is>
          <t>KSU MILLIE W WE:137563C-L</t>
        </is>
      </c>
      <c r="F1408" s="0" t="inlineStr">
        <is>
          <t>'805137563066</t>
        </is>
      </c>
      <c r="G1408" s="0" t="inlineStr">
        <is>
          <t>WOMENS</t>
        </is>
      </c>
      <c r="H1408" s="0" t="inlineStr">
        <is>
          <t>L</t>
        </is>
      </c>
      <c r="I1408" s="0">
        <v>29.99</v>
      </c>
      <c r="J1408" s="0">
        <v>6</v>
      </c>
    </row>
    <row r="1409" spans="1:10" customHeight="0">
      <c r="A1409" s="0">
        <f>HYPERLINK("https://dl.dropboxusercontent.com/scl/fi/l7949ulkwp0boa7fr8fez/milliewhite-1f70525.jpg?rlkey=3ipyayp6n9j1nlfbgtyddegtv&amp;dl=0","Click to download Image")</f>
      </c>
      <c r="B1409" s="0">
        <f>HYPERLINK("https://dl.dropboxusercontent.com/scl/fi/jzcnvducxpv4ziezzy5um/womens-t-shirt-size-chartsmillie.jpg?rlkey=kjx6spnbdwcop57lc9vccvi5o&amp;dl=0","Click to download SizeChart")</f>
      </c>
      <c r="C1409" s="0" t="inlineStr">
        <is>
          <t>Millie Rolled Sleeve Women's T-Shirt</t>
        </is>
      </c>
      <c r="D1409" s="0" t="inlineStr">
        <is>
          <t>'137563</t>
        </is>
      </c>
      <c r="E1409" s="0" t="inlineStr">
        <is>
          <t>KSU MILLIE W WE:137563D-XL</t>
        </is>
      </c>
      <c r="F1409" s="0" t="inlineStr">
        <is>
          <t>'805137563073</t>
        </is>
      </c>
      <c r="G1409" s="0" t="inlineStr">
        <is>
          <t>WOMENS</t>
        </is>
      </c>
      <c r="H1409" s="0" t="inlineStr">
        <is>
          <t>XL</t>
        </is>
      </c>
      <c r="I1409" s="0">
        <v>29.99</v>
      </c>
      <c r="J1409" s="0">
        <v>11</v>
      </c>
    </row>
    <row r="1410" spans="1:10" customHeight="0">
      <c r="A1410" s="0">
        <f>HYPERLINK("https://dl.dropboxusercontent.com/scl/fi/l7949ulkwp0boa7fr8fez/milliewhite-1f70525.jpg?rlkey=3ipyayp6n9j1nlfbgtyddegtv&amp;dl=0","Click to download Image")</f>
      </c>
      <c r="B1410" s="0">
        <f>HYPERLINK("https://dl.dropboxusercontent.com/scl/fi/jzcnvducxpv4ziezzy5um/womens-t-shirt-size-chartsmillie.jpg?rlkey=kjx6spnbdwcop57lc9vccvi5o&amp;dl=0","Click to download SizeChart")</f>
      </c>
      <c r="C1410" s="0" t="inlineStr">
        <is>
          <t>Millie Rolled Sleeve Women's T-Shirt</t>
        </is>
      </c>
      <c r="D1410" s="0" t="inlineStr">
        <is>
          <t>'137563</t>
        </is>
      </c>
      <c r="E1410" s="0" t="inlineStr">
        <is>
          <t>KSU MILLIE W WE:137563E-2XL</t>
        </is>
      </c>
      <c r="F1410" s="0" t="inlineStr">
        <is>
          <t>'805137563080</t>
        </is>
      </c>
      <c r="G1410" s="0" t="inlineStr">
        <is>
          <t>WOMENS</t>
        </is>
      </c>
      <c r="H1410" s="0" t="inlineStr">
        <is>
          <t>2XL</t>
        </is>
      </c>
      <c r="I1410" s="0">
        <v>35.99</v>
      </c>
      <c r="J1410" s="0">
        <v>6</v>
      </c>
    </row>
    <row r="1411" spans="1:10" customHeight="0">
      <c r="A1411" s="0">
        <f>HYPERLINK("https://dl.dropboxusercontent.com/scl/fi/l7949ulkwp0boa7fr8fez/milliewhite-1f70525.jpg?rlkey=3ipyayp6n9j1nlfbgtyddegtv&amp;dl=0","Click to download Image")</f>
      </c>
      <c r="B1411" s="0">
        <f>HYPERLINK("https://dl.dropboxusercontent.com/scl/fi/jzcnvducxpv4ziezzy5um/womens-t-shirt-size-chartsmillie.jpg?rlkey=kjx6spnbdwcop57lc9vccvi5o&amp;dl=0","Click to download SizeChart")</f>
      </c>
      <c r="C1411" s="0" t="inlineStr">
        <is>
          <t>Millie Rolled Sleeve Women's T-Shirt</t>
        </is>
      </c>
      <c r="D1411" s="0" t="inlineStr">
        <is>
          <t>'137563</t>
        </is>
      </c>
      <c r="E1411" s="0" t="inlineStr">
        <is>
          <t>KSU MILLIE W WE:137563F-3XL</t>
        </is>
      </c>
      <c r="F1411" s="0" t="inlineStr">
        <is>
          <t>'805137563097</t>
        </is>
      </c>
      <c r="G1411" s="0" t="inlineStr">
        <is>
          <t>WOMENS</t>
        </is>
      </c>
      <c r="H1411" s="0" t="inlineStr">
        <is>
          <t>3XL</t>
        </is>
      </c>
      <c r="I1411" s="0">
        <v>35.99</v>
      </c>
      <c r="J1411" s="0">
        <v>6</v>
      </c>
    </row>
    <row r="1412" spans="1:10" customHeight="0">
      <c r="A1412" s="0">
        <f>HYPERLINK("https://dl.dropboxusercontent.com/scl/fi/qb8pdkvqofa70oxz08617/rentonblackgold-1f80597.jpg?rlkey=nipwwox1kexi6asvkavh8eaas&amp;dl=0","Click to download Image")</f>
      </c>
      <c r="B1412" s="0">
        <f>HYPERLINK("https://dl.dropboxusercontent.com/scl/fi/owxe2bjitrnbuj8kklvld/mens-t-shirt-size-chartsrenton.jpg?rlkey=vflzitryrvt08f6708kvyg8rf&amp;dl=0","Click to download SizeChart")</f>
      </c>
      <c r="C1412" s="0" t="inlineStr">
        <is>
          <t>Renton Men's Performance T-Shirt</t>
        </is>
      </c>
      <c r="D1412" s="0" t="inlineStr">
        <is>
          <t>'137547</t>
        </is>
      </c>
      <c r="E1412" s="0" t="inlineStr">
        <is>
          <t>IOWA RENTON M BK:137547A-S</t>
        </is>
      </c>
      <c r="F1412" s="0" t="inlineStr">
        <is>
          <t>'800137547047</t>
        </is>
      </c>
      <c r="G1412" s="0" t="inlineStr">
        <is>
          <t>MENS</t>
        </is>
      </c>
      <c r="H1412" s="0" t="inlineStr">
        <is>
          <t>S</t>
        </is>
      </c>
      <c r="I1412" s="0">
        <v>29.99</v>
      </c>
      <c r="J1412" s="0">
        <v>0</v>
      </c>
    </row>
    <row r="1413" spans="1:10" customHeight="0">
      <c r="A1413" s="0">
        <f>HYPERLINK("https://dl.dropboxusercontent.com/scl/fi/qb8pdkvqofa70oxz08617/rentonblackgold-1f80597.jpg?rlkey=nipwwox1kexi6asvkavh8eaas&amp;dl=0","Click to download Image")</f>
      </c>
      <c r="B1413" s="0">
        <f>HYPERLINK("https://dl.dropboxusercontent.com/scl/fi/owxe2bjitrnbuj8kklvld/mens-t-shirt-size-chartsrenton.jpg?rlkey=vflzitryrvt08f6708kvyg8rf&amp;dl=0","Click to download SizeChart")</f>
      </c>
      <c r="C1413" s="0" t="inlineStr">
        <is>
          <t>Renton Men's Performance T-Shirt</t>
        </is>
      </c>
      <c r="D1413" s="0" t="inlineStr">
        <is>
          <t>'137547</t>
        </is>
      </c>
      <c r="E1413" s="0" t="inlineStr">
        <is>
          <t>IOWA RENTON M BK:137547B-M</t>
        </is>
      </c>
      <c r="F1413" s="0" t="inlineStr">
        <is>
          <t>'800137547054</t>
        </is>
      </c>
      <c r="G1413" s="0" t="inlineStr">
        <is>
          <t>MENS</t>
        </is>
      </c>
      <c r="H1413" s="0" t="inlineStr">
        <is>
          <t>M</t>
        </is>
      </c>
      <c r="I1413" s="0">
        <v>29.99</v>
      </c>
      <c r="J1413" s="0">
        <v>0</v>
      </c>
    </row>
    <row r="1414" spans="1:10" customHeight="0">
      <c r="A1414" s="0">
        <f>HYPERLINK("https://dl.dropboxusercontent.com/scl/fi/qb8pdkvqofa70oxz08617/rentonblackgold-1f80597.jpg?rlkey=nipwwox1kexi6asvkavh8eaas&amp;dl=0","Click to download Image")</f>
      </c>
      <c r="B1414" s="0">
        <f>HYPERLINK("https://dl.dropboxusercontent.com/scl/fi/owxe2bjitrnbuj8kklvld/mens-t-shirt-size-chartsrenton.jpg?rlkey=vflzitryrvt08f6708kvyg8rf&amp;dl=0","Click to download SizeChart")</f>
      </c>
      <c r="C1414" s="0" t="inlineStr">
        <is>
          <t>Renton Men's Performance T-Shirt</t>
        </is>
      </c>
      <c r="D1414" s="0" t="inlineStr">
        <is>
          <t>'137547</t>
        </is>
      </c>
      <c r="E1414" s="0" t="inlineStr">
        <is>
          <t>IOWA RENTON M BK:137547C-L</t>
        </is>
      </c>
      <c r="F1414" s="0" t="inlineStr">
        <is>
          <t>'800137547061</t>
        </is>
      </c>
      <c r="G1414" s="0" t="inlineStr">
        <is>
          <t>MENS</t>
        </is>
      </c>
      <c r="H1414" s="0" t="inlineStr">
        <is>
          <t>L</t>
        </is>
      </c>
      <c r="I1414" s="0">
        <v>29.99</v>
      </c>
      <c r="J1414" s="0">
        <v>0</v>
      </c>
    </row>
    <row r="1415" spans="1:10" customHeight="0">
      <c r="A1415" s="0">
        <f>HYPERLINK("https://dl.dropboxusercontent.com/scl/fi/qb8pdkvqofa70oxz08617/rentonblackgold-1f80597.jpg?rlkey=nipwwox1kexi6asvkavh8eaas&amp;dl=0","Click to download Image")</f>
      </c>
      <c r="B1415" s="0">
        <f>HYPERLINK("https://dl.dropboxusercontent.com/scl/fi/owxe2bjitrnbuj8kklvld/mens-t-shirt-size-chartsrenton.jpg?rlkey=vflzitryrvt08f6708kvyg8rf&amp;dl=0","Click to download SizeChart")</f>
      </c>
      <c r="C1415" s="0" t="inlineStr">
        <is>
          <t>Renton Men's Performance T-Shirt</t>
        </is>
      </c>
      <c r="D1415" s="0" t="inlineStr">
        <is>
          <t>'137547</t>
        </is>
      </c>
      <c r="E1415" s="0" t="inlineStr">
        <is>
          <t>IOWA RENTON M BK:137547D-XL</t>
        </is>
      </c>
      <c r="F1415" s="0" t="inlineStr">
        <is>
          <t>'800137547078</t>
        </is>
      </c>
      <c r="G1415" s="0" t="inlineStr">
        <is>
          <t>MENS</t>
        </is>
      </c>
      <c r="H1415" s="0" t="inlineStr">
        <is>
          <t>XL</t>
        </is>
      </c>
      <c r="I1415" s="0">
        <v>29.99</v>
      </c>
      <c r="J1415" s="0">
        <v>0</v>
      </c>
    </row>
    <row r="1416" spans="1:10" customHeight="0">
      <c r="A1416" s="0">
        <f>HYPERLINK("https://dl.dropboxusercontent.com/scl/fi/qb8pdkvqofa70oxz08617/rentonblackgold-1f80597.jpg?rlkey=nipwwox1kexi6asvkavh8eaas&amp;dl=0","Click to download Image")</f>
      </c>
      <c r="B1416" s="0">
        <f>HYPERLINK("https://dl.dropboxusercontent.com/scl/fi/owxe2bjitrnbuj8kklvld/mens-t-shirt-size-chartsrenton.jpg?rlkey=vflzitryrvt08f6708kvyg8rf&amp;dl=0","Click to download SizeChart")</f>
      </c>
      <c r="C1416" s="0" t="inlineStr">
        <is>
          <t>Renton Men's Performance T-Shirt</t>
        </is>
      </c>
      <c r="D1416" s="0" t="inlineStr">
        <is>
          <t>'137547</t>
        </is>
      </c>
      <c r="E1416" s="0" t="inlineStr">
        <is>
          <t>IOWA RENTON M BK:137547E-2XL</t>
        </is>
      </c>
      <c r="F1416" s="0" t="inlineStr">
        <is>
          <t>'800137547085</t>
        </is>
      </c>
      <c r="G1416" s="0" t="inlineStr">
        <is>
          <t>MENS</t>
        </is>
      </c>
      <c r="H1416" s="0" t="inlineStr">
        <is>
          <t>2XL</t>
        </is>
      </c>
      <c r="I1416" s="0">
        <v>31.99</v>
      </c>
      <c r="J1416" s="0">
        <v>3</v>
      </c>
    </row>
    <row r="1417" spans="1:10" customHeight="0">
      <c r="A1417" s="0">
        <f>HYPERLINK("https://dl.dropboxusercontent.com/scl/fi/qb8pdkvqofa70oxz08617/rentonblackgold-1f80597.jpg?rlkey=nipwwox1kexi6asvkavh8eaas&amp;dl=0","Click to download Image")</f>
      </c>
      <c r="B1417" s="0">
        <f>HYPERLINK("https://dl.dropboxusercontent.com/scl/fi/owxe2bjitrnbuj8kklvld/mens-t-shirt-size-chartsrenton.jpg?rlkey=vflzitryrvt08f6708kvyg8rf&amp;dl=0","Click to download SizeChart")</f>
      </c>
      <c r="C1417" s="0" t="inlineStr">
        <is>
          <t>Renton Men's Performance T-Shirt</t>
        </is>
      </c>
      <c r="D1417" s="0" t="inlineStr">
        <is>
          <t>'137547</t>
        </is>
      </c>
      <c r="E1417" s="0" t="inlineStr">
        <is>
          <t>IOWA RENTON M BK:137547F-3XL</t>
        </is>
      </c>
      <c r="F1417" s="0" t="inlineStr">
        <is>
          <t>'800137547092</t>
        </is>
      </c>
      <c r="G1417" s="0" t="inlineStr">
        <is>
          <t>MENS</t>
        </is>
      </c>
      <c r="H1417" s="0" t="inlineStr">
        <is>
          <t>3XL</t>
        </is>
      </c>
      <c r="I1417" s="0">
        <v>31.99</v>
      </c>
      <c r="J1417" s="0">
        <v>0</v>
      </c>
    </row>
    <row r="1418" spans="1:10" customHeight="0">
      <c r="A1418" s="0">
        <f>HYPERLINK("https://dl.dropboxusercontent.com/scl/fi/t8hzugiyh4gfxmjmk1662/rentonblackgrey-1f11559.jpg?rlkey=rratrmfr4aamns1gad49dig1y&amp;dl=0","Click to download Image")</f>
      </c>
      <c r="B1418" s="0">
        <f>HYPERLINK("https://dl.dropboxusercontent.com/scl/fi/owxe2bjitrnbuj8kklvld/mens-t-shirt-size-chartsrenton.jpg?rlkey=vflzitryrvt08f6708kvyg8rf&amp;dl=0","Click to download SizeChart")</f>
      </c>
      <c r="C1418" s="0" t="inlineStr">
        <is>
          <t>Renton Men's Performance T-Shirt</t>
        </is>
      </c>
      <c r="D1418" s="0" t="inlineStr">
        <is>
          <t>'137549</t>
        </is>
      </c>
      <c r="E1418" s="0" t="inlineStr">
        <is>
          <t>IOWA RENTON M BK:137549A-S</t>
        </is>
      </c>
      <c r="F1418" s="0" t="inlineStr">
        <is>
          <t>'800137549041</t>
        </is>
      </c>
      <c r="G1418" s="0" t="inlineStr">
        <is>
          <t>MENS</t>
        </is>
      </c>
      <c r="H1418" s="0" t="inlineStr">
        <is>
          <t>S</t>
        </is>
      </c>
      <c r="I1418" s="0">
        <v>29.99</v>
      </c>
      <c r="J1418" s="0">
        <v>0</v>
      </c>
    </row>
    <row r="1419" spans="1:10" customHeight="0">
      <c r="A1419" s="0">
        <f>HYPERLINK("https://dl.dropboxusercontent.com/scl/fi/t8hzugiyh4gfxmjmk1662/rentonblackgrey-1f11559.jpg?rlkey=rratrmfr4aamns1gad49dig1y&amp;dl=0","Click to download Image")</f>
      </c>
      <c r="B1419" s="0">
        <f>HYPERLINK("https://dl.dropboxusercontent.com/scl/fi/owxe2bjitrnbuj8kklvld/mens-t-shirt-size-chartsrenton.jpg?rlkey=vflzitryrvt08f6708kvyg8rf&amp;dl=0","Click to download SizeChart")</f>
      </c>
      <c r="C1419" s="0" t="inlineStr">
        <is>
          <t>Renton Men's Performance T-Shirt</t>
        </is>
      </c>
      <c r="D1419" s="0" t="inlineStr">
        <is>
          <t>'137549</t>
        </is>
      </c>
      <c r="E1419" s="0" t="inlineStr">
        <is>
          <t>IOWA RENTON M BK:137549B-M</t>
        </is>
      </c>
      <c r="F1419" s="0" t="inlineStr">
        <is>
          <t>'800137549058</t>
        </is>
      </c>
      <c r="G1419" s="0" t="inlineStr">
        <is>
          <t>MENS</t>
        </is>
      </c>
      <c r="H1419" s="0" t="inlineStr">
        <is>
          <t>M</t>
        </is>
      </c>
      <c r="I1419" s="0">
        <v>29.99</v>
      </c>
      <c r="J1419" s="0">
        <v>0</v>
      </c>
    </row>
    <row r="1420" spans="1:10" customHeight="0">
      <c r="A1420" s="0">
        <f>HYPERLINK("https://dl.dropboxusercontent.com/scl/fi/t8hzugiyh4gfxmjmk1662/rentonblackgrey-1f11559.jpg?rlkey=rratrmfr4aamns1gad49dig1y&amp;dl=0","Click to download Image")</f>
      </c>
      <c r="B1420" s="0">
        <f>HYPERLINK("https://dl.dropboxusercontent.com/scl/fi/owxe2bjitrnbuj8kklvld/mens-t-shirt-size-chartsrenton.jpg?rlkey=vflzitryrvt08f6708kvyg8rf&amp;dl=0","Click to download SizeChart")</f>
      </c>
      <c r="C1420" s="0" t="inlineStr">
        <is>
          <t>Renton Men's Performance T-Shirt</t>
        </is>
      </c>
      <c r="D1420" s="0" t="inlineStr">
        <is>
          <t>'137549</t>
        </is>
      </c>
      <c r="E1420" s="0" t="inlineStr">
        <is>
          <t>IOWA RENTON M BK:137549C-L</t>
        </is>
      </c>
      <c r="F1420" s="0" t="inlineStr">
        <is>
          <t>'800137549065</t>
        </is>
      </c>
      <c r="G1420" s="0" t="inlineStr">
        <is>
          <t>MENS</t>
        </is>
      </c>
      <c r="H1420" s="0" t="inlineStr">
        <is>
          <t>L</t>
        </is>
      </c>
      <c r="I1420" s="0">
        <v>29.99</v>
      </c>
      <c r="J1420" s="0">
        <v>0</v>
      </c>
    </row>
    <row r="1421" spans="1:10" customHeight="0">
      <c r="A1421" s="0">
        <f>HYPERLINK("https://dl.dropboxusercontent.com/scl/fi/t8hzugiyh4gfxmjmk1662/rentonblackgrey-1f11559.jpg?rlkey=rratrmfr4aamns1gad49dig1y&amp;dl=0","Click to download Image")</f>
      </c>
      <c r="B1421" s="0">
        <f>HYPERLINK("https://dl.dropboxusercontent.com/scl/fi/owxe2bjitrnbuj8kklvld/mens-t-shirt-size-chartsrenton.jpg?rlkey=vflzitryrvt08f6708kvyg8rf&amp;dl=0","Click to download SizeChart")</f>
      </c>
      <c r="C1421" s="0" t="inlineStr">
        <is>
          <t>Renton Men's Performance T-Shirt</t>
        </is>
      </c>
      <c r="D1421" s="0" t="inlineStr">
        <is>
          <t>'137549</t>
        </is>
      </c>
      <c r="E1421" s="0" t="inlineStr">
        <is>
          <t>IOWA RENTON M BK:137549D-XL</t>
        </is>
      </c>
      <c r="F1421" s="0" t="inlineStr">
        <is>
          <t>'800137549072</t>
        </is>
      </c>
      <c r="G1421" s="0" t="inlineStr">
        <is>
          <t>MENS</t>
        </is>
      </c>
      <c r="H1421" s="0" t="inlineStr">
        <is>
          <t>XL</t>
        </is>
      </c>
      <c r="I1421" s="0">
        <v>29.99</v>
      </c>
      <c r="J1421" s="0">
        <v>0</v>
      </c>
    </row>
    <row r="1422" spans="1:10" customHeight="0">
      <c r="A1422" s="0">
        <f>HYPERLINK("https://dl.dropboxusercontent.com/scl/fi/t8hzugiyh4gfxmjmk1662/rentonblackgrey-1f11559.jpg?rlkey=rratrmfr4aamns1gad49dig1y&amp;dl=0","Click to download Image")</f>
      </c>
      <c r="B1422" s="0">
        <f>HYPERLINK("https://dl.dropboxusercontent.com/scl/fi/owxe2bjitrnbuj8kklvld/mens-t-shirt-size-chartsrenton.jpg?rlkey=vflzitryrvt08f6708kvyg8rf&amp;dl=0","Click to download SizeChart")</f>
      </c>
      <c r="C1422" s="0" t="inlineStr">
        <is>
          <t>Renton Men's Performance T-Shirt</t>
        </is>
      </c>
      <c r="D1422" s="0" t="inlineStr">
        <is>
          <t>'137549</t>
        </is>
      </c>
      <c r="E1422" s="0" t="inlineStr">
        <is>
          <t>IOWA RENTON M BK:137549E-2XL</t>
        </is>
      </c>
      <c r="F1422" s="0" t="inlineStr">
        <is>
          <t>'800137549089</t>
        </is>
      </c>
      <c r="G1422" s="0" t="inlineStr">
        <is>
          <t>MENS</t>
        </is>
      </c>
      <c r="H1422" s="0" t="inlineStr">
        <is>
          <t>2XL</t>
        </is>
      </c>
      <c r="I1422" s="0">
        <v>31.99</v>
      </c>
      <c r="J1422" s="0">
        <v>3</v>
      </c>
    </row>
    <row r="1423" spans="1:10" customHeight="0">
      <c r="A1423" s="0">
        <f>HYPERLINK("https://dl.dropboxusercontent.com/scl/fi/t8hzugiyh4gfxmjmk1662/rentonblackgrey-1f11559.jpg?rlkey=rratrmfr4aamns1gad49dig1y&amp;dl=0","Click to download Image")</f>
      </c>
      <c r="B1423" s="0">
        <f>HYPERLINK("https://dl.dropboxusercontent.com/scl/fi/owxe2bjitrnbuj8kklvld/mens-t-shirt-size-chartsrenton.jpg?rlkey=vflzitryrvt08f6708kvyg8rf&amp;dl=0","Click to download SizeChart")</f>
      </c>
      <c r="C1423" s="0" t="inlineStr">
        <is>
          <t>Renton Men's Performance T-Shirt</t>
        </is>
      </c>
      <c r="D1423" s="0" t="inlineStr">
        <is>
          <t>'137549</t>
        </is>
      </c>
      <c r="E1423" s="0" t="inlineStr">
        <is>
          <t>IOWA RENTON M BK:137549F-3XL</t>
        </is>
      </c>
      <c r="F1423" s="0" t="inlineStr">
        <is>
          <t>'800137549096</t>
        </is>
      </c>
      <c r="G1423" s="0" t="inlineStr">
        <is>
          <t>MENS</t>
        </is>
      </c>
      <c r="H1423" s="0" t="inlineStr">
        <is>
          <t>3XL</t>
        </is>
      </c>
      <c r="I1423" s="0">
        <v>31.99</v>
      </c>
      <c r="J1423" s="0">
        <v>0</v>
      </c>
    </row>
    <row r="1424" spans="1:10" customHeight="0">
      <c r="A1424" s="0">
        <f>HYPERLINK("https://dl.dropboxusercontent.com/scl/fi/tlcfn0snat6dkcygv1x3g/111459-af.jpg?rlkey=u8zz5fzmor1hztav5njfqbr28&amp;dl=0","Click to download Image")</f>
      </c>
      <c r="B1424" s="0">
        <f>HYPERLINK("https://dl.dropboxusercontent.com/scl/fi/owxe2bjitrnbuj8kklvld/mens-t-shirt-size-chartsrenton.jpg?rlkey=vflzitryrvt08f6708kvyg8rf&amp;dl=0","Click to download SizeChart")</f>
      </c>
      <c r="C1424" s="0" t="inlineStr">
        <is>
          <t>Renton Men's Performance T-Shirt</t>
        </is>
      </c>
      <c r="D1424" s="0" t="inlineStr">
        <is>
          <t>'111459</t>
        </is>
      </c>
      <c r="E1424" s="0" t="inlineStr">
        <is>
          <t>ISU RENTON GREY:111459A - S</t>
        </is>
      </c>
      <c r="F1424" s="0" t="inlineStr">
        <is>
          <t>'000000000000</t>
        </is>
      </c>
      <c r="G1424" s="0" t="inlineStr">
        <is>
          <t>MENS</t>
        </is>
      </c>
      <c r="H1424" s="0" t="inlineStr">
        <is>
          <t>S</t>
        </is>
      </c>
      <c r="I1424" s="0">
        <v>29.99</v>
      </c>
      <c r="J1424" s="0">
        <v>9</v>
      </c>
    </row>
    <row r="1425" spans="1:10" customHeight="0">
      <c r="A1425" s="0">
        <f>HYPERLINK("https://dl.dropboxusercontent.com/scl/fi/tlcfn0snat6dkcygv1x3g/111459-af.jpg?rlkey=u8zz5fzmor1hztav5njfqbr28&amp;dl=0","Click to download Image")</f>
      </c>
      <c r="B1425" s="0">
        <f>HYPERLINK("https://dl.dropboxusercontent.com/scl/fi/owxe2bjitrnbuj8kklvld/mens-t-shirt-size-chartsrenton.jpg?rlkey=vflzitryrvt08f6708kvyg8rf&amp;dl=0","Click to download SizeChart")</f>
      </c>
      <c r="C1425" s="0" t="inlineStr">
        <is>
          <t>Renton Men's Performance T-Shirt</t>
        </is>
      </c>
      <c r="D1425" s="0" t="inlineStr">
        <is>
          <t>'111459</t>
        </is>
      </c>
      <c r="E1425" s="0" t="inlineStr">
        <is>
          <t>ISU RENTON GREY:111459B - M</t>
        </is>
      </c>
      <c r="F1425" s="0" t="inlineStr">
        <is>
          <t>'000000000000</t>
        </is>
      </c>
      <c r="G1425" s="0" t="inlineStr">
        <is>
          <t>MENS</t>
        </is>
      </c>
      <c r="H1425" s="0" t="inlineStr">
        <is>
          <t>M</t>
        </is>
      </c>
      <c r="I1425" s="0">
        <v>29.99</v>
      </c>
      <c r="J1425" s="0">
        <v>14</v>
      </c>
    </row>
    <row r="1426" spans="1:10" customHeight="0">
      <c r="A1426" s="0">
        <f>HYPERLINK("https://dl.dropboxusercontent.com/scl/fi/tlcfn0snat6dkcygv1x3g/111459-af.jpg?rlkey=u8zz5fzmor1hztav5njfqbr28&amp;dl=0","Click to download Image")</f>
      </c>
      <c r="B1426" s="0">
        <f>HYPERLINK("https://dl.dropboxusercontent.com/scl/fi/owxe2bjitrnbuj8kklvld/mens-t-shirt-size-chartsrenton.jpg?rlkey=vflzitryrvt08f6708kvyg8rf&amp;dl=0","Click to download SizeChart")</f>
      </c>
      <c r="C1426" s="0" t="inlineStr">
        <is>
          <t>Renton Men's Performance T-Shirt</t>
        </is>
      </c>
      <c r="D1426" s="0" t="inlineStr">
        <is>
          <t>'111459</t>
        </is>
      </c>
      <c r="E1426" s="0" t="inlineStr">
        <is>
          <t>ISU RENTON GREY:111459C - L</t>
        </is>
      </c>
      <c r="F1426" s="0" t="inlineStr">
        <is>
          <t>'000000000000</t>
        </is>
      </c>
      <c r="G1426" s="0" t="inlineStr">
        <is>
          <t>MENS</t>
        </is>
      </c>
      <c r="H1426" s="0" t="inlineStr">
        <is>
          <t>L</t>
        </is>
      </c>
      <c r="I1426" s="0">
        <v>29.99</v>
      </c>
      <c r="J1426" s="0">
        <v>6</v>
      </c>
    </row>
    <row r="1427" spans="1:10" customHeight="0">
      <c r="A1427" s="0">
        <f>HYPERLINK("https://dl.dropboxusercontent.com/scl/fi/tlcfn0snat6dkcygv1x3g/111459-af.jpg?rlkey=u8zz5fzmor1hztav5njfqbr28&amp;dl=0","Click to download Image")</f>
      </c>
      <c r="B1427" s="0">
        <f>HYPERLINK("https://dl.dropboxusercontent.com/scl/fi/owxe2bjitrnbuj8kklvld/mens-t-shirt-size-chartsrenton.jpg?rlkey=vflzitryrvt08f6708kvyg8rf&amp;dl=0","Click to download SizeChart")</f>
      </c>
      <c r="C1427" s="0" t="inlineStr">
        <is>
          <t>Renton Men's Performance T-Shirt</t>
        </is>
      </c>
      <c r="D1427" s="0" t="inlineStr">
        <is>
          <t>'111459</t>
        </is>
      </c>
      <c r="E1427" s="0" t="inlineStr">
        <is>
          <t>ISU RENTON GREY:111459D - XL</t>
        </is>
      </c>
      <c r="F1427" s="0" t="inlineStr">
        <is>
          <t>'000000000000</t>
        </is>
      </c>
      <c r="G1427" s="0" t="inlineStr">
        <is>
          <t>MENS</t>
        </is>
      </c>
      <c r="H1427" s="0" t="inlineStr">
        <is>
          <t>XL</t>
        </is>
      </c>
      <c r="I1427" s="0">
        <v>29.99</v>
      </c>
      <c r="J1427" s="0">
        <v>3</v>
      </c>
    </row>
    <row r="1428" spans="1:10" customHeight="0">
      <c r="A1428" s="0">
        <f>HYPERLINK("https://dl.dropboxusercontent.com/scl/fi/tlcfn0snat6dkcygv1x3g/111459-af.jpg?rlkey=u8zz5fzmor1hztav5njfqbr28&amp;dl=0","Click to download Image")</f>
      </c>
      <c r="B1428" s="0">
        <f>HYPERLINK("https://dl.dropboxusercontent.com/scl/fi/owxe2bjitrnbuj8kklvld/mens-t-shirt-size-chartsrenton.jpg?rlkey=vflzitryrvt08f6708kvyg8rf&amp;dl=0","Click to download SizeChart")</f>
      </c>
      <c r="C1428" s="0" t="inlineStr">
        <is>
          <t>Renton Men's Performance T-Shirt</t>
        </is>
      </c>
      <c r="D1428" s="0" t="inlineStr">
        <is>
          <t>'111459</t>
        </is>
      </c>
      <c r="E1428" s="0" t="inlineStr">
        <is>
          <t>ISU RENTON GREY:111459E - 2XL</t>
        </is>
      </c>
      <c r="F1428" s="0" t="inlineStr">
        <is>
          <t>'000000000000</t>
        </is>
      </c>
      <c r="G1428" s="0" t="inlineStr">
        <is>
          <t>MENS</t>
        </is>
      </c>
      <c r="H1428" s="0" t="inlineStr">
        <is>
          <t>2XL</t>
        </is>
      </c>
      <c r="I1428" s="0">
        <v>31.99</v>
      </c>
      <c r="J1428" s="0">
        <v>10</v>
      </c>
    </row>
    <row r="1429" spans="1:10" customHeight="0">
      <c r="A1429" s="0">
        <f>HYPERLINK("https://dl.dropboxusercontent.com/scl/fi/tlcfn0snat6dkcygv1x3g/111459-af.jpg?rlkey=u8zz5fzmor1hztav5njfqbr28&amp;dl=0","Click to download Image")</f>
      </c>
      <c r="B1429" s="0">
        <f>HYPERLINK("https://dl.dropboxusercontent.com/scl/fi/owxe2bjitrnbuj8kklvld/mens-t-shirt-size-chartsrenton.jpg?rlkey=vflzitryrvt08f6708kvyg8rf&amp;dl=0","Click to download SizeChart")</f>
      </c>
      <c r="C1429" s="0" t="inlineStr">
        <is>
          <t>Renton Men's Performance T-Shirt</t>
        </is>
      </c>
      <c r="D1429" s="0" t="inlineStr">
        <is>
          <t>'111459</t>
        </is>
      </c>
      <c r="E1429" s="0" t="inlineStr">
        <is>
          <t>ISU RENTON GREY:111459F - 3XL</t>
        </is>
      </c>
      <c r="F1429" s="0" t="inlineStr">
        <is>
          <t>'000000000000</t>
        </is>
      </c>
      <c r="G1429" s="0" t="inlineStr">
        <is>
          <t>MENS</t>
        </is>
      </c>
      <c r="H1429" s="0" t="inlineStr">
        <is>
          <t>3XL</t>
        </is>
      </c>
      <c r="I1429" s="0">
        <v>31.99</v>
      </c>
      <c r="J1429" s="0">
        <v>10</v>
      </c>
    </row>
    <row r="1430" spans="1:10" customHeight="0">
      <c r="A1430" s="0">
        <f>HYPERLINK("https://dl.dropboxusercontent.com/scl/fi/nlgzawo6va5gf2gxotelh/111458-af.jpg?rlkey=yxbnrn5ujxkxufn1nkal3nw5e&amp;dl=0","Click to download Image")</f>
      </c>
      <c r="B1430" s="0">
        <f>HYPERLINK("https://dl.dropboxusercontent.com/scl/fi/owxe2bjitrnbuj8kklvld/mens-t-shirt-size-chartsrenton.jpg?rlkey=vflzitryrvt08f6708kvyg8rf&amp;dl=0","Click to download SizeChart")</f>
      </c>
      <c r="C1430" s="0" t="inlineStr">
        <is>
          <t>Renton Men's Performance T-Shirt</t>
        </is>
      </c>
      <c r="D1430" s="0" t="inlineStr">
        <is>
          <t>'111458</t>
        </is>
      </c>
      <c r="E1430" s="0" t="inlineStr">
        <is>
          <t>ISU RENTON CARDINAL:111458A - S</t>
        </is>
      </c>
      <c r="F1430" s="0" t="inlineStr">
        <is>
          <t>'000000000000</t>
        </is>
      </c>
      <c r="G1430" s="0" t="inlineStr">
        <is>
          <t>MENS</t>
        </is>
      </c>
      <c r="H1430" s="0" t="inlineStr">
        <is>
          <t>S</t>
        </is>
      </c>
      <c r="I1430" s="0">
        <v>29.99</v>
      </c>
      <c r="J1430" s="0">
        <v>3</v>
      </c>
    </row>
    <row r="1431" spans="1:10" customHeight="0">
      <c r="A1431" s="0">
        <f>HYPERLINK("https://dl.dropboxusercontent.com/scl/fi/nlgzawo6va5gf2gxotelh/111458-af.jpg?rlkey=yxbnrn5ujxkxufn1nkal3nw5e&amp;dl=0","Click to download Image")</f>
      </c>
      <c r="B1431" s="0">
        <f>HYPERLINK("https://dl.dropboxusercontent.com/scl/fi/owxe2bjitrnbuj8kklvld/mens-t-shirt-size-chartsrenton.jpg?rlkey=vflzitryrvt08f6708kvyg8rf&amp;dl=0","Click to download SizeChart")</f>
      </c>
      <c r="C1431" s="0" t="inlineStr">
        <is>
          <t>Renton Men's Performance T-Shirt</t>
        </is>
      </c>
      <c r="D1431" s="0" t="inlineStr">
        <is>
          <t>'111458</t>
        </is>
      </c>
      <c r="E1431" s="0" t="inlineStr">
        <is>
          <t>ISU RENTON CARDINAL:111458B - M</t>
        </is>
      </c>
      <c r="F1431" s="0" t="inlineStr">
        <is>
          <t>'000000000000</t>
        </is>
      </c>
      <c r="G1431" s="0" t="inlineStr">
        <is>
          <t>MENS</t>
        </is>
      </c>
      <c r="H1431" s="0" t="inlineStr">
        <is>
          <t>M</t>
        </is>
      </c>
      <c r="I1431" s="0">
        <v>29.99</v>
      </c>
      <c r="J1431" s="0">
        <v>13</v>
      </c>
    </row>
    <row r="1432" spans="1:10" customHeight="0">
      <c r="A1432" s="0">
        <f>HYPERLINK("https://dl.dropboxusercontent.com/scl/fi/nlgzawo6va5gf2gxotelh/111458-af.jpg?rlkey=yxbnrn5ujxkxufn1nkal3nw5e&amp;dl=0","Click to download Image")</f>
      </c>
      <c r="B1432" s="0">
        <f>HYPERLINK("https://dl.dropboxusercontent.com/scl/fi/owxe2bjitrnbuj8kklvld/mens-t-shirt-size-chartsrenton.jpg?rlkey=vflzitryrvt08f6708kvyg8rf&amp;dl=0","Click to download SizeChart")</f>
      </c>
      <c r="C1432" s="0" t="inlineStr">
        <is>
          <t>Renton Men's Performance T-Shirt</t>
        </is>
      </c>
      <c r="D1432" s="0" t="inlineStr">
        <is>
          <t>'111458</t>
        </is>
      </c>
      <c r="E1432" s="0" t="inlineStr">
        <is>
          <t>ISU RENTON CARDINAL:111458C - L</t>
        </is>
      </c>
      <c r="F1432" s="0" t="inlineStr">
        <is>
          <t>'000000000000</t>
        </is>
      </c>
      <c r="G1432" s="0" t="inlineStr">
        <is>
          <t>MENS</t>
        </is>
      </c>
      <c r="H1432" s="0" t="inlineStr">
        <is>
          <t>L</t>
        </is>
      </c>
      <c r="I1432" s="0">
        <v>29.99</v>
      </c>
      <c r="J1432" s="0">
        <v>16</v>
      </c>
    </row>
    <row r="1433" spans="1:10" customHeight="0">
      <c r="A1433" s="0">
        <f>HYPERLINK("https://dl.dropboxusercontent.com/scl/fi/nlgzawo6va5gf2gxotelh/111458-af.jpg?rlkey=yxbnrn5ujxkxufn1nkal3nw5e&amp;dl=0","Click to download Image")</f>
      </c>
      <c r="B1433" s="0">
        <f>HYPERLINK("https://dl.dropboxusercontent.com/scl/fi/owxe2bjitrnbuj8kklvld/mens-t-shirt-size-chartsrenton.jpg?rlkey=vflzitryrvt08f6708kvyg8rf&amp;dl=0","Click to download SizeChart")</f>
      </c>
      <c r="C1433" s="0" t="inlineStr">
        <is>
          <t>Renton Men's Performance T-Shirt</t>
        </is>
      </c>
      <c r="D1433" s="0" t="inlineStr">
        <is>
          <t>'111458</t>
        </is>
      </c>
      <c r="E1433" s="0" t="inlineStr">
        <is>
          <t>ISU RENTON CARDINAL:111458D - XL</t>
        </is>
      </c>
      <c r="F1433" s="0" t="inlineStr">
        <is>
          <t>'000000000000</t>
        </is>
      </c>
      <c r="G1433" s="0" t="inlineStr">
        <is>
          <t>MENS</t>
        </is>
      </c>
      <c r="H1433" s="0" t="inlineStr">
        <is>
          <t>XL</t>
        </is>
      </c>
      <c r="I1433" s="0">
        <v>29.99</v>
      </c>
      <c r="J1433" s="0">
        <v>18</v>
      </c>
    </row>
    <row r="1434" spans="1:10" customHeight="0">
      <c r="A1434" s="0">
        <f>HYPERLINK("https://dl.dropboxusercontent.com/scl/fi/nlgzawo6va5gf2gxotelh/111458-af.jpg?rlkey=yxbnrn5ujxkxufn1nkal3nw5e&amp;dl=0","Click to download Image")</f>
      </c>
      <c r="B1434" s="0">
        <f>HYPERLINK("https://dl.dropboxusercontent.com/scl/fi/owxe2bjitrnbuj8kklvld/mens-t-shirt-size-chartsrenton.jpg?rlkey=vflzitryrvt08f6708kvyg8rf&amp;dl=0","Click to download SizeChart")</f>
      </c>
      <c r="C1434" s="0" t="inlineStr">
        <is>
          <t>Renton Men's Performance T-Shirt</t>
        </is>
      </c>
      <c r="D1434" s="0" t="inlineStr">
        <is>
          <t>'111458</t>
        </is>
      </c>
      <c r="E1434" s="0" t="inlineStr">
        <is>
          <t>ISU RENTON CARDINAL:111458E - 2XL</t>
        </is>
      </c>
      <c r="F1434" s="0" t="inlineStr">
        <is>
          <t>'000000000000</t>
        </is>
      </c>
      <c r="G1434" s="0" t="inlineStr">
        <is>
          <t>MENS</t>
        </is>
      </c>
      <c r="H1434" s="0" t="inlineStr">
        <is>
          <t>2XL</t>
        </is>
      </c>
      <c r="I1434" s="0">
        <v>31.99</v>
      </c>
      <c r="J1434" s="0">
        <v>12</v>
      </c>
    </row>
    <row r="1435" spans="1:10" customHeight="0">
      <c r="A1435" s="0">
        <f>HYPERLINK("https://dl.dropboxusercontent.com/scl/fi/nlgzawo6va5gf2gxotelh/111458-af.jpg?rlkey=yxbnrn5ujxkxufn1nkal3nw5e&amp;dl=0","Click to download Image")</f>
      </c>
      <c r="B1435" s="0">
        <f>HYPERLINK("https://dl.dropboxusercontent.com/scl/fi/owxe2bjitrnbuj8kklvld/mens-t-shirt-size-chartsrenton.jpg?rlkey=vflzitryrvt08f6708kvyg8rf&amp;dl=0","Click to download SizeChart")</f>
      </c>
      <c r="C1435" s="0" t="inlineStr">
        <is>
          <t>Renton Men's Performance T-Shirt</t>
        </is>
      </c>
      <c r="D1435" s="0" t="inlineStr">
        <is>
          <t>'111458</t>
        </is>
      </c>
      <c r="E1435" s="0" t="inlineStr">
        <is>
          <t>ISU RENTON CARDINAL:111458F - 3XL</t>
        </is>
      </c>
      <c r="F1435" s="0" t="inlineStr">
        <is>
          <t>'000000000000</t>
        </is>
      </c>
      <c r="G1435" s="0" t="inlineStr">
        <is>
          <t>MENS</t>
        </is>
      </c>
      <c r="H1435" s="0" t="inlineStr">
        <is>
          <t>3XL</t>
        </is>
      </c>
      <c r="I1435" s="0">
        <v>31.99</v>
      </c>
      <c r="J1435" s="0">
        <v>6</v>
      </c>
    </row>
    <row r="1436" spans="1:10" customHeight="0">
      <c r="A1436" s="0">
        <f>HYPERLINK("https://dl.dropboxusercontent.com/scl/fi/wvsxn5xar3a2za36mnqoe/112370af05160.jpg?rlkey=mesor7nzocf3gjmgdu2fxbuad&amp;dl=0","Click to download Image")</f>
      </c>
      <c r="B1436" s="0">
        <f>HYPERLINK("https://dl.dropboxusercontent.com/scl/fi/owxe2bjitrnbuj8kklvld/mens-t-shirt-size-chartsrenton.jpg?rlkey=vflzitryrvt08f6708kvyg8rf&amp;dl=0","Click to download SizeChart")</f>
      </c>
      <c r="C1436" s="0" t="inlineStr">
        <is>
          <t>Renton Men's Performance T-Shirt</t>
        </is>
      </c>
      <c r="D1436" s="0" t="inlineStr">
        <is>
          <t>'127849</t>
        </is>
      </c>
      <c r="E1436" s="0" t="inlineStr">
        <is>
          <t>DRK M RENTON GY RL:127849A-S</t>
        </is>
      </c>
      <c r="F1436" s="0" t="inlineStr">
        <is>
          <t>'817127849043</t>
        </is>
      </c>
      <c r="G1436" s="0" t="inlineStr">
        <is>
          <t>MENS</t>
        </is>
      </c>
      <c r="H1436" s="0" t="inlineStr">
        <is>
          <t>S</t>
        </is>
      </c>
      <c r="I1436" s="0">
        <v>29.99</v>
      </c>
      <c r="J1436" s="0">
        <v>3</v>
      </c>
    </row>
    <row r="1437" spans="1:10" customHeight="0">
      <c r="A1437" s="0">
        <f>HYPERLINK("https://dl.dropboxusercontent.com/scl/fi/wvsxn5xar3a2za36mnqoe/112370af05160.jpg?rlkey=mesor7nzocf3gjmgdu2fxbuad&amp;dl=0","Click to download Image")</f>
      </c>
      <c r="B1437" s="0">
        <f>HYPERLINK("https://dl.dropboxusercontent.com/scl/fi/owxe2bjitrnbuj8kklvld/mens-t-shirt-size-chartsrenton.jpg?rlkey=vflzitryrvt08f6708kvyg8rf&amp;dl=0","Click to download SizeChart")</f>
      </c>
      <c r="C1437" s="0" t="inlineStr">
        <is>
          <t>Renton Men's Performance T-Shirt</t>
        </is>
      </c>
      <c r="D1437" s="0" t="inlineStr">
        <is>
          <t>'127849</t>
        </is>
      </c>
      <c r="E1437" s="0" t="inlineStr">
        <is>
          <t>DRK M RENTON GY RL:127849B-M</t>
        </is>
      </c>
      <c r="F1437" s="0" t="inlineStr">
        <is>
          <t>'817127849050</t>
        </is>
      </c>
      <c r="G1437" s="0" t="inlineStr">
        <is>
          <t>MENS</t>
        </is>
      </c>
      <c r="H1437" s="0" t="inlineStr">
        <is>
          <t>M</t>
        </is>
      </c>
      <c r="I1437" s="0">
        <v>29.99</v>
      </c>
      <c r="J1437" s="0">
        <v>4</v>
      </c>
    </row>
    <row r="1438" spans="1:10" customHeight="0">
      <c r="A1438" s="0">
        <f>HYPERLINK("https://dl.dropboxusercontent.com/scl/fi/wvsxn5xar3a2za36mnqoe/112370af05160.jpg?rlkey=mesor7nzocf3gjmgdu2fxbuad&amp;dl=0","Click to download Image")</f>
      </c>
      <c r="B1438" s="0">
        <f>HYPERLINK("https://dl.dropboxusercontent.com/scl/fi/owxe2bjitrnbuj8kklvld/mens-t-shirt-size-chartsrenton.jpg?rlkey=vflzitryrvt08f6708kvyg8rf&amp;dl=0","Click to download SizeChart")</f>
      </c>
      <c r="C1438" s="0" t="inlineStr">
        <is>
          <t>Renton Men's Performance T-Shirt</t>
        </is>
      </c>
      <c r="D1438" s="0" t="inlineStr">
        <is>
          <t>'127849</t>
        </is>
      </c>
      <c r="E1438" s="0" t="inlineStr">
        <is>
          <t>DRK M RENTON GY RL:127849C-L</t>
        </is>
      </c>
      <c r="F1438" s="0" t="inlineStr">
        <is>
          <t>'817127849067</t>
        </is>
      </c>
      <c r="G1438" s="0" t="inlineStr">
        <is>
          <t>MENS</t>
        </is>
      </c>
      <c r="H1438" s="0" t="inlineStr">
        <is>
          <t>L</t>
        </is>
      </c>
      <c r="I1438" s="0">
        <v>29.99</v>
      </c>
      <c r="J1438" s="0">
        <v>5</v>
      </c>
    </row>
    <row r="1439" spans="1:10" customHeight="0">
      <c r="A1439" s="0">
        <f>HYPERLINK("https://dl.dropboxusercontent.com/scl/fi/wvsxn5xar3a2za36mnqoe/112370af05160.jpg?rlkey=mesor7nzocf3gjmgdu2fxbuad&amp;dl=0","Click to download Image")</f>
      </c>
      <c r="B1439" s="0">
        <f>HYPERLINK("https://dl.dropboxusercontent.com/scl/fi/owxe2bjitrnbuj8kklvld/mens-t-shirt-size-chartsrenton.jpg?rlkey=vflzitryrvt08f6708kvyg8rf&amp;dl=0","Click to download SizeChart")</f>
      </c>
      <c r="C1439" s="0" t="inlineStr">
        <is>
          <t>Renton Men's Performance T-Shirt</t>
        </is>
      </c>
      <c r="D1439" s="0" t="inlineStr">
        <is>
          <t>'127849</t>
        </is>
      </c>
      <c r="E1439" s="0" t="inlineStr">
        <is>
          <t>DRK M RENTON GY RL:127849D-XL</t>
        </is>
      </c>
      <c r="F1439" s="0" t="inlineStr">
        <is>
          <t>'817127849074</t>
        </is>
      </c>
      <c r="G1439" s="0" t="inlineStr">
        <is>
          <t>MENS</t>
        </is>
      </c>
      <c r="H1439" s="0" t="inlineStr">
        <is>
          <t>XL</t>
        </is>
      </c>
      <c r="I1439" s="0">
        <v>29.99</v>
      </c>
      <c r="J1439" s="0">
        <v>12</v>
      </c>
    </row>
    <row r="1440" spans="1:10" customHeight="0">
      <c r="A1440" s="0">
        <f>HYPERLINK("https://dl.dropboxusercontent.com/scl/fi/wvsxn5xar3a2za36mnqoe/112370af05160.jpg?rlkey=mesor7nzocf3gjmgdu2fxbuad&amp;dl=0","Click to download Image")</f>
      </c>
      <c r="B1440" s="0">
        <f>HYPERLINK("https://dl.dropboxusercontent.com/scl/fi/owxe2bjitrnbuj8kklvld/mens-t-shirt-size-chartsrenton.jpg?rlkey=vflzitryrvt08f6708kvyg8rf&amp;dl=0","Click to download SizeChart")</f>
      </c>
      <c r="C1440" s="0" t="inlineStr">
        <is>
          <t>Renton Men's Performance T-Shirt</t>
        </is>
      </c>
      <c r="D1440" s="0" t="inlineStr">
        <is>
          <t>'127849</t>
        </is>
      </c>
      <c r="E1440" s="0" t="inlineStr">
        <is>
          <t>DRK M RENTON GY RL:127849E-2XL</t>
        </is>
      </c>
      <c r="F1440" s="0" t="inlineStr">
        <is>
          <t>'817127849081</t>
        </is>
      </c>
      <c r="G1440" s="0" t="inlineStr">
        <is>
          <t>MENS</t>
        </is>
      </c>
      <c r="H1440" s="0" t="inlineStr">
        <is>
          <t>2XL</t>
        </is>
      </c>
      <c r="I1440" s="0">
        <v>31.99</v>
      </c>
      <c r="J1440" s="0">
        <v>8</v>
      </c>
    </row>
    <row r="1441" spans="1:10" customHeight="0">
      <c r="A1441" s="0">
        <f>HYPERLINK("https://dl.dropboxusercontent.com/scl/fi/wvsxn5xar3a2za36mnqoe/112370af05160.jpg?rlkey=mesor7nzocf3gjmgdu2fxbuad&amp;dl=0","Click to download Image")</f>
      </c>
      <c r="B1441" s="0">
        <f>HYPERLINK("https://dl.dropboxusercontent.com/scl/fi/owxe2bjitrnbuj8kklvld/mens-t-shirt-size-chartsrenton.jpg?rlkey=vflzitryrvt08f6708kvyg8rf&amp;dl=0","Click to download SizeChart")</f>
      </c>
      <c r="C1441" s="0" t="inlineStr">
        <is>
          <t>Renton Men's Performance T-Shirt</t>
        </is>
      </c>
      <c r="D1441" s="0" t="inlineStr">
        <is>
          <t>'127849</t>
        </is>
      </c>
      <c r="E1441" s="0" t="inlineStr">
        <is>
          <t>DRK M RENTON GY RL:127849F-3XL</t>
        </is>
      </c>
      <c r="F1441" s="0" t="inlineStr">
        <is>
          <t>'817127849098</t>
        </is>
      </c>
      <c r="G1441" s="0" t="inlineStr">
        <is>
          <t>MENS</t>
        </is>
      </c>
      <c r="H1441" s="0" t="inlineStr">
        <is>
          <t>3XL</t>
        </is>
      </c>
      <c r="I1441" s="0">
        <v>31.99</v>
      </c>
      <c r="J1441" s="0">
        <v>3</v>
      </c>
    </row>
    <row r="1442" spans="1:10" customHeight="0">
      <c r="A1442" s="0">
        <f>HYPERLINK("https://dl.dropboxusercontent.com/scl/fi/wvsxn5xar3a2za36mnqoe/112370af05160.jpg?rlkey=mesor7nzocf3gjmgdu2fxbuad&amp;dl=0","Click to download Image")</f>
      </c>
      <c r="B1442" s="0">
        <f>HYPERLINK("https://dl.dropboxusercontent.com/scl/fi/owxe2bjitrnbuj8kklvld/mens-t-shirt-size-chartsrenton.jpg?rlkey=vflzitryrvt08f6708kvyg8rf&amp;dl=0","Click to download SizeChart")</f>
      </c>
      <c r="C1442" s="0" t="inlineStr">
        <is>
          <t>Renton Men's Performance T-Shirt</t>
        </is>
      </c>
      <c r="D1442" s="0" t="inlineStr">
        <is>
          <t>'127849</t>
        </is>
      </c>
      <c r="E1442" s="0" t="inlineStr">
        <is>
          <t>DRK M RENTON GY RL:127849Z-12PK</t>
        </is>
      </c>
      <c r="F1442" s="0" t="inlineStr">
        <is>
          <t>'817127849999</t>
        </is>
      </c>
      <c r="G1442" s="0" t="inlineStr">
        <is>
          <t>MENS</t>
        </is>
      </c>
      <c r="H1442" s="0" t="inlineStr">
        <is>
          <t>12 PACK</t>
        </is>
      </c>
      <c r="I1442" s="0">
        <v>341.88</v>
      </c>
      <c r="J1442" s="0">
        <v>2</v>
      </c>
    </row>
    <row r="1443" spans="1:10" customHeight="0">
      <c r="A1443" s="0">
        <f>HYPERLINK("https://dl.dropboxusercontent.com/scl/fi/feuttcjqq30ob7p375mjv/huron.jpg?rlkey=cwpnzmpps66dkvin6s6w8zjd1&amp;dl=0","Click to download Image")</f>
      </c>
      <c r="C1443" s="0" t="inlineStr">
        <is>
          <t>Huron Youth T-Shirt</t>
        </is>
      </c>
      <c r="D1443" s="0" t="inlineStr">
        <is>
          <t>'137565</t>
        </is>
      </c>
      <c r="E1443" s="0" t="inlineStr">
        <is>
          <t>KSU HURON Y DG:137565B-YS</t>
        </is>
      </c>
      <c r="F1443" s="0" t="inlineStr">
        <is>
          <t>'805137565015</t>
        </is>
      </c>
      <c r="G1443" s="0" t="inlineStr">
        <is>
          <t>YOUTH</t>
        </is>
      </c>
      <c r="H1443" s="0" t="inlineStr">
        <is>
          <t>YS</t>
        </is>
      </c>
      <c r="I1443" s="0">
        <v>23.99</v>
      </c>
      <c r="J1443" s="0">
        <v>8</v>
      </c>
    </row>
    <row r="1444" spans="1:10" customHeight="0">
      <c r="A1444" s="0">
        <f>HYPERLINK("https://dl.dropboxusercontent.com/scl/fi/feuttcjqq30ob7p375mjv/huron.jpg?rlkey=cwpnzmpps66dkvin6s6w8zjd1&amp;dl=0","Click to download Image")</f>
      </c>
      <c r="C1444" s="0" t="inlineStr">
        <is>
          <t>Huron Youth T-Shirt</t>
        </is>
      </c>
      <c r="D1444" s="0" t="inlineStr">
        <is>
          <t>'137565</t>
        </is>
      </c>
      <c r="E1444" s="0" t="inlineStr">
        <is>
          <t>KSU HURON Y DG:137565C-YM</t>
        </is>
      </c>
      <c r="F1444" s="0" t="inlineStr">
        <is>
          <t>'805137565022</t>
        </is>
      </c>
      <c r="G1444" s="0" t="inlineStr">
        <is>
          <t>YOUTH</t>
        </is>
      </c>
      <c r="H1444" s="0" t="inlineStr">
        <is>
          <t>YM</t>
        </is>
      </c>
      <c r="I1444" s="0">
        <v>23.99</v>
      </c>
      <c r="J1444" s="0">
        <v>10</v>
      </c>
    </row>
    <row r="1445" spans="1:10" customHeight="0">
      <c r="A1445" s="0">
        <f>HYPERLINK("https://dl.dropboxusercontent.com/scl/fi/feuttcjqq30ob7p375mjv/huron.jpg?rlkey=cwpnzmpps66dkvin6s6w8zjd1&amp;dl=0","Click to download Image")</f>
      </c>
      <c r="C1445" s="0" t="inlineStr">
        <is>
          <t>Huron Youth T-Shirt</t>
        </is>
      </c>
      <c r="D1445" s="0" t="inlineStr">
        <is>
          <t>'137565</t>
        </is>
      </c>
      <c r="E1445" s="0" t="inlineStr">
        <is>
          <t>KSU HURON Y DG:137565D-YL</t>
        </is>
      </c>
      <c r="F1445" s="0" t="inlineStr">
        <is>
          <t>'805137565039</t>
        </is>
      </c>
      <c r="G1445" s="0" t="inlineStr">
        <is>
          <t>YOUTH</t>
        </is>
      </c>
      <c r="H1445" s="0" t="inlineStr">
        <is>
          <t>YL</t>
        </is>
      </c>
      <c r="I1445" s="0">
        <v>23.99</v>
      </c>
      <c r="J1445" s="0">
        <v>10</v>
      </c>
    </row>
    <row r="1446" spans="1:10" customHeight="0">
      <c r="A1446" s="0">
        <f>HYPERLINK("https://dl.dropboxusercontent.com/scl/fi/feuttcjqq30ob7p375mjv/huron.jpg?rlkey=cwpnzmpps66dkvin6s6w8zjd1&amp;dl=0","Click to download Image")</f>
      </c>
      <c r="C1446" s="0" t="inlineStr">
        <is>
          <t>Huron Youth T-Shirt</t>
        </is>
      </c>
      <c r="D1446" s="0" t="inlineStr">
        <is>
          <t>'137565</t>
        </is>
      </c>
      <c r="E1446" s="0" t="inlineStr">
        <is>
          <t>KSU HURON Y DG:137565E-YXL</t>
        </is>
      </c>
      <c r="F1446" s="0" t="inlineStr">
        <is>
          <t>'805137565046</t>
        </is>
      </c>
      <c r="G1446" s="0" t="inlineStr">
        <is>
          <t>YOUTH</t>
        </is>
      </c>
      <c r="H1446" s="0" t="inlineStr">
        <is>
          <t>YXL</t>
        </is>
      </c>
      <c r="I1446" s="0">
        <v>23.99</v>
      </c>
      <c r="J1446" s="0">
        <v>12</v>
      </c>
    </row>
    <row r="1447" spans="1:10" customHeight="0">
      <c r="A1447" s="0">
        <f>HYPERLINK("https://dl.dropboxusercontent.com/scl/fi/jdw9mczl04bki3wskevtk/gaines-150473-f.jpg?rlkey=v63vaj2ql7mszyfnhejm5xo21&amp;dl=0","Click to download Image")</f>
      </c>
      <c r="C1447" s="0" t="inlineStr">
        <is>
          <t>Gaines Men's Crewneck</t>
        </is>
      </c>
      <c r="D1447" s="0" t="inlineStr">
        <is>
          <t>'150473</t>
        </is>
      </c>
      <c r="E1447" s="0" t="inlineStr">
        <is>
          <t>IOWA GAINES M HG:150473A-S</t>
        </is>
      </c>
      <c r="F1447" s="0" t="inlineStr">
        <is>
          <t>'800150473040</t>
        </is>
      </c>
      <c r="G1447" s="0" t="inlineStr">
        <is>
          <t>MENS</t>
        </is>
      </c>
      <c r="H1447" s="0" t="inlineStr">
        <is>
          <t>S</t>
        </is>
      </c>
      <c r="I1447" s="0">
        <v>44.99</v>
      </c>
      <c r="J1447" s="0">
        <v>0</v>
      </c>
    </row>
    <row r="1448" spans="1:10" customHeight="0">
      <c r="A1448" s="0">
        <f>HYPERLINK("https://dl.dropboxusercontent.com/scl/fi/jdw9mczl04bki3wskevtk/gaines-150473-f.jpg?rlkey=v63vaj2ql7mszyfnhejm5xo21&amp;dl=0","Click to download Image")</f>
      </c>
      <c r="C1448" s="0" t="inlineStr">
        <is>
          <t>Gaines Men's Crewneck</t>
        </is>
      </c>
      <c r="D1448" s="0" t="inlineStr">
        <is>
          <t>'150473</t>
        </is>
      </c>
      <c r="E1448" s="0" t="inlineStr">
        <is>
          <t>IOWA GAINES M HG:150473B-M</t>
        </is>
      </c>
      <c r="F1448" s="0" t="inlineStr">
        <is>
          <t>'800150473057</t>
        </is>
      </c>
      <c r="G1448" s="0" t="inlineStr">
        <is>
          <t>MENS</t>
        </is>
      </c>
      <c r="H1448" s="0" t="inlineStr">
        <is>
          <t>M</t>
        </is>
      </c>
      <c r="I1448" s="0">
        <v>44.99</v>
      </c>
      <c r="J1448" s="0">
        <v>22</v>
      </c>
    </row>
    <row r="1449" spans="1:10" customHeight="0">
      <c r="A1449" s="0">
        <f>HYPERLINK("https://dl.dropboxusercontent.com/scl/fi/jdw9mczl04bki3wskevtk/gaines-150473-f.jpg?rlkey=v63vaj2ql7mszyfnhejm5xo21&amp;dl=0","Click to download Image")</f>
      </c>
      <c r="C1449" s="0" t="inlineStr">
        <is>
          <t>Gaines Men's Crewneck</t>
        </is>
      </c>
      <c r="D1449" s="0" t="inlineStr">
        <is>
          <t>'150473</t>
        </is>
      </c>
      <c r="E1449" s="0" t="inlineStr">
        <is>
          <t>IOWA GAINES M HG:150473C-L</t>
        </is>
      </c>
      <c r="F1449" s="0" t="inlineStr">
        <is>
          <t>'800150473064</t>
        </is>
      </c>
      <c r="G1449" s="0" t="inlineStr">
        <is>
          <t>MENS</t>
        </is>
      </c>
      <c r="H1449" s="0" t="inlineStr">
        <is>
          <t>L</t>
        </is>
      </c>
      <c r="I1449" s="0">
        <v>44.99</v>
      </c>
      <c r="J1449" s="0">
        <v>45</v>
      </c>
    </row>
    <row r="1450" spans="1:10" customHeight="0">
      <c r="A1450" s="0">
        <f>HYPERLINK("https://dl.dropboxusercontent.com/scl/fi/jdw9mczl04bki3wskevtk/gaines-150473-f.jpg?rlkey=v63vaj2ql7mszyfnhejm5xo21&amp;dl=0","Click to download Image")</f>
      </c>
      <c r="C1450" s="0" t="inlineStr">
        <is>
          <t>Gaines Men's Crewneck</t>
        </is>
      </c>
      <c r="D1450" s="0" t="inlineStr">
        <is>
          <t>'150473</t>
        </is>
      </c>
      <c r="E1450" s="0" t="inlineStr">
        <is>
          <t>IOWA GAINES M HG:150473D-XL</t>
        </is>
      </c>
      <c r="F1450" s="0" t="inlineStr">
        <is>
          <t>'800150473071</t>
        </is>
      </c>
      <c r="G1450" s="0" t="inlineStr">
        <is>
          <t>MENS</t>
        </is>
      </c>
      <c r="H1450" s="0" t="inlineStr">
        <is>
          <t>XL</t>
        </is>
      </c>
      <c r="I1450" s="0">
        <v>44.99</v>
      </c>
      <c r="J1450" s="0">
        <v>8</v>
      </c>
    </row>
    <row r="1451" spans="1:10" customHeight="0">
      <c r="A1451" s="0">
        <f>HYPERLINK("https://dl.dropboxusercontent.com/scl/fi/jdw9mczl04bki3wskevtk/gaines-150473-f.jpg?rlkey=v63vaj2ql7mszyfnhejm5xo21&amp;dl=0","Click to download Image")</f>
      </c>
      <c r="C1451" s="0" t="inlineStr">
        <is>
          <t>Gaines Men's Crewneck</t>
        </is>
      </c>
      <c r="D1451" s="0" t="inlineStr">
        <is>
          <t>'150473</t>
        </is>
      </c>
      <c r="E1451" s="0" t="inlineStr">
        <is>
          <t>IOWA GAINES M HG:150473E-2XL</t>
        </is>
      </c>
      <c r="F1451" s="0" t="inlineStr">
        <is>
          <t>'800150473088</t>
        </is>
      </c>
      <c r="G1451" s="0" t="inlineStr">
        <is>
          <t>MENS</t>
        </is>
      </c>
      <c r="H1451" s="0" t="inlineStr">
        <is>
          <t>2XL</t>
        </is>
      </c>
      <c r="I1451" s="0">
        <v>44.99</v>
      </c>
      <c r="J1451" s="0">
        <v>14</v>
      </c>
    </row>
    <row r="1452" spans="1:10" customHeight="0">
      <c r="A1452" s="0">
        <f>HYPERLINK("https://dl.dropboxusercontent.com/scl/fi/jdw9mczl04bki3wskevtk/gaines-150473-f.jpg?rlkey=v63vaj2ql7mszyfnhejm5xo21&amp;dl=0","Click to download Image")</f>
      </c>
      <c r="C1452" s="0" t="inlineStr">
        <is>
          <t>Gaines Men's Crewneck</t>
        </is>
      </c>
      <c r="D1452" s="0" t="inlineStr">
        <is>
          <t>'150473</t>
        </is>
      </c>
      <c r="E1452" s="0" t="inlineStr">
        <is>
          <t>IOWA GAINES M HG:150473F-3XL</t>
        </is>
      </c>
      <c r="F1452" s="0" t="inlineStr">
        <is>
          <t>'800150473095</t>
        </is>
      </c>
      <c r="G1452" s="0" t="inlineStr">
        <is>
          <t>MENS</t>
        </is>
      </c>
      <c r="H1452" s="0" t="inlineStr">
        <is>
          <t>3XL</t>
        </is>
      </c>
      <c r="I1452" s="0">
        <v>44.99</v>
      </c>
      <c r="J1452" s="0">
        <v>15</v>
      </c>
    </row>
    <row r="1453" spans="1:10" customHeight="0">
      <c r="A1453" s="0">
        <f>HYPERLINK("https://dl.dropboxusercontent.com/scl/fi/i1pna09c3hb1mstd8z9e2/gaines-150471-f.jpg?rlkey=fwbsg78z52d03kn77s80oz3n1&amp;dl=0","Click to download Image")</f>
      </c>
      <c r="C1453" s="0" t="inlineStr">
        <is>
          <t>Gaines Men's Crewneck</t>
        </is>
      </c>
      <c r="D1453" s="0" t="inlineStr">
        <is>
          <t>'150471</t>
        </is>
      </c>
      <c r="E1453" s="0" t="inlineStr">
        <is>
          <t>IOWA GAINES M BK:150471A-S</t>
        </is>
      </c>
      <c r="F1453" s="0" t="inlineStr">
        <is>
          <t>'800150471046</t>
        </is>
      </c>
      <c r="G1453" s="0" t="inlineStr">
        <is>
          <t>MENS</t>
        </is>
      </c>
      <c r="H1453" s="0" t="inlineStr">
        <is>
          <t>S</t>
        </is>
      </c>
      <c r="I1453" s="0">
        <v>44.99</v>
      </c>
      <c r="J1453" s="0">
        <v>17</v>
      </c>
    </row>
    <row r="1454" spans="1:10" customHeight="0">
      <c r="A1454" s="0">
        <f>HYPERLINK("https://dl.dropboxusercontent.com/scl/fi/i1pna09c3hb1mstd8z9e2/gaines-150471-f.jpg?rlkey=fwbsg78z52d03kn77s80oz3n1&amp;dl=0","Click to download Image")</f>
      </c>
      <c r="C1454" s="0" t="inlineStr">
        <is>
          <t>Gaines Men's Crewneck</t>
        </is>
      </c>
      <c r="D1454" s="0" t="inlineStr">
        <is>
          <t>'150471</t>
        </is>
      </c>
      <c r="E1454" s="0" t="inlineStr">
        <is>
          <t>IOWA GAINES M BK:150471B-M</t>
        </is>
      </c>
      <c r="F1454" s="0" t="inlineStr">
        <is>
          <t>'800150471053</t>
        </is>
      </c>
      <c r="G1454" s="0" t="inlineStr">
        <is>
          <t>MENS</t>
        </is>
      </c>
      <c r="H1454" s="0" t="inlineStr">
        <is>
          <t>M</t>
        </is>
      </c>
      <c r="I1454" s="0">
        <v>44.99</v>
      </c>
      <c r="J1454" s="0">
        <v>37</v>
      </c>
    </row>
    <row r="1455" spans="1:10" customHeight="0">
      <c r="A1455" s="0">
        <f>HYPERLINK("https://dl.dropboxusercontent.com/scl/fi/i1pna09c3hb1mstd8z9e2/gaines-150471-f.jpg?rlkey=fwbsg78z52d03kn77s80oz3n1&amp;dl=0","Click to download Image")</f>
      </c>
      <c r="C1455" s="0" t="inlineStr">
        <is>
          <t>Gaines Men's Crewneck</t>
        </is>
      </c>
      <c r="D1455" s="0" t="inlineStr">
        <is>
          <t>'150471</t>
        </is>
      </c>
      <c r="E1455" s="0" t="inlineStr">
        <is>
          <t>IOWA GAINES M BK:150471C-L</t>
        </is>
      </c>
      <c r="F1455" s="0" t="inlineStr">
        <is>
          <t>'800150471060</t>
        </is>
      </c>
      <c r="G1455" s="0" t="inlineStr">
        <is>
          <t>MENS</t>
        </is>
      </c>
      <c r="H1455" s="0" t="inlineStr">
        <is>
          <t>L</t>
        </is>
      </c>
      <c r="I1455" s="0">
        <v>44.99</v>
      </c>
      <c r="J1455" s="0">
        <v>42</v>
      </c>
    </row>
    <row r="1456" spans="1:10" customHeight="0">
      <c r="A1456" s="0">
        <f>HYPERLINK("https://dl.dropboxusercontent.com/scl/fi/i1pna09c3hb1mstd8z9e2/gaines-150471-f.jpg?rlkey=fwbsg78z52d03kn77s80oz3n1&amp;dl=0","Click to download Image")</f>
      </c>
      <c r="C1456" s="0" t="inlineStr">
        <is>
          <t>Gaines Men's Crewneck</t>
        </is>
      </c>
      <c r="D1456" s="0" t="inlineStr">
        <is>
          <t>'150471</t>
        </is>
      </c>
      <c r="E1456" s="0" t="inlineStr">
        <is>
          <t>IOWA GAINES M BK:150471D-XL</t>
        </is>
      </c>
      <c r="F1456" s="0" t="inlineStr">
        <is>
          <t>'800150471077</t>
        </is>
      </c>
      <c r="G1456" s="0" t="inlineStr">
        <is>
          <t>MENS</t>
        </is>
      </c>
      <c r="H1456" s="0" t="inlineStr">
        <is>
          <t>XL</t>
        </is>
      </c>
      <c r="I1456" s="0">
        <v>44.99</v>
      </c>
      <c r="J1456" s="0">
        <v>52</v>
      </c>
    </row>
    <row r="1457" spans="1:10" customHeight="0">
      <c r="A1457" s="0">
        <f>HYPERLINK("https://dl.dropboxusercontent.com/scl/fi/i1pna09c3hb1mstd8z9e2/gaines-150471-f.jpg?rlkey=fwbsg78z52d03kn77s80oz3n1&amp;dl=0","Click to download Image")</f>
      </c>
      <c r="C1457" s="0" t="inlineStr">
        <is>
          <t>Gaines Men's Crewneck</t>
        </is>
      </c>
      <c r="D1457" s="0" t="inlineStr">
        <is>
          <t>'150471</t>
        </is>
      </c>
      <c r="E1457" s="0" t="inlineStr">
        <is>
          <t>IOWA GAINES M BK:150471E-2XL</t>
        </is>
      </c>
      <c r="F1457" s="0" t="inlineStr">
        <is>
          <t>'800150471084</t>
        </is>
      </c>
      <c r="G1457" s="0" t="inlineStr">
        <is>
          <t>MENS</t>
        </is>
      </c>
      <c r="H1457" s="0" t="inlineStr">
        <is>
          <t>2XL</t>
        </is>
      </c>
      <c r="I1457" s="0">
        <v>44.99</v>
      </c>
      <c r="J1457" s="0">
        <v>34</v>
      </c>
    </row>
    <row r="1458" spans="1:10" customHeight="0">
      <c r="A1458" s="0">
        <f>HYPERLINK("https://dl.dropboxusercontent.com/scl/fi/i1pna09c3hb1mstd8z9e2/gaines-150471-f.jpg?rlkey=fwbsg78z52d03kn77s80oz3n1&amp;dl=0","Click to download Image")</f>
      </c>
      <c r="C1458" s="0" t="inlineStr">
        <is>
          <t>Gaines Men's Crewneck</t>
        </is>
      </c>
      <c r="D1458" s="0" t="inlineStr">
        <is>
          <t>'150471</t>
        </is>
      </c>
      <c r="E1458" s="0" t="inlineStr">
        <is>
          <t>IOWA GAINES M BK:150471F-3XL</t>
        </is>
      </c>
      <c r="F1458" s="0" t="inlineStr">
        <is>
          <t>'800150471091</t>
        </is>
      </c>
      <c r="G1458" s="0" t="inlineStr">
        <is>
          <t>MENS</t>
        </is>
      </c>
      <c r="H1458" s="0" t="inlineStr">
        <is>
          <t>3XL</t>
        </is>
      </c>
      <c r="I1458" s="0">
        <v>44.99</v>
      </c>
      <c r="J1458" s="0">
        <v>17</v>
      </c>
    </row>
    <row r="1459" spans="1:10" customHeight="0">
      <c r="A1459" s="0">
        <f>HYPERLINK("https://dl.dropboxusercontent.com/scl/fi/xzz606542j2v1j3igakim/gainesgld.jpg?rlkey=31ch7dnzbh6ngedsw3p1nbn3w&amp;dl=0","Click to download Image")</f>
      </c>
      <c r="C1459" s="0" t="inlineStr">
        <is>
          <t>Gaines Men's Crewneck</t>
        </is>
      </c>
      <c r="D1459" s="0" t="inlineStr">
        <is>
          <t>'150472</t>
        </is>
      </c>
      <c r="E1459" s="0" t="inlineStr">
        <is>
          <t>IOWA GAINES M GD:150472A-S</t>
        </is>
      </c>
      <c r="F1459" s="0" t="inlineStr">
        <is>
          <t>'800150472043</t>
        </is>
      </c>
      <c r="G1459" s="0" t="inlineStr">
        <is>
          <t>MENS</t>
        </is>
      </c>
      <c r="H1459" s="0" t="inlineStr">
        <is>
          <t>S</t>
        </is>
      </c>
      <c r="I1459" s="0">
        <v>44.99</v>
      </c>
      <c r="J1459" s="0">
        <v>1</v>
      </c>
    </row>
    <row r="1460" spans="1:10" customHeight="0">
      <c r="A1460" s="0">
        <f>HYPERLINK("https://dl.dropboxusercontent.com/scl/fi/xzz606542j2v1j3igakim/gainesgld.jpg?rlkey=31ch7dnzbh6ngedsw3p1nbn3w&amp;dl=0","Click to download Image")</f>
      </c>
      <c r="C1460" s="0" t="inlineStr">
        <is>
          <t>Gaines Men's Crewneck</t>
        </is>
      </c>
      <c r="D1460" s="0" t="inlineStr">
        <is>
          <t>'150472</t>
        </is>
      </c>
      <c r="E1460" s="0" t="inlineStr">
        <is>
          <t>IOWA GAINES M GD:150472B-M</t>
        </is>
      </c>
      <c r="F1460" s="0" t="inlineStr">
        <is>
          <t>'800150472050</t>
        </is>
      </c>
      <c r="G1460" s="0" t="inlineStr">
        <is>
          <t>MENS</t>
        </is>
      </c>
      <c r="H1460" s="0" t="inlineStr">
        <is>
          <t>M</t>
        </is>
      </c>
      <c r="I1460" s="0">
        <v>44.99</v>
      </c>
      <c r="J1460" s="0">
        <v>2</v>
      </c>
    </row>
    <row r="1461" spans="1:10" customHeight="0">
      <c r="A1461" s="0">
        <f>HYPERLINK("https://dl.dropboxusercontent.com/scl/fi/xzz606542j2v1j3igakim/gainesgld.jpg?rlkey=31ch7dnzbh6ngedsw3p1nbn3w&amp;dl=0","Click to download Image")</f>
      </c>
      <c r="C1461" s="0" t="inlineStr">
        <is>
          <t>Gaines Men's Crewneck</t>
        </is>
      </c>
      <c r="D1461" s="0" t="inlineStr">
        <is>
          <t>'150472</t>
        </is>
      </c>
      <c r="E1461" s="0" t="inlineStr">
        <is>
          <t>IOWA GAINES M GD:150472C-L</t>
        </is>
      </c>
      <c r="F1461" s="0" t="inlineStr">
        <is>
          <t>'800150472067</t>
        </is>
      </c>
      <c r="G1461" s="0" t="inlineStr">
        <is>
          <t>MENS</t>
        </is>
      </c>
      <c r="H1461" s="0" t="inlineStr">
        <is>
          <t>L</t>
        </is>
      </c>
      <c r="I1461" s="0">
        <v>44.99</v>
      </c>
      <c r="J1461" s="0">
        <v>1</v>
      </c>
    </row>
    <row r="1462" spans="1:10" customHeight="0">
      <c r="A1462" s="0">
        <f>HYPERLINK("https://dl.dropboxusercontent.com/scl/fi/xzz606542j2v1j3igakim/gainesgld.jpg?rlkey=31ch7dnzbh6ngedsw3p1nbn3w&amp;dl=0","Click to download Image")</f>
      </c>
      <c r="C1462" s="0" t="inlineStr">
        <is>
          <t>Gaines Men's Crewneck</t>
        </is>
      </c>
      <c r="D1462" s="0" t="inlineStr">
        <is>
          <t>'150472</t>
        </is>
      </c>
      <c r="E1462" s="0" t="inlineStr">
        <is>
          <t>IOWA GAINES M GD:150472D-XL</t>
        </is>
      </c>
      <c r="F1462" s="0" t="inlineStr">
        <is>
          <t>'800150472074</t>
        </is>
      </c>
      <c r="G1462" s="0" t="inlineStr">
        <is>
          <t>MENS</t>
        </is>
      </c>
      <c r="H1462" s="0" t="inlineStr">
        <is>
          <t>XL</t>
        </is>
      </c>
      <c r="I1462" s="0">
        <v>44.99</v>
      </c>
      <c r="J1462" s="0">
        <v>3</v>
      </c>
    </row>
    <row r="1463" spans="1:10" customHeight="0">
      <c r="A1463" s="0">
        <f>HYPERLINK("https://dl.dropboxusercontent.com/scl/fi/xzz606542j2v1j3igakim/gainesgld.jpg?rlkey=31ch7dnzbh6ngedsw3p1nbn3w&amp;dl=0","Click to download Image")</f>
      </c>
      <c r="C1463" s="0" t="inlineStr">
        <is>
          <t>Gaines Men's Crewneck</t>
        </is>
      </c>
      <c r="D1463" s="0" t="inlineStr">
        <is>
          <t>'150472</t>
        </is>
      </c>
      <c r="E1463" s="0" t="inlineStr">
        <is>
          <t>IOWA GAINES M GD:150472E-2XL</t>
        </is>
      </c>
      <c r="F1463" s="0" t="inlineStr">
        <is>
          <t>'800150472081</t>
        </is>
      </c>
      <c r="G1463" s="0" t="inlineStr">
        <is>
          <t>MENS</t>
        </is>
      </c>
      <c r="H1463" s="0" t="inlineStr">
        <is>
          <t>2XL</t>
        </is>
      </c>
      <c r="I1463" s="0">
        <v>44.99</v>
      </c>
      <c r="J1463" s="0">
        <v>2</v>
      </c>
    </row>
    <row r="1464" spans="1:10" customHeight="0">
      <c r="A1464" s="0">
        <f>HYPERLINK("https://dl.dropboxusercontent.com/scl/fi/xzz606542j2v1j3igakim/gainesgld.jpg?rlkey=31ch7dnzbh6ngedsw3p1nbn3w&amp;dl=0","Click to download Image")</f>
      </c>
      <c r="C1464" s="0" t="inlineStr">
        <is>
          <t>Gaines Men's Crewneck</t>
        </is>
      </c>
      <c r="D1464" s="0" t="inlineStr">
        <is>
          <t>'150472</t>
        </is>
      </c>
      <c r="E1464" s="0" t="inlineStr">
        <is>
          <t>IOWA GAINES M GD:150472F-3XL</t>
        </is>
      </c>
      <c r="F1464" s="0" t="inlineStr">
        <is>
          <t>'800150472098</t>
        </is>
      </c>
      <c r="G1464" s="0" t="inlineStr">
        <is>
          <t>MENS</t>
        </is>
      </c>
      <c r="H1464" s="0" t="inlineStr">
        <is>
          <t>3XL</t>
        </is>
      </c>
      <c r="I1464" s="0">
        <v>44.99</v>
      </c>
      <c r="J1464" s="0">
        <v>0</v>
      </c>
    </row>
    <row r="1465" spans="1:10" customHeight="0">
      <c r="A1465" s="0">
        <f>HYPERLINK("https://dl.dropboxusercontent.com/scl/fi/8ofddcx8qpehk752s73ny/gaines-cl.jpg?rlkey=4sbf90yyk8zua4fctujeawi1q&amp;dl=0","Click to download Image")</f>
      </c>
      <c r="C1465" s="0" t="inlineStr">
        <is>
          <t>Gaines Men's Crewneck</t>
        </is>
      </c>
      <c r="D1465" s="0" t="inlineStr">
        <is>
          <t>'150474</t>
        </is>
      </c>
      <c r="E1465" s="0" t="inlineStr">
        <is>
          <t>ISU GAINES M CL:150474A-S</t>
        </is>
      </c>
      <c r="F1465" s="0" t="inlineStr">
        <is>
          <t>'801150474044</t>
        </is>
      </c>
      <c r="G1465" s="0" t="inlineStr">
        <is>
          <t>MENS</t>
        </is>
      </c>
      <c r="H1465" s="0" t="inlineStr">
        <is>
          <t>S</t>
        </is>
      </c>
      <c r="I1465" s="0">
        <v>44.99</v>
      </c>
      <c r="J1465" s="0">
        <v>0</v>
      </c>
    </row>
    <row r="1466" spans="1:10" customHeight="0">
      <c r="A1466" s="0">
        <f>HYPERLINK("https://dl.dropboxusercontent.com/scl/fi/8ofddcx8qpehk752s73ny/gaines-cl.jpg?rlkey=4sbf90yyk8zua4fctujeawi1q&amp;dl=0","Click to download Image")</f>
      </c>
      <c r="C1466" s="0" t="inlineStr">
        <is>
          <t>Gaines Men's Crewneck</t>
        </is>
      </c>
      <c r="D1466" s="0" t="inlineStr">
        <is>
          <t>'150474</t>
        </is>
      </c>
      <c r="E1466" s="0" t="inlineStr">
        <is>
          <t>ISU GAINES M CL:150474B-M</t>
        </is>
      </c>
      <c r="F1466" s="0" t="inlineStr">
        <is>
          <t>'801150474051</t>
        </is>
      </c>
      <c r="G1466" s="0" t="inlineStr">
        <is>
          <t>MENS</t>
        </is>
      </c>
      <c r="H1466" s="0" t="inlineStr">
        <is>
          <t>M</t>
        </is>
      </c>
      <c r="I1466" s="0">
        <v>44.99</v>
      </c>
      <c r="J1466" s="0">
        <v>0</v>
      </c>
    </row>
    <row r="1467" spans="1:10" customHeight="0">
      <c r="A1467" s="0">
        <f>HYPERLINK("https://dl.dropboxusercontent.com/scl/fi/8ofddcx8qpehk752s73ny/gaines-cl.jpg?rlkey=4sbf90yyk8zua4fctujeawi1q&amp;dl=0","Click to download Image")</f>
      </c>
      <c r="C1467" s="0" t="inlineStr">
        <is>
          <t>Gaines Men's Crewneck</t>
        </is>
      </c>
      <c r="D1467" s="0" t="inlineStr">
        <is>
          <t>'150474</t>
        </is>
      </c>
      <c r="E1467" s="0" t="inlineStr">
        <is>
          <t>ISU GAINES M CL:150474C-L</t>
        </is>
      </c>
      <c r="F1467" s="0" t="inlineStr">
        <is>
          <t>'801150474068</t>
        </is>
      </c>
      <c r="G1467" s="0" t="inlineStr">
        <is>
          <t>MENS</t>
        </is>
      </c>
      <c r="H1467" s="0" t="inlineStr">
        <is>
          <t>L</t>
        </is>
      </c>
      <c r="I1467" s="0">
        <v>44.99</v>
      </c>
      <c r="J1467" s="0">
        <v>4</v>
      </c>
    </row>
    <row r="1468" spans="1:10" customHeight="0">
      <c r="A1468" s="0">
        <f>HYPERLINK("https://dl.dropboxusercontent.com/scl/fi/8ofddcx8qpehk752s73ny/gaines-cl.jpg?rlkey=4sbf90yyk8zua4fctujeawi1q&amp;dl=0","Click to download Image")</f>
      </c>
      <c r="C1468" s="0" t="inlineStr">
        <is>
          <t>Gaines Men's Crewneck</t>
        </is>
      </c>
      <c r="D1468" s="0" t="inlineStr">
        <is>
          <t>'150474</t>
        </is>
      </c>
      <c r="E1468" s="0" t="inlineStr">
        <is>
          <t>ISU GAINES M CL:150474D-XL</t>
        </is>
      </c>
      <c r="F1468" s="0" t="inlineStr">
        <is>
          <t>'801150474075</t>
        </is>
      </c>
      <c r="G1468" s="0" t="inlineStr">
        <is>
          <t>MENS</t>
        </is>
      </c>
      <c r="H1468" s="0" t="inlineStr">
        <is>
          <t>XL</t>
        </is>
      </c>
      <c r="I1468" s="0">
        <v>44.99</v>
      </c>
      <c r="J1468" s="0">
        <v>4</v>
      </c>
    </row>
    <row r="1469" spans="1:10" customHeight="0">
      <c r="A1469" s="0">
        <f>HYPERLINK("https://dl.dropboxusercontent.com/scl/fi/8ofddcx8qpehk752s73ny/gaines-cl.jpg?rlkey=4sbf90yyk8zua4fctujeawi1q&amp;dl=0","Click to download Image")</f>
      </c>
      <c r="C1469" s="0" t="inlineStr">
        <is>
          <t>Gaines Men's Crewneck</t>
        </is>
      </c>
      <c r="D1469" s="0" t="inlineStr">
        <is>
          <t>'150474</t>
        </is>
      </c>
      <c r="E1469" s="0" t="inlineStr">
        <is>
          <t>ISU GAINES M CL:150474E-2XL</t>
        </is>
      </c>
      <c r="F1469" s="0" t="inlineStr">
        <is>
          <t>'801150474082</t>
        </is>
      </c>
      <c r="G1469" s="0" t="inlineStr">
        <is>
          <t>MENS</t>
        </is>
      </c>
      <c r="H1469" s="0" t="inlineStr">
        <is>
          <t>2XL</t>
        </is>
      </c>
      <c r="I1469" s="0">
        <v>44.99</v>
      </c>
      <c r="J1469" s="0">
        <v>1</v>
      </c>
    </row>
    <row r="1470" spans="1:10" customHeight="0">
      <c r="A1470" s="0">
        <f>HYPERLINK("https://dl.dropboxusercontent.com/scl/fi/8ofddcx8qpehk752s73ny/gaines-cl.jpg?rlkey=4sbf90yyk8zua4fctujeawi1q&amp;dl=0","Click to download Image")</f>
      </c>
      <c r="C1470" s="0" t="inlineStr">
        <is>
          <t>Gaines Men's Crewneck</t>
        </is>
      </c>
      <c r="D1470" s="0" t="inlineStr">
        <is>
          <t>'150474</t>
        </is>
      </c>
      <c r="E1470" s="0" t="inlineStr">
        <is>
          <t>ISU GAINES M CL:150474F-3XL</t>
        </is>
      </c>
      <c r="F1470" s="0" t="inlineStr">
        <is>
          <t>'801150474099</t>
        </is>
      </c>
      <c r="G1470" s="0" t="inlineStr">
        <is>
          <t>MENS</t>
        </is>
      </c>
      <c r="H1470" s="0" t="inlineStr">
        <is>
          <t>3XL</t>
        </is>
      </c>
      <c r="I1470" s="0">
        <v>44.99</v>
      </c>
      <c r="J1470" s="0">
        <v>7</v>
      </c>
    </row>
    <row r="1471" spans="1:10" customHeight="0">
      <c r="A1471" s="0">
        <f>HYPERLINK("https://dl.dropboxusercontent.com/scl/fi/kyuqlgd2vem7udzlsxcez/150475.jpg?rlkey=yxiss5wgjt9gpfi8816ioco5d&amp;dl=0","Click to download Image")</f>
      </c>
      <c r="C1471" s="0" t="inlineStr">
        <is>
          <t>Gaines Men's Crewneck</t>
        </is>
      </c>
      <c r="D1471" s="0" t="inlineStr">
        <is>
          <t>'150475</t>
        </is>
      </c>
      <c r="E1471" s="0" t="inlineStr">
        <is>
          <t>ISU GAINES M GD:150475A-S</t>
        </is>
      </c>
      <c r="F1471" s="0" t="inlineStr">
        <is>
          <t>'801150475041</t>
        </is>
      </c>
      <c r="G1471" s="0" t="inlineStr">
        <is>
          <t>MENS</t>
        </is>
      </c>
      <c r="H1471" s="0" t="inlineStr">
        <is>
          <t>S</t>
        </is>
      </c>
      <c r="I1471" s="0">
        <v>44.99</v>
      </c>
      <c r="J1471" s="0">
        <v>0</v>
      </c>
    </row>
    <row r="1472" spans="1:10" customHeight="0">
      <c r="A1472" s="0">
        <f>HYPERLINK("https://dl.dropboxusercontent.com/scl/fi/kyuqlgd2vem7udzlsxcez/150475.jpg?rlkey=yxiss5wgjt9gpfi8816ioco5d&amp;dl=0","Click to download Image")</f>
      </c>
      <c r="C1472" s="0" t="inlineStr">
        <is>
          <t>Gaines Men's Crewneck</t>
        </is>
      </c>
      <c r="D1472" s="0" t="inlineStr">
        <is>
          <t>'150475</t>
        </is>
      </c>
      <c r="E1472" s="0" t="inlineStr">
        <is>
          <t>ISU GAINES M GD:150475B-M</t>
        </is>
      </c>
      <c r="F1472" s="0" t="inlineStr">
        <is>
          <t>'801150475058</t>
        </is>
      </c>
      <c r="G1472" s="0" t="inlineStr">
        <is>
          <t>MENS</t>
        </is>
      </c>
      <c r="H1472" s="0" t="inlineStr">
        <is>
          <t>M</t>
        </is>
      </c>
      <c r="I1472" s="0">
        <v>44.99</v>
      </c>
      <c r="J1472" s="0">
        <v>0</v>
      </c>
    </row>
    <row r="1473" spans="1:10" customHeight="0">
      <c r="A1473" s="0">
        <f>HYPERLINK("https://dl.dropboxusercontent.com/scl/fi/kyuqlgd2vem7udzlsxcez/150475.jpg?rlkey=yxiss5wgjt9gpfi8816ioco5d&amp;dl=0","Click to download Image")</f>
      </c>
      <c r="C1473" s="0" t="inlineStr">
        <is>
          <t>Gaines Men's Crewneck</t>
        </is>
      </c>
      <c r="D1473" s="0" t="inlineStr">
        <is>
          <t>'150475</t>
        </is>
      </c>
      <c r="E1473" s="0" t="inlineStr">
        <is>
          <t>ISU GAINES M GD:150475C-L</t>
        </is>
      </c>
      <c r="F1473" s="0" t="inlineStr">
        <is>
          <t>'801150475065</t>
        </is>
      </c>
      <c r="G1473" s="0" t="inlineStr">
        <is>
          <t>MENS</t>
        </is>
      </c>
      <c r="H1473" s="0" t="inlineStr">
        <is>
          <t>L</t>
        </is>
      </c>
      <c r="I1473" s="0">
        <v>44.99</v>
      </c>
      <c r="J1473" s="0">
        <v>4</v>
      </c>
    </row>
    <row r="1474" spans="1:10" customHeight="0">
      <c r="A1474" s="0">
        <f>HYPERLINK("https://dl.dropboxusercontent.com/scl/fi/kyuqlgd2vem7udzlsxcez/150475.jpg?rlkey=yxiss5wgjt9gpfi8816ioco5d&amp;dl=0","Click to download Image")</f>
      </c>
      <c r="C1474" s="0" t="inlineStr">
        <is>
          <t>Gaines Men's Crewneck</t>
        </is>
      </c>
      <c r="D1474" s="0" t="inlineStr">
        <is>
          <t>'150475</t>
        </is>
      </c>
      <c r="E1474" s="0" t="inlineStr">
        <is>
          <t>ISU GAINES M GD:150475D-XL</t>
        </is>
      </c>
      <c r="F1474" s="0" t="inlineStr">
        <is>
          <t>'801150475072</t>
        </is>
      </c>
      <c r="G1474" s="0" t="inlineStr">
        <is>
          <t>MENS</t>
        </is>
      </c>
      <c r="H1474" s="0" t="inlineStr">
        <is>
          <t>XL</t>
        </is>
      </c>
      <c r="I1474" s="0">
        <v>44.99</v>
      </c>
      <c r="J1474" s="0">
        <v>2</v>
      </c>
    </row>
    <row r="1475" spans="1:10" customHeight="0">
      <c r="A1475" s="0">
        <f>HYPERLINK("https://dl.dropboxusercontent.com/scl/fi/kyuqlgd2vem7udzlsxcez/150475.jpg?rlkey=yxiss5wgjt9gpfi8816ioco5d&amp;dl=0","Click to download Image")</f>
      </c>
      <c r="C1475" s="0" t="inlineStr">
        <is>
          <t>Gaines Men's Crewneck</t>
        </is>
      </c>
      <c r="D1475" s="0" t="inlineStr">
        <is>
          <t>'150475</t>
        </is>
      </c>
      <c r="E1475" s="0" t="inlineStr">
        <is>
          <t>ISU GAINES M GD:150475E-2XL</t>
        </is>
      </c>
      <c r="F1475" s="0" t="inlineStr">
        <is>
          <t>'801150475089</t>
        </is>
      </c>
      <c r="G1475" s="0" t="inlineStr">
        <is>
          <t>MENS</t>
        </is>
      </c>
      <c r="H1475" s="0" t="inlineStr">
        <is>
          <t>2XL</t>
        </is>
      </c>
      <c r="I1475" s="0">
        <v>44.99</v>
      </c>
      <c r="J1475" s="0">
        <v>3</v>
      </c>
    </row>
    <row r="1476" spans="1:10" customHeight="0">
      <c r="A1476" s="0">
        <f>HYPERLINK("https://dl.dropboxusercontent.com/scl/fi/kyuqlgd2vem7udzlsxcez/150475.jpg?rlkey=yxiss5wgjt9gpfi8816ioco5d&amp;dl=0","Click to download Image")</f>
      </c>
      <c r="C1476" s="0" t="inlineStr">
        <is>
          <t>Gaines Men's Crewneck</t>
        </is>
      </c>
      <c r="D1476" s="0" t="inlineStr">
        <is>
          <t>'150475</t>
        </is>
      </c>
      <c r="E1476" s="0" t="inlineStr">
        <is>
          <t>ISU GAINES M GD:150475F-3XL</t>
        </is>
      </c>
      <c r="F1476" s="0" t="inlineStr">
        <is>
          <t>'801150475096</t>
        </is>
      </c>
      <c r="G1476" s="0" t="inlineStr">
        <is>
          <t>MENS</t>
        </is>
      </c>
      <c r="H1476" s="0" t="inlineStr">
        <is>
          <t>3XL</t>
        </is>
      </c>
      <c r="I1476" s="0">
        <v>44.99</v>
      </c>
      <c r="J1476" s="0">
        <v>3</v>
      </c>
    </row>
    <row r="1477" spans="1:10" customHeight="0">
      <c r="A1477" s="0">
        <f>HYPERLINK("https://dl.dropboxusercontent.com/scl/fi/uxosywlw0yq2sninelfx1/150476.jpg?rlkey=3pmydch38vngjc5ulcjdb5jw6&amp;dl=0","Click to download Image")</f>
      </c>
      <c r="C1477" s="0" t="inlineStr">
        <is>
          <t>Gaines Men's Crewneck</t>
        </is>
      </c>
      <c r="D1477" s="0" t="inlineStr">
        <is>
          <t>'150476</t>
        </is>
      </c>
      <c r="E1477" s="0" t="inlineStr">
        <is>
          <t>ISU GAINES M HG:150476A-S</t>
        </is>
      </c>
      <c r="F1477" s="0" t="inlineStr">
        <is>
          <t>'801150476048</t>
        </is>
      </c>
      <c r="G1477" s="0" t="inlineStr">
        <is>
          <t>MENS</t>
        </is>
      </c>
      <c r="H1477" s="0" t="inlineStr">
        <is>
          <t>S</t>
        </is>
      </c>
      <c r="I1477" s="0">
        <v>44.99</v>
      </c>
      <c r="J1477" s="0">
        <v>0</v>
      </c>
    </row>
    <row r="1478" spans="1:10" customHeight="0">
      <c r="A1478" s="0">
        <f>HYPERLINK("https://dl.dropboxusercontent.com/scl/fi/uxosywlw0yq2sninelfx1/150476.jpg?rlkey=3pmydch38vngjc5ulcjdb5jw6&amp;dl=0","Click to download Image")</f>
      </c>
      <c r="C1478" s="0" t="inlineStr">
        <is>
          <t>Gaines Men's Crewneck</t>
        </is>
      </c>
      <c r="D1478" s="0" t="inlineStr">
        <is>
          <t>'150476</t>
        </is>
      </c>
      <c r="E1478" s="0" t="inlineStr">
        <is>
          <t>ISU GAINES M HG:150476B-M</t>
        </is>
      </c>
      <c r="F1478" s="0" t="inlineStr">
        <is>
          <t>'801150476055</t>
        </is>
      </c>
      <c r="G1478" s="0" t="inlineStr">
        <is>
          <t>MENS</t>
        </is>
      </c>
      <c r="H1478" s="0" t="inlineStr">
        <is>
          <t>M</t>
        </is>
      </c>
      <c r="I1478" s="0">
        <v>44.99</v>
      </c>
      <c r="J1478" s="0">
        <v>0</v>
      </c>
    </row>
    <row r="1479" spans="1:10" customHeight="0">
      <c r="A1479" s="0">
        <f>HYPERLINK("https://dl.dropboxusercontent.com/scl/fi/uxosywlw0yq2sninelfx1/150476.jpg?rlkey=3pmydch38vngjc5ulcjdb5jw6&amp;dl=0","Click to download Image")</f>
      </c>
      <c r="C1479" s="0" t="inlineStr">
        <is>
          <t>Gaines Men's Crewneck</t>
        </is>
      </c>
      <c r="D1479" s="0" t="inlineStr">
        <is>
          <t>'150476</t>
        </is>
      </c>
      <c r="E1479" s="0" t="inlineStr">
        <is>
          <t>ISU GAINES M HG:150476C-L</t>
        </is>
      </c>
      <c r="F1479" s="0" t="inlineStr">
        <is>
          <t>'801150476062</t>
        </is>
      </c>
      <c r="G1479" s="0" t="inlineStr">
        <is>
          <t>MENS</t>
        </is>
      </c>
      <c r="H1479" s="0" t="inlineStr">
        <is>
          <t>L</t>
        </is>
      </c>
      <c r="I1479" s="0">
        <v>44.99</v>
      </c>
      <c r="J1479" s="0">
        <v>2</v>
      </c>
    </row>
    <row r="1480" spans="1:10" customHeight="0">
      <c r="A1480" s="0">
        <f>HYPERLINK("https://dl.dropboxusercontent.com/scl/fi/uxosywlw0yq2sninelfx1/150476.jpg?rlkey=3pmydch38vngjc5ulcjdb5jw6&amp;dl=0","Click to download Image")</f>
      </c>
      <c r="C1480" s="0" t="inlineStr">
        <is>
          <t>Gaines Men's Crewneck</t>
        </is>
      </c>
      <c r="D1480" s="0" t="inlineStr">
        <is>
          <t>'150476</t>
        </is>
      </c>
      <c r="E1480" s="0" t="inlineStr">
        <is>
          <t>ISU GAINES M HG:150476D-XL</t>
        </is>
      </c>
      <c r="F1480" s="0" t="inlineStr">
        <is>
          <t>'801150476079</t>
        </is>
      </c>
      <c r="G1480" s="0" t="inlineStr">
        <is>
          <t>MENS</t>
        </is>
      </c>
      <c r="H1480" s="0" t="inlineStr">
        <is>
          <t>XL</t>
        </is>
      </c>
      <c r="I1480" s="0">
        <v>44.99</v>
      </c>
      <c r="J1480" s="0">
        <v>9</v>
      </c>
    </row>
    <row r="1481" spans="1:10" customHeight="0">
      <c r="A1481" s="0">
        <f>HYPERLINK("https://dl.dropboxusercontent.com/scl/fi/uxosywlw0yq2sninelfx1/150476.jpg?rlkey=3pmydch38vngjc5ulcjdb5jw6&amp;dl=0","Click to download Image")</f>
      </c>
      <c r="C1481" s="0" t="inlineStr">
        <is>
          <t>Gaines Men's Crewneck</t>
        </is>
      </c>
      <c r="D1481" s="0" t="inlineStr">
        <is>
          <t>'150476</t>
        </is>
      </c>
      <c r="E1481" s="0" t="inlineStr">
        <is>
          <t>ISU GAINES M HG:150476E-2XL</t>
        </is>
      </c>
      <c r="F1481" s="0" t="inlineStr">
        <is>
          <t>'801150476086</t>
        </is>
      </c>
      <c r="G1481" s="0" t="inlineStr">
        <is>
          <t>MENS</t>
        </is>
      </c>
      <c r="H1481" s="0" t="inlineStr">
        <is>
          <t>2XL</t>
        </is>
      </c>
      <c r="I1481" s="0">
        <v>44.99</v>
      </c>
      <c r="J1481" s="0">
        <v>2</v>
      </c>
    </row>
    <row r="1482" spans="1:10" customHeight="0">
      <c r="A1482" s="0">
        <f>HYPERLINK("https://dl.dropboxusercontent.com/scl/fi/uxosywlw0yq2sninelfx1/150476.jpg?rlkey=3pmydch38vngjc5ulcjdb5jw6&amp;dl=0","Click to download Image")</f>
      </c>
      <c r="C1482" s="0" t="inlineStr">
        <is>
          <t>Gaines Men's Crewneck</t>
        </is>
      </c>
      <c r="D1482" s="0" t="inlineStr">
        <is>
          <t>'150476</t>
        </is>
      </c>
      <c r="E1482" s="0" t="inlineStr">
        <is>
          <t>ISU GAINES M HG:150476F-3XL</t>
        </is>
      </c>
      <c r="F1482" s="0" t="inlineStr">
        <is>
          <t>'801150476093</t>
        </is>
      </c>
      <c r="G1482" s="0" t="inlineStr">
        <is>
          <t>MENS</t>
        </is>
      </c>
      <c r="H1482" s="0" t="inlineStr">
        <is>
          <t>3XL</t>
        </is>
      </c>
      <c r="I1482" s="0">
        <v>44.99</v>
      </c>
      <c r="J1482" s="0">
        <v>1</v>
      </c>
    </row>
    <row r="1483" spans="1:10" customHeight="0">
      <c r="A1483" s="0">
        <f>HYPERLINK("https://dl.dropboxusercontent.com/scl/fi/m5tmexqdwxoynp1oxjmv7/122973-af.jpg?rlkey=go7mco4vl8yiw4094z2on82pq&amp;dl=0","Click to download Image")</f>
      </c>
      <c r="C1483" s="0" t="inlineStr">
        <is>
          <t>Patriotic Adult Caps</t>
        </is>
      </c>
      <c r="D1483" s="0" t="inlineStr">
        <is>
          <t>'122973</t>
        </is>
      </c>
      <c r="E1483" s="0" t="inlineStr">
        <is>
          <t>USA A TLF BK:122973</t>
        </is>
      </c>
      <c r="F1483" s="0" t="inlineStr">
        <is>
          <t>'798122973004</t>
        </is>
      </c>
      <c r="G1483" s="0" t="inlineStr">
        <is>
          <t>MENS</t>
        </is>
      </c>
      <c r="H1483" s="0" t="inlineStr">
        <is>
          <t>STANDARD MENS</t>
        </is>
      </c>
      <c r="I1483" s="0">
        <v>13.49</v>
      </c>
      <c r="J1483" s="0">
        <v>1262</v>
      </c>
    </row>
    <row r="1484" spans="1:10" customHeight="0">
      <c r="A1484" s="0">
        <f>HYPERLINK("https://dl.dropboxusercontent.com/scl/fi/fj3zswblrdjvn8unrif58/123067-af.jpg?rlkey=2qb6h69wxiq2pkhmgxqvh44wq&amp;dl=0","Click to download Image")</f>
      </c>
      <c r="C1484" s="0" t="inlineStr">
        <is>
          <t>Patriotic Adult Caps</t>
        </is>
      </c>
      <c r="D1484" s="0" t="inlineStr">
        <is>
          <t>'123067</t>
        </is>
      </c>
      <c r="E1484" s="0" t="inlineStr">
        <is>
          <t>USA A TF BK:123067</t>
        </is>
      </c>
      <c r="F1484" s="0" t="inlineStr">
        <is>
          <t>'798123067009</t>
        </is>
      </c>
      <c r="G1484" s="0" t="inlineStr">
        <is>
          <t>MENS</t>
        </is>
      </c>
      <c r="H1484" s="0" t="inlineStr">
        <is>
          <t>STANDARD MENS</t>
        </is>
      </c>
      <c r="I1484" s="0">
        <v>13.49</v>
      </c>
      <c r="J1484" s="0">
        <v>914</v>
      </c>
    </row>
    <row r="1485" spans="1:10" customHeight="0">
      <c r="A1485" s="0">
        <f>HYPERLINK("https://dl.dropboxusercontent.com/scl/fi/qhbvshgoytbr6dn561vei/122979-af.jpg?rlkey=yft1orvjlhxu1lddbmtj8u1ac&amp;dl=0","Click to download Image")</f>
      </c>
      <c r="C1485" s="0" t="inlineStr">
        <is>
          <t>Patriotic Adult Caps</t>
        </is>
      </c>
      <c r="D1485" s="0" t="inlineStr">
        <is>
          <t>'122979</t>
        </is>
      </c>
      <c r="E1485" s="0" t="inlineStr">
        <is>
          <t>USA A TF SE:122979</t>
        </is>
      </c>
      <c r="F1485" s="0" t="inlineStr">
        <is>
          <t>'798122979006</t>
        </is>
      </c>
      <c r="G1485" s="0" t="inlineStr">
        <is>
          <t>MENS</t>
        </is>
      </c>
      <c r="H1485" s="0" t="inlineStr">
        <is>
          <t>STANDARD MENS</t>
        </is>
      </c>
      <c r="I1485" s="0">
        <v>13.49</v>
      </c>
      <c r="J1485" s="0">
        <v>2303</v>
      </c>
    </row>
    <row r="1486" spans="1:10" customHeight="0">
      <c r="A1486" s="0">
        <f>HYPERLINK("https://dl.dropboxusercontent.com/scl/fi/1gz8t4vubgclxc0h5h3yu/122970-af.png?rlkey=xbdepr0g0hyj0fwp3zb8y2ftf&amp;dl=0","Click to download Image")</f>
      </c>
      <c r="C1486" s="0" t="inlineStr">
        <is>
          <t>Patriotic Adult Caps</t>
        </is>
      </c>
      <c r="D1486" s="0" t="inlineStr">
        <is>
          <t>'122970</t>
        </is>
      </c>
      <c r="E1486" s="0" t="inlineStr">
        <is>
          <t>USA A GBTU PK:122970</t>
        </is>
      </c>
      <c r="F1486" s="0" t="inlineStr">
        <is>
          <t>'798122970003</t>
        </is>
      </c>
      <c r="G1486" s="0" t="inlineStr">
        <is>
          <t>MENS</t>
        </is>
      </c>
      <c r="H1486" s="0" t="inlineStr">
        <is>
          <t>STANDARD MENS</t>
        </is>
      </c>
      <c r="I1486" s="0">
        <v>13.49</v>
      </c>
      <c r="J1486" s="0">
        <v>1100</v>
      </c>
    </row>
    <row r="1487" spans="1:10" customHeight="0">
      <c r="A1487" s="0">
        <f>HYPERLINK("https://dl.dropboxusercontent.com/scl/fi/j7ytpymfisvy4dqx9hdwr/122971-af.png?rlkey=oo51exmkwgogdjay2bifrl6fc&amp;dl=0","Click to download Image")</f>
      </c>
      <c r="C1487" s="0" t="inlineStr">
        <is>
          <t>Patriotic Adult Caps</t>
        </is>
      </c>
      <c r="D1487" s="0" t="inlineStr">
        <is>
          <t>'122971</t>
        </is>
      </c>
      <c r="E1487" s="0" t="inlineStr">
        <is>
          <t>USA A UWS CO:122971</t>
        </is>
      </c>
      <c r="F1487" s="0" t="inlineStr">
        <is>
          <t>'798122971000</t>
        </is>
      </c>
      <c r="G1487" s="0" t="inlineStr">
        <is>
          <t>MENS</t>
        </is>
      </c>
      <c r="H1487" s="0" t="inlineStr">
        <is>
          <t>STANDARD MENS</t>
        </is>
      </c>
      <c r="I1487" s="0">
        <v>13.49</v>
      </c>
      <c r="J1487" s="0">
        <v>1971</v>
      </c>
    </row>
    <row r="1488" spans="1:10" customHeight="0">
      <c r="A1488" s="0">
        <f>HYPERLINK("https://dl.dropboxusercontent.com/scl/fi/biiz1jn7snlhxxmm8dtqn/122972-af.png?rlkey=j41aq5vpz3rbai2tv6wjoz28q&amp;dl=0","Click to download Image")</f>
      </c>
      <c r="C1488" s="0" t="inlineStr">
        <is>
          <t>Patriotic Adult Caps</t>
        </is>
      </c>
      <c r="D1488" s="0" t="inlineStr">
        <is>
          <t>'122972</t>
        </is>
      </c>
      <c r="E1488" s="0" t="inlineStr">
        <is>
          <t>USA A LOTF LR:122972</t>
        </is>
      </c>
      <c r="F1488" s="0" t="inlineStr">
        <is>
          <t>'798122972007</t>
        </is>
      </c>
      <c r="G1488" s="0" t="inlineStr">
        <is>
          <t>MENS</t>
        </is>
      </c>
      <c r="H1488" s="0" t="inlineStr">
        <is>
          <t>STANDARD MENS</t>
        </is>
      </c>
      <c r="I1488" s="0">
        <v>13.49</v>
      </c>
      <c r="J1488" s="0">
        <v>6</v>
      </c>
    </row>
    <row r="1489" spans="1:10" customHeight="0">
      <c r="A1489" s="0">
        <f>HYPERLINK("https://dl.dropboxusercontent.com/scl/fi/1pjyo28ydqxz2nn477kb0/usa-pk.jpg?rlkey=utjxvm7pa4uxidlkd5jzjivyf&amp;dl=0","Click to download Image")</f>
      </c>
      <c r="C1489" s="0" t="inlineStr">
        <is>
          <t>Patriotic Adult Caps</t>
        </is>
      </c>
      <c r="D1489" s="0" t="inlineStr">
        <is>
          <t>'122974</t>
        </is>
      </c>
      <c r="E1489" s="0" t="inlineStr">
        <is>
          <t>USA A AM PK:122974</t>
        </is>
      </c>
      <c r="F1489" s="0" t="inlineStr">
        <is>
          <t>'798122974001</t>
        </is>
      </c>
      <c r="G1489" s="0" t="inlineStr">
        <is>
          <t>MENS</t>
        </is>
      </c>
      <c r="H1489" s="0" t="inlineStr">
        <is>
          <t>STANDARD MENS</t>
        </is>
      </c>
      <c r="I1489" s="0">
        <v>13.49</v>
      </c>
      <c r="J1489" s="0">
        <v>1141</v>
      </c>
    </row>
    <row r="1490" spans="1:10" customHeight="0">
      <c r="A1490" s="0">
        <f>HYPERLINK("https://dl.dropboxusercontent.com/scl/fi/ewmjdnsnetks8if1uyi9s/122975-af.png?rlkey=g2pt94fga28tdm4cryruoz31f&amp;dl=0","Click to download Image")</f>
      </c>
      <c r="C1490" s="0" t="inlineStr">
        <is>
          <t>Patriotic Adult Caps</t>
        </is>
      </c>
      <c r="D1490" s="0" t="inlineStr">
        <is>
          <t>'122975</t>
        </is>
      </c>
      <c r="E1490" s="0" t="inlineStr">
        <is>
          <t>USA A FLAG OE:122975</t>
        </is>
      </c>
      <c r="F1490" s="0" t="inlineStr">
        <is>
          <t>'798122975008</t>
        </is>
      </c>
      <c r="G1490" s="0" t="inlineStr">
        <is>
          <t>MENS</t>
        </is>
      </c>
      <c r="H1490" s="0" t="inlineStr">
        <is>
          <t>STANDARD MENS</t>
        </is>
      </c>
      <c r="I1490" s="0">
        <v>13.49</v>
      </c>
      <c r="J1490" s="0">
        <v>538</v>
      </c>
    </row>
    <row r="1491" spans="1:10" customHeight="0">
      <c r="A1491" s="0">
        <f>HYPERLINK("https://dl.dropboxusercontent.com/scl/fi/h48mpqg3a5j91dmjkbfn2/122976-af.png?rlkey=w3gud9fjpt5pnytgss8x43qvx&amp;dl=0","Click to download Image")</f>
      </c>
      <c r="C1491" s="0" t="inlineStr">
        <is>
          <t>Patriotic Adult Caps</t>
        </is>
      </c>
      <c r="D1491" s="0" t="inlineStr">
        <is>
          <t>'122976</t>
        </is>
      </c>
      <c r="E1491" s="0" t="inlineStr">
        <is>
          <t>USA A CTF CO:122976</t>
        </is>
      </c>
      <c r="F1491" s="0" t="inlineStr">
        <is>
          <t>'798122976005</t>
        </is>
      </c>
      <c r="G1491" s="0" t="inlineStr">
        <is>
          <t>MENS</t>
        </is>
      </c>
      <c r="H1491" s="0" t="inlineStr">
        <is>
          <t>STANDARD MENS</t>
        </is>
      </c>
      <c r="I1491" s="0">
        <v>13.49</v>
      </c>
      <c r="J1491" s="0">
        <v>6648</v>
      </c>
    </row>
    <row r="1492" spans="1:10" customHeight="0">
      <c r="A1492" s="0">
        <f>HYPERLINK("https://dl.dropboxusercontent.com/scl/fi/kh0bjnx4603fduwvw52wb/122977-af.png?rlkey=2mqw6s4xivf9cei5uivx72jlq&amp;dl=0","Click to download Image")</f>
      </c>
      <c r="C1492" s="0" t="inlineStr">
        <is>
          <t>Patriotic Adult Caps</t>
        </is>
      </c>
      <c r="D1492" s="0" t="inlineStr">
        <is>
          <t>'122977</t>
        </is>
      </c>
      <c r="E1492" s="0" t="inlineStr">
        <is>
          <t>USA A USA YW:122977</t>
        </is>
      </c>
      <c r="F1492" s="0" t="inlineStr">
        <is>
          <t>'798122977002</t>
        </is>
      </c>
      <c r="G1492" s="0" t="inlineStr">
        <is>
          <t>MENS</t>
        </is>
      </c>
      <c r="H1492" s="0" t="inlineStr">
        <is>
          <t>STANDARD MENS</t>
        </is>
      </c>
      <c r="I1492" s="0">
        <v>13.49</v>
      </c>
      <c r="J1492" s="0">
        <v>1223</v>
      </c>
    </row>
    <row r="1493" spans="1:10" customHeight="0">
      <c r="A1493" s="0">
        <f>HYPERLINK("https://dl.dropboxusercontent.com/scl/fi/pgei2zm608ny9qiuq0lre/122978-af.png?rlkey=y15mi8tdpszj018bwkaxtfxbk&amp;dl=0","Click to download Image")</f>
      </c>
      <c r="C1493" s="0" t="inlineStr">
        <is>
          <t>Patriotic Adult Caps</t>
        </is>
      </c>
      <c r="D1493" s="0" t="inlineStr">
        <is>
          <t>'122978</t>
        </is>
      </c>
      <c r="E1493" s="0" t="inlineStr">
        <is>
          <t>USA A DF BN:122978</t>
        </is>
      </c>
      <c r="F1493" s="0" t="inlineStr">
        <is>
          <t>'798122978009</t>
        </is>
      </c>
      <c r="G1493" s="0" t="inlineStr">
        <is>
          <t>MENS</t>
        </is>
      </c>
      <c r="H1493" s="0" t="inlineStr">
        <is>
          <t>STANDARD MENS</t>
        </is>
      </c>
      <c r="I1493" s="0">
        <v>13.49</v>
      </c>
      <c r="J1493" s="0">
        <v>2289</v>
      </c>
    </row>
    <row r="1494" spans="1:10" customHeight="0">
      <c r="A1494" s="0">
        <f>HYPERLINK("https://dl.dropboxusercontent.com/scl/fi/v1zhwj364fkbwvjtiy821/122980-af.png?rlkey=3k9qngypw45fw2zf2dilh15bp&amp;dl=0","Click to download Image")</f>
      </c>
      <c r="C1494" s="0" t="inlineStr">
        <is>
          <t>Patriotic Adult Caps</t>
        </is>
      </c>
      <c r="D1494" s="0" t="inlineStr">
        <is>
          <t>'122980</t>
        </is>
      </c>
      <c r="E1494" s="0" t="inlineStr">
        <is>
          <t>USA A GBAM SE:122980</t>
        </is>
      </c>
      <c r="F1494" s="0" t="inlineStr">
        <is>
          <t>'798122980002</t>
        </is>
      </c>
      <c r="G1494" s="0" t="inlineStr">
        <is>
          <t>MENS</t>
        </is>
      </c>
      <c r="H1494" s="0" t="inlineStr">
        <is>
          <t>STANDARD MENS</t>
        </is>
      </c>
      <c r="I1494" s="0">
        <v>13.49</v>
      </c>
      <c r="J1494" s="0">
        <v>1134</v>
      </c>
    </row>
    <row r="1495" spans="1:10" customHeight="0">
      <c r="A1495" s="0">
        <f>HYPERLINK("https://dl.dropboxusercontent.com/scl/fi/7wscr0y2o1y74c2igyq8q/122981-af.png?rlkey=9101j6pa3ryjtex2wzudzjira&amp;dl=0","Click to download Image")</f>
      </c>
      <c r="C1495" s="0" t="inlineStr">
        <is>
          <t>Patriotic Adult Caps</t>
        </is>
      </c>
      <c r="D1495" s="0" t="inlineStr">
        <is>
          <t>'122981</t>
        </is>
      </c>
      <c r="E1495" s="0" t="inlineStr">
        <is>
          <t>USA A UWSM  WE:122981</t>
        </is>
      </c>
      <c r="F1495" s="0" t="inlineStr">
        <is>
          <t>'798122981009</t>
        </is>
      </c>
      <c r="G1495" s="0" t="inlineStr">
        <is>
          <t>MENS</t>
        </is>
      </c>
      <c r="H1495" s="0" t="inlineStr">
        <is>
          <t>STANDARD MENS</t>
        </is>
      </c>
      <c r="I1495" s="0">
        <v>13.49</v>
      </c>
      <c r="J1495" s="0">
        <v>1585</v>
      </c>
    </row>
    <row r="1496" spans="1:10" customHeight="0">
      <c r="A1496" s="0">
        <f>HYPERLINK("https://dl.dropboxusercontent.com/scl/fi/343xayzlikffnnaxouiil/lotf.jpg?rlkey=mvgjac5sdbb2ypl6dfmfj3idl&amp;dl=0","Click to download Image")</f>
      </c>
      <c r="C1496" s="0" t="inlineStr">
        <is>
          <t>Patriotic Adult Caps</t>
        </is>
      </c>
      <c r="D1496" s="0" t="inlineStr">
        <is>
          <t>'122982</t>
        </is>
      </c>
      <c r="E1496" s="0" t="inlineStr">
        <is>
          <t>USA A LOTFM NY:122982</t>
        </is>
      </c>
      <c r="F1496" s="0" t="inlineStr">
        <is>
          <t>'798122982006</t>
        </is>
      </c>
      <c r="G1496" s="0" t="inlineStr">
        <is>
          <t>MENS</t>
        </is>
      </c>
      <c r="H1496" s="0" t="inlineStr">
        <is>
          <t>STANDARD MENS</t>
        </is>
      </c>
      <c r="I1496" s="0">
        <v>13.49</v>
      </c>
      <c r="J1496" s="0">
        <v>1909</v>
      </c>
    </row>
    <row r="1497" spans="1:10" customHeight="0">
      <c r="A1497" s="0">
        <f>HYPERLINK("https://dl.dropboxusercontent.com/scl/fi/dltbqdcd24o3x9yiyoxnl/black.jpg?rlkey=d2wb4eh2u80wx1f5nmxiejhnd&amp;dl=0","Click to download Image")</f>
      </c>
      <c r="C1497" s="0" t="inlineStr">
        <is>
          <t>Patriotic Adult Caps</t>
        </is>
      </c>
      <c r="D1497" s="0" t="inlineStr">
        <is>
          <t>'122983</t>
        </is>
      </c>
      <c r="E1497" s="0" t="inlineStr">
        <is>
          <t>USA A TFM BK:122983</t>
        </is>
      </c>
      <c r="F1497" s="0" t="inlineStr">
        <is>
          <t>'798122983003</t>
        </is>
      </c>
      <c r="G1497" s="0" t="inlineStr">
        <is>
          <t>MENS</t>
        </is>
      </c>
      <c r="H1497" s="0" t="inlineStr">
        <is>
          <t>STANDARD MENS</t>
        </is>
      </c>
      <c r="I1497" s="0">
        <v>13.49</v>
      </c>
      <c r="J1497" s="0">
        <v>4852</v>
      </c>
    </row>
    <row r="1498" spans="1:10" customHeight="0">
      <c r="A1498" s="0">
        <f>HYPERLINK("https://dl.dropboxusercontent.com/scl/fi/h7qo8cix4qv99ehi4w6kj/usagrey.jpg?rlkey=f1yiam6v6sdb8c2174prr8n0b&amp;dl=0","Click to download Image")</f>
      </c>
      <c r="C1498" s="0" t="inlineStr">
        <is>
          <t>Patriotic Adult Caps</t>
        </is>
      </c>
      <c r="D1498" s="0" t="inlineStr">
        <is>
          <t>'122984</t>
        </is>
      </c>
      <c r="E1498" s="0" t="inlineStr">
        <is>
          <t>USA A AMER GY:122984</t>
        </is>
      </c>
      <c r="F1498" s="0" t="inlineStr">
        <is>
          <t>'798122984000</t>
        </is>
      </c>
      <c r="G1498" s="0" t="inlineStr">
        <is>
          <t>MENS</t>
        </is>
      </c>
      <c r="H1498" s="0" t="inlineStr">
        <is>
          <t>STANDARD MENS</t>
        </is>
      </c>
      <c r="I1498" s="0">
        <v>13.49</v>
      </c>
      <c r="J1498" s="0">
        <v>2110</v>
      </c>
    </row>
    <row r="1499" spans="1:10" customHeight="0">
      <c r="A1499" s="0">
        <f>HYPERLINK("https://dl.dropboxusercontent.com/scl/fi/c412g8z0qxn9l83ye5opu/122985-af.png?rlkey=mv9od4gzqt7ftqr75m56ktp1b&amp;dl=0","Click to download Image")</f>
      </c>
      <c r="C1499" s="0" t="inlineStr">
        <is>
          <t>Patriotic Adult Caps</t>
        </is>
      </c>
      <c r="D1499" s="0" t="inlineStr">
        <is>
          <t>'122985</t>
        </is>
      </c>
      <c r="E1499" s="0" t="inlineStr">
        <is>
          <t>USA A UFM WE:122985</t>
        </is>
      </c>
      <c r="F1499" s="0" t="inlineStr">
        <is>
          <t>'798122985007</t>
        </is>
      </c>
      <c r="G1499" s="0" t="inlineStr">
        <is>
          <t>MENS</t>
        </is>
      </c>
      <c r="H1499" s="0" t="inlineStr">
        <is>
          <t>STANDARD MENS</t>
        </is>
      </c>
      <c r="I1499" s="0">
        <v>13.49</v>
      </c>
      <c r="J1499" s="0">
        <v>553</v>
      </c>
    </row>
    <row r="1500" spans="1:10" customHeight="0">
      <c r="A1500" s="0">
        <f>HYPERLINK("https://dl.dropboxusercontent.com/scl/fi/kgf8k424e63rgf1pzd2i4/navy.jpg?rlkey=ypz4jsagrtknxp0tlgbfikxwg&amp;dl=0","Click to download Image")</f>
      </c>
      <c r="C1500" s="0" t="inlineStr">
        <is>
          <t>Patriotic Adult Caps</t>
        </is>
      </c>
      <c r="D1500" s="0" t="inlineStr">
        <is>
          <t>'122986</t>
        </is>
      </c>
      <c r="E1500" s="0" t="inlineStr">
        <is>
          <t>USA A NF NY:122986</t>
        </is>
      </c>
      <c r="F1500" s="0" t="inlineStr">
        <is>
          <t>'798122986004</t>
        </is>
      </c>
      <c r="G1500" s="0" t="inlineStr">
        <is>
          <t>MENS</t>
        </is>
      </c>
      <c r="H1500" s="0" t="inlineStr">
        <is>
          <t>STANDARD MENS</t>
        </is>
      </c>
      <c r="I1500" s="0">
        <v>13.49</v>
      </c>
      <c r="J1500" s="0">
        <v>626</v>
      </c>
    </row>
    <row r="1501" spans="1:10" customHeight="0">
      <c r="A1501" s="0">
        <f>HYPERLINK("https://dl.dropboxusercontent.com/scl/fi/wzx8co4mbp6e0f6wsc6b6/122987-af.png?rlkey=r9yn83ut283b417zfpxd8593r&amp;dl=0","Click to download Image")</f>
      </c>
      <c r="C1501" s="0" t="inlineStr">
        <is>
          <t>Patriotic Adult Caps</t>
        </is>
      </c>
      <c r="D1501" s="0" t="inlineStr">
        <is>
          <t>'122987</t>
        </is>
      </c>
      <c r="E1501" s="0" t="inlineStr">
        <is>
          <t>USA A UM BE:122987</t>
        </is>
      </c>
      <c r="F1501" s="0" t="inlineStr">
        <is>
          <t>'798122987001</t>
        </is>
      </c>
      <c r="G1501" s="0" t="inlineStr">
        <is>
          <t>MENS</t>
        </is>
      </c>
      <c r="H1501" s="0" t="inlineStr">
        <is>
          <t>STANDARD MENS</t>
        </is>
      </c>
      <c r="I1501" s="0">
        <v>13.49</v>
      </c>
      <c r="J1501" s="0">
        <v>792</v>
      </c>
    </row>
    <row r="1502" spans="1:10" customHeight="0">
      <c r="A1502" s="0">
        <f>HYPERLINK("https://dl.dropboxusercontent.com/scl/fi/quk0bxnzoc1qs1hay9d29/123068-af.png?rlkey=63qxfti4s5bf874h7re3qcxy5&amp;dl=0","Click to download Image")</f>
      </c>
      <c r="C1502" s="0" t="inlineStr">
        <is>
          <t>Patriotic Adult Caps</t>
        </is>
      </c>
      <c r="D1502" s="0" t="inlineStr">
        <is>
          <t>'123068</t>
        </is>
      </c>
      <c r="E1502" s="0" t="inlineStr">
        <is>
          <t>USA A TF GY:123068</t>
        </is>
      </c>
      <c r="F1502" s="0" t="inlineStr">
        <is>
          <t>'798123068006</t>
        </is>
      </c>
      <c r="G1502" s="0" t="inlineStr">
        <is>
          <t>MENS</t>
        </is>
      </c>
      <c r="H1502" s="0" t="inlineStr">
        <is>
          <t>STANDARD MENS</t>
        </is>
      </c>
      <c r="I1502" s="0">
        <v>13.49</v>
      </c>
      <c r="J1502" s="0">
        <v>977</v>
      </c>
    </row>
    <row r="1503" spans="1:10" customHeight="0">
      <c r="A1503" s="0">
        <f>HYPERLINK("https://dl.dropboxusercontent.com/scl/fi/ef6y92jmpsn0w30u08xx9/123069-af.png?rlkey=65yjyzu46kwqczidsg2b77bnk&amp;dl=0","Click to download Image")</f>
      </c>
      <c r="C1503" s="0" t="inlineStr">
        <is>
          <t>Patriotic Adult Caps</t>
        </is>
      </c>
      <c r="D1503" s="0" t="inlineStr">
        <is>
          <t>'123069</t>
        </is>
      </c>
      <c r="E1503" s="0" t="inlineStr">
        <is>
          <t>USA A FLAG SE:123069</t>
        </is>
      </c>
      <c r="F1503" s="0" t="inlineStr">
        <is>
          <t>'798123069003</t>
        </is>
      </c>
      <c r="G1503" s="0" t="inlineStr">
        <is>
          <t>MENS</t>
        </is>
      </c>
      <c r="H1503" s="0" t="inlineStr">
        <is>
          <t>STANDARD MENS</t>
        </is>
      </c>
      <c r="I1503" s="0">
        <v>13.49</v>
      </c>
      <c r="J1503" s="0">
        <v>777</v>
      </c>
    </row>
    <row r="1504" spans="1:10" customHeight="0">
      <c r="A1504" s="0">
        <f>HYPERLINK("https://dl.dropboxusercontent.com/scl/fi/f27fi5ij06omfu43765zr/gbtu.jpg?rlkey=qosb9u769exm62okgyao3bypy&amp;dl=0","Click to download Image")</f>
      </c>
      <c r="C1504" s="0" t="inlineStr">
        <is>
          <t>Patriotic Adult Caps</t>
        </is>
      </c>
      <c r="D1504" s="0" t="inlineStr">
        <is>
          <t>'123070</t>
        </is>
      </c>
      <c r="E1504" s="0" t="inlineStr">
        <is>
          <t>USA A GBTU PB:123070</t>
        </is>
      </c>
      <c r="F1504" s="0" t="inlineStr">
        <is>
          <t>'798123070016</t>
        </is>
      </c>
      <c r="G1504" s="0" t="inlineStr">
        <is>
          <t>MENS</t>
        </is>
      </c>
      <c r="H1504" s="0" t="inlineStr">
        <is>
          <t>STANDARD MENS</t>
        </is>
      </c>
      <c r="I1504" s="0">
        <v>13.49</v>
      </c>
      <c r="J1504" s="0">
        <v>2911</v>
      </c>
    </row>
    <row r="1505" spans="1:10" customHeight="0">
      <c r="A1505" s="0">
        <f>HYPERLINK("https://dl.dropboxusercontent.com/scl/fi/g9fg5wolv26jv9yrvyu3r/123071-af.png?rlkey=ppfusczl5ehh0hxdarpe8u00z&amp;dl=0","Click to download Image")</f>
      </c>
      <c r="C1505" s="0" t="inlineStr">
        <is>
          <t>Patriotic Adult Caps</t>
        </is>
      </c>
      <c r="D1505" s="0" t="inlineStr">
        <is>
          <t>'123071</t>
        </is>
      </c>
      <c r="E1505" s="0" t="inlineStr">
        <is>
          <t>USA A GBTU BE:123071</t>
        </is>
      </c>
      <c r="F1505" s="0" t="inlineStr">
        <is>
          <t>'798123071006</t>
        </is>
      </c>
      <c r="G1505" s="0" t="inlineStr">
        <is>
          <t>MENS</t>
        </is>
      </c>
      <c r="H1505" s="0" t="inlineStr">
        <is>
          <t>STANDARD MENS</t>
        </is>
      </c>
      <c r="I1505" s="0">
        <v>13.49</v>
      </c>
      <c r="J1505" s="0">
        <v>828</v>
      </c>
    </row>
    <row r="1506" spans="1:10" customHeight="0">
      <c r="A1506" s="0">
        <f>HYPERLINK("https://dl.dropboxusercontent.com/scl/fi/wuyhzuozycm9pc5wbre3o/green.jpg?rlkey=j0a61f7y36qdvch9cadx825ld&amp;dl=0","Click to download Image")</f>
      </c>
      <c r="C1506" s="0" t="inlineStr">
        <is>
          <t>Patriotic Adult Caps</t>
        </is>
      </c>
      <c r="D1506" s="0" t="inlineStr">
        <is>
          <t>'123072</t>
        </is>
      </c>
      <c r="E1506" s="0" t="inlineStr">
        <is>
          <t>USA A FLAG DO:123072</t>
        </is>
      </c>
      <c r="F1506" s="0" t="inlineStr">
        <is>
          <t>'798123072003</t>
        </is>
      </c>
      <c r="G1506" s="0" t="inlineStr">
        <is>
          <t>MENS</t>
        </is>
      </c>
      <c r="H1506" s="0" t="inlineStr">
        <is>
          <t>STANDARD MENS</t>
        </is>
      </c>
      <c r="I1506" s="0">
        <v>13.49</v>
      </c>
      <c r="J1506" s="0">
        <v>16233</v>
      </c>
    </row>
    <row r="1507" spans="1:10" customHeight="0">
      <c r="A1507" s="0">
        <f>HYPERLINK("https://dl.dropboxusercontent.com/scl/fi/1isgf00lgbqrgct51cgkz/123073-af.png?rlkey=x2nkjz7w8n87wq7xt6qjdacny&amp;dl=0","Click to download Image")</f>
      </c>
      <c r="C1507" s="0" t="inlineStr">
        <is>
          <t>Patriotic Adult Caps</t>
        </is>
      </c>
      <c r="D1507" s="0" t="inlineStr">
        <is>
          <t>'123073</t>
        </is>
      </c>
      <c r="E1507" s="0" t="inlineStr">
        <is>
          <t>USA A TLF NY:123073</t>
        </is>
      </c>
      <c r="F1507" s="0" t="inlineStr">
        <is>
          <t>'798123073000</t>
        </is>
      </c>
      <c r="G1507" s="0" t="inlineStr">
        <is>
          <t>MENS</t>
        </is>
      </c>
      <c r="H1507" s="0" t="inlineStr">
        <is>
          <t>STANDARD MENS</t>
        </is>
      </c>
      <c r="I1507" s="0">
        <v>13.49</v>
      </c>
      <c r="J1507" s="0">
        <v>712</v>
      </c>
    </row>
    <row r="1508" spans="1:10" customHeight="0">
      <c r="A1508" s="0">
        <f>HYPERLINK("https://dl.dropboxusercontent.com/scl/fi/vneiy72rqmxxmpwg087m0/123074-af.png?rlkey=s7vsfq5rt0jceamouk0lgidov&amp;dl=0","Click to download Image")</f>
      </c>
      <c r="C1508" s="0" t="inlineStr">
        <is>
          <t>Patriotic Adult Caps</t>
        </is>
      </c>
      <c r="D1508" s="0" t="inlineStr">
        <is>
          <t>'123074</t>
        </is>
      </c>
      <c r="E1508" s="0" t="inlineStr">
        <is>
          <t>USA A AMER KI:123074</t>
        </is>
      </c>
      <c r="F1508" s="0" t="inlineStr">
        <is>
          <t>'798123074007</t>
        </is>
      </c>
      <c r="G1508" s="0" t="inlineStr">
        <is>
          <t>MENS</t>
        </is>
      </c>
      <c r="H1508" s="0" t="inlineStr">
        <is>
          <t>STANDARD MENS</t>
        </is>
      </c>
      <c r="I1508" s="0">
        <v>13.49</v>
      </c>
      <c r="J1508" s="0">
        <v>1203</v>
      </c>
    </row>
    <row r="1509" spans="1:10" customHeight="0">
      <c r="A1509" s="0">
        <f>HYPERLINK("https://dl.dropboxusercontent.com/scl/fi/yq9b787qhghrbdao4sgyh/123075-af.png?rlkey=an9cyhlnnxg5uiexsoxvkgcje&amp;dl=0","Click to download Image")</f>
      </c>
      <c r="C1509" s="0" t="inlineStr">
        <is>
          <t>Patriotic Adult Caps</t>
        </is>
      </c>
      <c r="D1509" s="0" t="inlineStr">
        <is>
          <t>'123075</t>
        </is>
      </c>
      <c r="E1509" s="0" t="inlineStr">
        <is>
          <t>USA A AMER CKI:123075</t>
        </is>
      </c>
      <c r="F1509" s="0" t="inlineStr">
        <is>
          <t>'798123075004</t>
        </is>
      </c>
      <c r="G1509" s="0" t="inlineStr">
        <is>
          <t>MENS</t>
        </is>
      </c>
      <c r="H1509" s="0" t="inlineStr">
        <is>
          <t>STANDARD MENS</t>
        </is>
      </c>
      <c r="I1509" s="0">
        <v>13.49</v>
      </c>
      <c r="J1509" s="0">
        <v>377</v>
      </c>
    </row>
    <row r="1510" spans="1:10" customHeight="0">
      <c r="A1510" s="0">
        <f>HYPERLINK("https://dl.dropboxusercontent.com/scl/fi/emyoqrqlwtoqahqkzj8hu/123076-af.png?rlkey=knsh2ka24b8nmq8h2swnyg8zc&amp;dl=0","Click to download Image")</f>
      </c>
      <c r="C1510" s="0" t="inlineStr">
        <is>
          <t>Patriotic Adult Caps</t>
        </is>
      </c>
      <c r="D1510" s="0" t="inlineStr">
        <is>
          <t>'123076</t>
        </is>
      </c>
      <c r="E1510" s="0" t="inlineStr">
        <is>
          <t>USA A FLAG KI:123076</t>
        </is>
      </c>
      <c r="F1510" s="0" t="inlineStr">
        <is>
          <t>'798123076001</t>
        </is>
      </c>
      <c r="G1510" s="0" t="inlineStr">
        <is>
          <t>MENS</t>
        </is>
      </c>
      <c r="H1510" s="0" t="inlineStr">
        <is>
          <t>STANDARD MENS</t>
        </is>
      </c>
      <c r="I1510" s="0">
        <v>13.49</v>
      </c>
      <c r="J1510" s="0">
        <v>1102</v>
      </c>
    </row>
    <row r="1511" spans="1:10" customHeight="0">
      <c r="A1511" s="0">
        <f>HYPERLINK("https://dl.dropboxusercontent.com/scl/fi/ldjvy7fq1k935virvc8by/usa.jpg?rlkey=i1hs1oblv43mtmdpxwiolshux&amp;dl=0","Click to download Image")</f>
      </c>
      <c r="C1511" s="0" t="inlineStr">
        <is>
          <t>Patriotic Adult Caps</t>
        </is>
      </c>
      <c r="D1511" s="0" t="inlineStr">
        <is>
          <t>'123077</t>
        </is>
      </c>
      <c r="E1511" s="0" t="inlineStr">
        <is>
          <t>USA A FLAG GY:123077</t>
        </is>
      </c>
      <c r="F1511" s="0" t="inlineStr">
        <is>
          <t>'798123077008</t>
        </is>
      </c>
      <c r="G1511" s="0" t="inlineStr">
        <is>
          <t>MENS</t>
        </is>
      </c>
      <c r="H1511" s="0" t="inlineStr">
        <is>
          <t>STANDARD MENS</t>
        </is>
      </c>
      <c r="I1511" s="0">
        <v>13.49</v>
      </c>
      <c r="J1511" s="0">
        <v>469</v>
      </c>
    </row>
    <row r="1512" spans="1:10" customHeight="0">
      <c r="A1512" s="0">
        <f>HYPERLINK("https://dl.dropboxusercontent.com/scl/fi/el84hxcfbj3ogrv665qbw/zane-137483f.jpg?rlkey=1kjh65k5ygbxlac77jctc2527&amp;dl=0","Click to download Image")</f>
      </c>
      <c r="B1512" s="0">
        <f>HYPERLINK("https://dl.dropboxusercontent.com/scl/fi/q3yk9yhnjni5sntlmwd6u/graphic-update2022-mens.jpg?rlkey=9h8pizw4zah7yvdckpv6z6bju&amp;dl=0","Click to download SizeChart")</f>
      </c>
      <c r="C1512" s="0" t="inlineStr">
        <is>
          <t>Zane Men's Long Sleeve Shirt</t>
        </is>
      </c>
      <c r="D1512" s="0" t="inlineStr">
        <is>
          <t>'137483</t>
        </is>
      </c>
      <c r="E1512" s="0" t="inlineStr">
        <is>
          <t>ISU ZANE M GD:137483A-S</t>
        </is>
      </c>
      <c r="F1512" s="0" t="inlineStr">
        <is>
          <t>'801137483045</t>
        </is>
      </c>
      <c r="G1512" s="0" t="inlineStr">
        <is>
          <t>MENS</t>
        </is>
      </c>
      <c r="H1512" s="0" t="inlineStr">
        <is>
          <t>S</t>
        </is>
      </c>
      <c r="I1512" s="0">
        <v>19.99</v>
      </c>
      <c r="J1512" s="0">
        <v>5</v>
      </c>
    </row>
    <row r="1513" spans="1:10" customHeight="0">
      <c r="A1513" s="0">
        <f>HYPERLINK("https://dl.dropboxusercontent.com/scl/fi/el84hxcfbj3ogrv665qbw/zane-137483f.jpg?rlkey=1kjh65k5ygbxlac77jctc2527&amp;dl=0","Click to download Image")</f>
      </c>
      <c r="B1513" s="0">
        <f>HYPERLINK("https://dl.dropboxusercontent.com/scl/fi/q3yk9yhnjni5sntlmwd6u/graphic-update2022-mens.jpg?rlkey=9h8pizw4zah7yvdckpv6z6bju&amp;dl=0","Click to download SizeChart")</f>
      </c>
      <c r="C1513" s="0" t="inlineStr">
        <is>
          <t>Zane Men's Long Sleeve Shirt</t>
        </is>
      </c>
      <c r="D1513" s="0" t="inlineStr">
        <is>
          <t>'137483</t>
        </is>
      </c>
      <c r="E1513" s="0" t="inlineStr">
        <is>
          <t>ISU ZANE M GD:137483B-M</t>
        </is>
      </c>
      <c r="F1513" s="0" t="inlineStr">
        <is>
          <t>'801137483052</t>
        </is>
      </c>
      <c r="G1513" s="0" t="inlineStr">
        <is>
          <t>MENS</t>
        </is>
      </c>
      <c r="H1513" s="0" t="inlineStr">
        <is>
          <t>M</t>
        </is>
      </c>
      <c r="I1513" s="0">
        <v>19.99</v>
      </c>
      <c r="J1513" s="0">
        <v>12</v>
      </c>
    </row>
    <row r="1514" spans="1:10" customHeight="0">
      <c r="A1514" s="0">
        <f>HYPERLINK("https://dl.dropboxusercontent.com/scl/fi/el84hxcfbj3ogrv665qbw/zane-137483f.jpg?rlkey=1kjh65k5ygbxlac77jctc2527&amp;dl=0","Click to download Image")</f>
      </c>
      <c r="B1514" s="0">
        <f>HYPERLINK("https://dl.dropboxusercontent.com/scl/fi/q3yk9yhnjni5sntlmwd6u/graphic-update2022-mens.jpg?rlkey=9h8pizw4zah7yvdckpv6z6bju&amp;dl=0","Click to download SizeChart")</f>
      </c>
      <c r="C1514" s="0" t="inlineStr">
        <is>
          <t>Zane Men's Long Sleeve Shirt</t>
        </is>
      </c>
      <c r="D1514" s="0" t="inlineStr">
        <is>
          <t>'137483</t>
        </is>
      </c>
      <c r="E1514" s="0" t="inlineStr">
        <is>
          <t>ISU ZANE M GD:137483C-L</t>
        </is>
      </c>
      <c r="F1514" s="0" t="inlineStr">
        <is>
          <t>'801137483069</t>
        </is>
      </c>
      <c r="G1514" s="0" t="inlineStr">
        <is>
          <t>MENS</t>
        </is>
      </c>
      <c r="H1514" s="0" t="inlineStr">
        <is>
          <t>L</t>
        </is>
      </c>
      <c r="I1514" s="0">
        <v>19.99</v>
      </c>
      <c r="J1514" s="0">
        <v>22</v>
      </c>
    </row>
    <row r="1515" spans="1:10" customHeight="0">
      <c r="A1515" s="0">
        <f>HYPERLINK("https://dl.dropboxusercontent.com/scl/fi/el84hxcfbj3ogrv665qbw/zane-137483f.jpg?rlkey=1kjh65k5ygbxlac77jctc2527&amp;dl=0","Click to download Image")</f>
      </c>
      <c r="B1515" s="0">
        <f>HYPERLINK("https://dl.dropboxusercontent.com/scl/fi/q3yk9yhnjni5sntlmwd6u/graphic-update2022-mens.jpg?rlkey=9h8pizw4zah7yvdckpv6z6bju&amp;dl=0","Click to download SizeChart")</f>
      </c>
      <c r="C1515" s="0" t="inlineStr">
        <is>
          <t>Zane Men's Long Sleeve Shirt</t>
        </is>
      </c>
      <c r="D1515" s="0" t="inlineStr">
        <is>
          <t>'137483</t>
        </is>
      </c>
      <c r="E1515" s="0" t="inlineStr">
        <is>
          <t>ISU ZANE M GD:137483D-XL</t>
        </is>
      </c>
      <c r="F1515" s="0" t="inlineStr">
        <is>
          <t>'801137483076</t>
        </is>
      </c>
      <c r="G1515" s="0" t="inlineStr">
        <is>
          <t>MENS</t>
        </is>
      </c>
      <c r="H1515" s="0" t="inlineStr">
        <is>
          <t>XL</t>
        </is>
      </c>
      <c r="I1515" s="0">
        <v>19.99</v>
      </c>
      <c r="J1515" s="0">
        <v>22</v>
      </c>
    </row>
    <row r="1516" spans="1:10" customHeight="0">
      <c r="A1516" s="0">
        <f>HYPERLINK("https://dl.dropboxusercontent.com/scl/fi/el84hxcfbj3ogrv665qbw/zane-137483f.jpg?rlkey=1kjh65k5ygbxlac77jctc2527&amp;dl=0","Click to download Image")</f>
      </c>
      <c r="B1516" s="0">
        <f>HYPERLINK("https://dl.dropboxusercontent.com/scl/fi/q3yk9yhnjni5sntlmwd6u/graphic-update2022-mens.jpg?rlkey=9h8pizw4zah7yvdckpv6z6bju&amp;dl=0","Click to download SizeChart")</f>
      </c>
      <c r="C1516" s="0" t="inlineStr">
        <is>
          <t>Zane Men's Long Sleeve Shirt</t>
        </is>
      </c>
      <c r="D1516" s="0" t="inlineStr">
        <is>
          <t>'137483</t>
        </is>
      </c>
      <c r="E1516" s="0" t="inlineStr">
        <is>
          <t>ISU ZANE M GD:137483E-2XL</t>
        </is>
      </c>
      <c r="F1516" s="0" t="inlineStr">
        <is>
          <t>'801137483083</t>
        </is>
      </c>
      <c r="G1516" s="0" t="inlineStr">
        <is>
          <t>MENS</t>
        </is>
      </c>
      <c r="H1516" s="0" t="inlineStr">
        <is>
          <t>2XL</t>
        </is>
      </c>
      <c r="I1516" s="0">
        <v>21.99</v>
      </c>
      <c r="J1516" s="0">
        <v>12</v>
      </c>
    </row>
    <row r="1517" spans="1:10" customHeight="0">
      <c r="A1517" s="0">
        <f>HYPERLINK("https://dl.dropboxusercontent.com/scl/fi/el84hxcfbj3ogrv665qbw/zane-137483f.jpg?rlkey=1kjh65k5ygbxlac77jctc2527&amp;dl=0","Click to download Image")</f>
      </c>
      <c r="B1517" s="0">
        <f>HYPERLINK("https://dl.dropboxusercontent.com/scl/fi/q3yk9yhnjni5sntlmwd6u/graphic-update2022-mens.jpg?rlkey=9h8pizw4zah7yvdckpv6z6bju&amp;dl=0","Click to download SizeChart")</f>
      </c>
      <c r="C1517" s="0" t="inlineStr">
        <is>
          <t>Zane Men's Long Sleeve Shirt</t>
        </is>
      </c>
      <c r="D1517" s="0" t="inlineStr">
        <is>
          <t>'137483</t>
        </is>
      </c>
      <c r="E1517" s="0" t="inlineStr">
        <is>
          <t>ISU ZANE M GD:137483F-3XL</t>
        </is>
      </c>
      <c r="F1517" s="0" t="inlineStr">
        <is>
          <t>'801137483090</t>
        </is>
      </c>
      <c r="G1517" s="0" t="inlineStr">
        <is>
          <t>MENS</t>
        </is>
      </c>
      <c r="H1517" s="0" t="inlineStr">
        <is>
          <t>3XL</t>
        </is>
      </c>
      <c r="I1517" s="0">
        <v>21.99</v>
      </c>
      <c r="J1517" s="0">
        <v>5</v>
      </c>
    </row>
    <row r="1518" spans="1:10" customHeight="0">
      <c r="A1518" s="0">
        <f>HYPERLINK("https://dl.dropboxusercontent.com/scl/fi/d0ottd2ud5ysxp3um7apg/zane-137469f.jpg?rlkey=zznl1mjy9hcasp5v7ie7d9a6j&amp;dl=0","Click to download Image")</f>
      </c>
      <c r="B1518" s="0">
        <f>HYPERLINK("https://dl.dropboxusercontent.com/scl/fi/q3yk9yhnjni5sntlmwd6u/graphic-update2022-mens.jpg?rlkey=9h8pizw4zah7yvdckpv6z6bju&amp;dl=0","Click to download SizeChart")</f>
      </c>
      <c r="C1518" s="0" t="inlineStr">
        <is>
          <t>Zane Men's Long Sleeve Shirt</t>
        </is>
      </c>
      <c r="D1518" s="0" t="inlineStr">
        <is>
          <t>'137469</t>
        </is>
      </c>
      <c r="E1518" s="0" t="inlineStr">
        <is>
          <t>IOWA ZANE M DG:137469A-S</t>
        </is>
      </c>
      <c r="F1518" s="0" t="inlineStr">
        <is>
          <t>'800137469042</t>
        </is>
      </c>
      <c r="G1518" s="0" t="inlineStr">
        <is>
          <t>MENS</t>
        </is>
      </c>
      <c r="H1518" s="0" t="inlineStr">
        <is>
          <t>S</t>
        </is>
      </c>
      <c r="I1518" s="0">
        <v>19.99</v>
      </c>
      <c r="J1518" s="0">
        <v>2</v>
      </c>
    </row>
    <row r="1519" spans="1:10" customHeight="0">
      <c r="A1519" s="0">
        <f>HYPERLINK("https://dl.dropboxusercontent.com/scl/fi/d0ottd2ud5ysxp3um7apg/zane-137469f.jpg?rlkey=zznl1mjy9hcasp5v7ie7d9a6j&amp;dl=0","Click to download Image")</f>
      </c>
      <c r="B1519" s="0">
        <f>HYPERLINK("https://dl.dropboxusercontent.com/scl/fi/q3yk9yhnjni5sntlmwd6u/graphic-update2022-mens.jpg?rlkey=9h8pizw4zah7yvdckpv6z6bju&amp;dl=0","Click to download SizeChart")</f>
      </c>
      <c r="C1519" s="0" t="inlineStr">
        <is>
          <t>Zane Men's Long Sleeve Shirt</t>
        </is>
      </c>
      <c r="D1519" s="0" t="inlineStr">
        <is>
          <t>'137469</t>
        </is>
      </c>
      <c r="E1519" s="0" t="inlineStr">
        <is>
          <t>IOWA ZANE M DG:137469B-M</t>
        </is>
      </c>
      <c r="F1519" s="0" t="inlineStr">
        <is>
          <t>'800137469059</t>
        </is>
      </c>
      <c r="G1519" s="0" t="inlineStr">
        <is>
          <t>MENS</t>
        </is>
      </c>
      <c r="H1519" s="0" t="inlineStr">
        <is>
          <t>M</t>
        </is>
      </c>
      <c r="I1519" s="0">
        <v>19.99</v>
      </c>
      <c r="J1519" s="0">
        <v>0</v>
      </c>
    </row>
    <row r="1520" spans="1:10" customHeight="0">
      <c r="A1520" s="0">
        <f>HYPERLINK("https://dl.dropboxusercontent.com/scl/fi/d0ottd2ud5ysxp3um7apg/zane-137469f.jpg?rlkey=zznl1mjy9hcasp5v7ie7d9a6j&amp;dl=0","Click to download Image")</f>
      </c>
      <c r="B1520" s="0">
        <f>HYPERLINK("https://dl.dropboxusercontent.com/scl/fi/q3yk9yhnjni5sntlmwd6u/graphic-update2022-mens.jpg?rlkey=9h8pizw4zah7yvdckpv6z6bju&amp;dl=0","Click to download SizeChart")</f>
      </c>
      <c r="C1520" s="0" t="inlineStr">
        <is>
          <t>Zane Men's Long Sleeve Shirt</t>
        </is>
      </c>
      <c r="D1520" s="0" t="inlineStr">
        <is>
          <t>'137469</t>
        </is>
      </c>
      <c r="E1520" s="0" t="inlineStr">
        <is>
          <t>IOWA ZANE M DG:137469C-L</t>
        </is>
      </c>
      <c r="F1520" s="0" t="inlineStr">
        <is>
          <t>'800137469066</t>
        </is>
      </c>
      <c r="G1520" s="0" t="inlineStr">
        <is>
          <t>MENS</t>
        </is>
      </c>
      <c r="H1520" s="0" t="inlineStr">
        <is>
          <t>L</t>
        </is>
      </c>
      <c r="I1520" s="0">
        <v>19.99</v>
      </c>
      <c r="J1520" s="0">
        <v>0</v>
      </c>
    </row>
    <row r="1521" spans="1:10" customHeight="0">
      <c r="A1521" s="0">
        <f>HYPERLINK("https://dl.dropboxusercontent.com/scl/fi/d0ottd2ud5ysxp3um7apg/zane-137469f.jpg?rlkey=zznl1mjy9hcasp5v7ie7d9a6j&amp;dl=0","Click to download Image")</f>
      </c>
      <c r="B1521" s="0">
        <f>HYPERLINK("https://dl.dropboxusercontent.com/scl/fi/q3yk9yhnjni5sntlmwd6u/graphic-update2022-mens.jpg?rlkey=9h8pizw4zah7yvdckpv6z6bju&amp;dl=0","Click to download SizeChart")</f>
      </c>
      <c r="C1521" s="0" t="inlineStr">
        <is>
          <t>Zane Men's Long Sleeve Shirt</t>
        </is>
      </c>
      <c r="D1521" s="0" t="inlineStr">
        <is>
          <t>'137469</t>
        </is>
      </c>
      <c r="E1521" s="0" t="inlineStr">
        <is>
          <t>IOWA ZANE M DG:137469D-XL</t>
        </is>
      </c>
      <c r="F1521" s="0" t="inlineStr">
        <is>
          <t>'800137469073</t>
        </is>
      </c>
      <c r="G1521" s="0" t="inlineStr">
        <is>
          <t>MENS</t>
        </is>
      </c>
      <c r="H1521" s="0" t="inlineStr">
        <is>
          <t>XL</t>
        </is>
      </c>
      <c r="I1521" s="0">
        <v>19.99</v>
      </c>
      <c r="J1521" s="0">
        <v>0</v>
      </c>
    </row>
    <row r="1522" spans="1:10" customHeight="0">
      <c r="A1522" s="0">
        <f>HYPERLINK("https://dl.dropboxusercontent.com/scl/fi/d0ottd2ud5ysxp3um7apg/zane-137469f.jpg?rlkey=zznl1mjy9hcasp5v7ie7d9a6j&amp;dl=0","Click to download Image")</f>
      </c>
      <c r="B1522" s="0">
        <f>HYPERLINK("https://dl.dropboxusercontent.com/scl/fi/q3yk9yhnjni5sntlmwd6u/graphic-update2022-mens.jpg?rlkey=9h8pizw4zah7yvdckpv6z6bju&amp;dl=0","Click to download SizeChart")</f>
      </c>
      <c r="C1522" s="0" t="inlineStr">
        <is>
          <t>Zane Men's Long Sleeve Shirt</t>
        </is>
      </c>
      <c r="D1522" s="0" t="inlineStr">
        <is>
          <t>'137469</t>
        </is>
      </c>
      <c r="E1522" s="0" t="inlineStr">
        <is>
          <t>IOWA ZANE M DG:137469E-2XL</t>
        </is>
      </c>
      <c r="F1522" s="0" t="inlineStr">
        <is>
          <t>'800137469080</t>
        </is>
      </c>
      <c r="G1522" s="0" t="inlineStr">
        <is>
          <t>MENS</t>
        </is>
      </c>
      <c r="H1522" s="0" t="inlineStr">
        <is>
          <t>2XL</t>
        </is>
      </c>
      <c r="I1522" s="0">
        <v>21.99</v>
      </c>
      <c r="J1522" s="0">
        <v>0</v>
      </c>
    </row>
    <row r="1523" spans="1:10" customHeight="0">
      <c r="A1523" s="0">
        <f>HYPERLINK("https://dl.dropboxusercontent.com/scl/fi/d0ottd2ud5ysxp3um7apg/zane-137469f.jpg?rlkey=zznl1mjy9hcasp5v7ie7d9a6j&amp;dl=0","Click to download Image")</f>
      </c>
      <c r="B1523" s="0">
        <f>HYPERLINK("https://dl.dropboxusercontent.com/scl/fi/q3yk9yhnjni5sntlmwd6u/graphic-update2022-mens.jpg?rlkey=9h8pizw4zah7yvdckpv6z6bju&amp;dl=0","Click to download SizeChart")</f>
      </c>
      <c r="C1523" s="0" t="inlineStr">
        <is>
          <t>Zane Men's Long Sleeve Shirt</t>
        </is>
      </c>
      <c r="D1523" s="0" t="inlineStr">
        <is>
          <t>'137469</t>
        </is>
      </c>
      <c r="E1523" s="0" t="inlineStr">
        <is>
          <t>IOWA ZANE M DG:137469F-3XL</t>
        </is>
      </c>
      <c r="F1523" s="0" t="inlineStr">
        <is>
          <t>'800137469097</t>
        </is>
      </c>
      <c r="G1523" s="0" t="inlineStr">
        <is>
          <t>MENS</t>
        </is>
      </c>
      <c r="H1523" s="0" t="inlineStr">
        <is>
          <t>3XL</t>
        </is>
      </c>
      <c r="I1523" s="0">
        <v>21.99</v>
      </c>
      <c r="J1523" s="0">
        <v>0</v>
      </c>
    </row>
    <row r="1524" spans="1:10" customHeight="0">
      <c r="A1524" s="0">
        <f>HYPERLINK("https://dl.dropboxusercontent.com/scl/fi/7nvqgr7jq7tx3zzfumsr8/jude-137479f.jpg?rlkey=z38spv2dxi9rdbxbcwhl8xi9h&amp;dl=0","Click to download Image")</f>
      </c>
      <c r="B1524" s="0">
        <f>HYPERLINK("https://dl.dropboxusercontent.com/scl/fi/yfo4fwynhz1hgqafyi729/graphic-update2022-mens.jpg?rlkey=ugi8e525kgn50zyl3jbrz2ym1&amp;dl=0","Click to download SizeChart")</f>
      </c>
      <c r="C1524" s="0" t="inlineStr">
        <is>
          <t>Jude Men's Short Sleeve Shirt</t>
        </is>
      </c>
      <c r="D1524" s="0" t="inlineStr">
        <is>
          <t>'137479</t>
        </is>
      </c>
      <c r="E1524" s="0" t="inlineStr">
        <is>
          <t>ISU JUDE M CL:137479A-S</t>
        </is>
      </c>
      <c r="F1524" s="0" t="inlineStr">
        <is>
          <t>'801137479048</t>
        </is>
      </c>
      <c r="G1524" s="0" t="inlineStr">
        <is>
          <t>MENS</t>
        </is>
      </c>
      <c r="H1524" s="0" t="inlineStr">
        <is>
          <t>S</t>
        </is>
      </c>
      <c r="I1524" s="0">
        <v>29.99</v>
      </c>
      <c r="J1524" s="0">
        <v>0</v>
      </c>
    </row>
    <row r="1525" spans="1:10" customHeight="0">
      <c r="A1525" s="0">
        <f>HYPERLINK("https://dl.dropboxusercontent.com/scl/fi/7nvqgr7jq7tx3zzfumsr8/jude-137479f.jpg?rlkey=z38spv2dxi9rdbxbcwhl8xi9h&amp;dl=0","Click to download Image")</f>
      </c>
      <c r="B1525" s="0">
        <f>HYPERLINK("https://dl.dropboxusercontent.com/scl/fi/yfo4fwynhz1hgqafyi729/graphic-update2022-mens.jpg?rlkey=ugi8e525kgn50zyl3jbrz2ym1&amp;dl=0","Click to download SizeChart")</f>
      </c>
      <c r="C1525" s="0" t="inlineStr">
        <is>
          <t>Jude Men's Short Sleeve Shirt</t>
        </is>
      </c>
      <c r="D1525" s="0" t="inlineStr">
        <is>
          <t>'137479</t>
        </is>
      </c>
      <c r="E1525" s="0" t="inlineStr">
        <is>
          <t>ISU JUDE M CL:137479B-M</t>
        </is>
      </c>
      <c r="F1525" s="0" t="inlineStr">
        <is>
          <t>'801137479055</t>
        </is>
      </c>
      <c r="G1525" s="0" t="inlineStr">
        <is>
          <t>MENS</t>
        </is>
      </c>
      <c r="H1525" s="0" t="inlineStr">
        <is>
          <t>M</t>
        </is>
      </c>
      <c r="I1525" s="0">
        <v>29.99</v>
      </c>
      <c r="J1525" s="0">
        <v>0</v>
      </c>
    </row>
    <row r="1526" spans="1:10" customHeight="0">
      <c r="A1526" s="0">
        <f>HYPERLINK("https://dl.dropboxusercontent.com/scl/fi/7nvqgr7jq7tx3zzfumsr8/jude-137479f.jpg?rlkey=z38spv2dxi9rdbxbcwhl8xi9h&amp;dl=0","Click to download Image")</f>
      </c>
      <c r="B1526" s="0">
        <f>HYPERLINK("https://dl.dropboxusercontent.com/scl/fi/yfo4fwynhz1hgqafyi729/graphic-update2022-mens.jpg?rlkey=ugi8e525kgn50zyl3jbrz2ym1&amp;dl=0","Click to download SizeChart")</f>
      </c>
      <c r="C1526" s="0" t="inlineStr">
        <is>
          <t>Jude Men's Short Sleeve Shirt</t>
        </is>
      </c>
      <c r="D1526" s="0" t="inlineStr">
        <is>
          <t>'137479</t>
        </is>
      </c>
      <c r="E1526" s="0" t="inlineStr">
        <is>
          <t>ISU JUDE M CL:137479C-L</t>
        </is>
      </c>
      <c r="F1526" s="0" t="inlineStr">
        <is>
          <t>'801137479062</t>
        </is>
      </c>
      <c r="G1526" s="0" t="inlineStr">
        <is>
          <t>MENS</t>
        </is>
      </c>
      <c r="H1526" s="0" t="inlineStr">
        <is>
          <t>L</t>
        </is>
      </c>
      <c r="I1526" s="0">
        <v>29.99</v>
      </c>
      <c r="J1526" s="0">
        <v>0</v>
      </c>
    </row>
    <row r="1527" spans="1:10" customHeight="0">
      <c r="A1527" s="0">
        <f>HYPERLINK("https://dl.dropboxusercontent.com/scl/fi/7nvqgr7jq7tx3zzfumsr8/jude-137479f.jpg?rlkey=z38spv2dxi9rdbxbcwhl8xi9h&amp;dl=0","Click to download Image")</f>
      </c>
      <c r="B1527" s="0">
        <f>HYPERLINK("https://dl.dropboxusercontent.com/scl/fi/yfo4fwynhz1hgqafyi729/graphic-update2022-mens.jpg?rlkey=ugi8e525kgn50zyl3jbrz2ym1&amp;dl=0","Click to download SizeChart")</f>
      </c>
      <c r="C1527" s="0" t="inlineStr">
        <is>
          <t>Jude Men's Short Sleeve Shirt</t>
        </is>
      </c>
      <c r="D1527" s="0" t="inlineStr">
        <is>
          <t>'137479</t>
        </is>
      </c>
      <c r="E1527" s="0" t="inlineStr">
        <is>
          <t>ISU JUDE M CL:137479D-XL</t>
        </is>
      </c>
      <c r="F1527" s="0" t="inlineStr">
        <is>
          <t>'801137479079</t>
        </is>
      </c>
      <c r="G1527" s="0" t="inlineStr">
        <is>
          <t>MENS</t>
        </is>
      </c>
      <c r="H1527" s="0" t="inlineStr">
        <is>
          <t>XL</t>
        </is>
      </c>
      <c r="I1527" s="0">
        <v>29.99</v>
      </c>
      <c r="J1527" s="0">
        <v>20</v>
      </c>
    </row>
    <row r="1528" spans="1:10" customHeight="0">
      <c r="A1528" s="0">
        <f>HYPERLINK("https://dl.dropboxusercontent.com/scl/fi/7nvqgr7jq7tx3zzfumsr8/jude-137479f.jpg?rlkey=z38spv2dxi9rdbxbcwhl8xi9h&amp;dl=0","Click to download Image")</f>
      </c>
      <c r="B1528" s="0">
        <f>HYPERLINK("https://dl.dropboxusercontent.com/scl/fi/yfo4fwynhz1hgqafyi729/graphic-update2022-mens.jpg?rlkey=ugi8e525kgn50zyl3jbrz2ym1&amp;dl=0","Click to download SizeChart")</f>
      </c>
      <c r="C1528" s="0" t="inlineStr">
        <is>
          <t>Jude Men's Short Sleeve Shirt</t>
        </is>
      </c>
      <c r="D1528" s="0" t="inlineStr">
        <is>
          <t>'137479</t>
        </is>
      </c>
      <c r="E1528" s="0" t="inlineStr">
        <is>
          <t>ISU JUDE M CL:137479E-2XL</t>
        </is>
      </c>
      <c r="F1528" s="0" t="inlineStr">
        <is>
          <t>'801137479086</t>
        </is>
      </c>
      <c r="G1528" s="0" t="inlineStr">
        <is>
          <t>MENS</t>
        </is>
      </c>
      <c r="H1528" s="0" t="inlineStr">
        <is>
          <t>2XL</t>
        </is>
      </c>
      <c r="I1528" s="0">
        <v>29.99</v>
      </c>
      <c r="J1528" s="0">
        <v>17</v>
      </c>
    </row>
    <row r="1529" spans="1:10" customHeight="0">
      <c r="A1529" s="0">
        <f>HYPERLINK("https://dl.dropboxusercontent.com/scl/fi/7nvqgr7jq7tx3zzfumsr8/jude-137479f.jpg?rlkey=z38spv2dxi9rdbxbcwhl8xi9h&amp;dl=0","Click to download Image")</f>
      </c>
      <c r="B1529" s="0">
        <f>HYPERLINK("https://dl.dropboxusercontent.com/scl/fi/yfo4fwynhz1hgqafyi729/graphic-update2022-mens.jpg?rlkey=ugi8e525kgn50zyl3jbrz2ym1&amp;dl=0","Click to download SizeChart")</f>
      </c>
      <c r="C1529" s="0" t="inlineStr">
        <is>
          <t>Jude Men's Short Sleeve Shirt</t>
        </is>
      </c>
      <c r="D1529" s="0" t="inlineStr">
        <is>
          <t>'137479</t>
        </is>
      </c>
      <c r="E1529" s="0" t="inlineStr">
        <is>
          <t>ISU JUDE M CL:137479F-3XL</t>
        </is>
      </c>
      <c r="F1529" s="0" t="inlineStr">
        <is>
          <t>'801137479093</t>
        </is>
      </c>
      <c r="G1529" s="0" t="inlineStr">
        <is>
          <t>MENS</t>
        </is>
      </c>
      <c r="H1529" s="0" t="inlineStr">
        <is>
          <t>3XL</t>
        </is>
      </c>
      <c r="I1529" s="0">
        <v>29.99</v>
      </c>
      <c r="J1529" s="0">
        <v>10</v>
      </c>
    </row>
    <row r="1530" spans="1:10" customHeight="0">
      <c r="A1530" s="0">
        <f>HYPERLINK("https://dl.dropboxusercontent.com/scl/fi/7y1n9loacprpjr9gpqbqu/jude-137480f.jpg?rlkey=7rc1wm3sto6wexomxe5921293&amp;dl=0","Click to download Image")</f>
      </c>
      <c r="B1530" s="0">
        <f>HYPERLINK("https://dl.dropboxusercontent.com/scl/fi/yfo4fwynhz1hgqafyi729/graphic-update2022-mens.jpg?rlkey=ugi8e525kgn50zyl3jbrz2ym1&amp;dl=0","Click to download SizeChart")</f>
      </c>
      <c r="C1530" s="0" t="inlineStr">
        <is>
          <t>Jude Men's Short Sleeve Shirt</t>
        </is>
      </c>
      <c r="D1530" s="0" t="inlineStr">
        <is>
          <t>'137480</t>
        </is>
      </c>
      <c r="E1530" s="0" t="inlineStr">
        <is>
          <t>ISU JUDE M GD:137480A-S</t>
        </is>
      </c>
      <c r="F1530" s="0" t="inlineStr">
        <is>
          <t>'801137480044</t>
        </is>
      </c>
      <c r="G1530" s="0" t="inlineStr">
        <is>
          <t>MENS</t>
        </is>
      </c>
      <c r="H1530" s="0" t="inlineStr">
        <is>
          <t>S</t>
        </is>
      </c>
      <c r="I1530" s="0">
        <v>29.99</v>
      </c>
      <c r="J1530" s="0">
        <v>0</v>
      </c>
    </row>
    <row r="1531" spans="1:10" customHeight="0">
      <c r="A1531" s="0">
        <f>HYPERLINK("https://dl.dropboxusercontent.com/scl/fi/7y1n9loacprpjr9gpqbqu/jude-137480f.jpg?rlkey=7rc1wm3sto6wexomxe5921293&amp;dl=0","Click to download Image")</f>
      </c>
      <c r="B1531" s="0">
        <f>HYPERLINK("https://dl.dropboxusercontent.com/scl/fi/yfo4fwynhz1hgqafyi729/graphic-update2022-mens.jpg?rlkey=ugi8e525kgn50zyl3jbrz2ym1&amp;dl=0","Click to download SizeChart")</f>
      </c>
      <c r="C1531" s="0" t="inlineStr">
        <is>
          <t>Jude Men's Short Sleeve Shirt</t>
        </is>
      </c>
      <c r="D1531" s="0" t="inlineStr">
        <is>
          <t>'137480</t>
        </is>
      </c>
      <c r="E1531" s="0" t="inlineStr">
        <is>
          <t>ISU JUDE M GD:137480B-M</t>
        </is>
      </c>
      <c r="F1531" s="0" t="inlineStr">
        <is>
          <t>'801137480051</t>
        </is>
      </c>
      <c r="G1531" s="0" t="inlineStr">
        <is>
          <t>MENS</t>
        </is>
      </c>
      <c r="H1531" s="0" t="inlineStr">
        <is>
          <t>M</t>
        </is>
      </c>
      <c r="I1531" s="0">
        <v>29.99</v>
      </c>
      <c r="J1531" s="0">
        <v>1</v>
      </c>
    </row>
    <row r="1532" spans="1:10" customHeight="0">
      <c r="A1532" s="0">
        <f>HYPERLINK("https://dl.dropboxusercontent.com/scl/fi/7y1n9loacprpjr9gpqbqu/jude-137480f.jpg?rlkey=7rc1wm3sto6wexomxe5921293&amp;dl=0","Click to download Image")</f>
      </c>
      <c r="B1532" s="0">
        <f>HYPERLINK("https://dl.dropboxusercontent.com/scl/fi/yfo4fwynhz1hgqafyi729/graphic-update2022-mens.jpg?rlkey=ugi8e525kgn50zyl3jbrz2ym1&amp;dl=0","Click to download SizeChart")</f>
      </c>
      <c r="C1532" s="0" t="inlineStr">
        <is>
          <t>Jude Men's Short Sleeve Shirt</t>
        </is>
      </c>
      <c r="D1532" s="0" t="inlineStr">
        <is>
          <t>'137480</t>
        </is>
      </c>
      <c r="E1532" s="0" t="inlineStr">
        <is>
          <t>ISU JUDE M GD:137480C-L</t>
        </is>
      </c>
      <c r="F1532" s="0" t="inlineStr">
        <is>
          <t>'801137480068</t>
        </is>
      </c>
      <c r="G1532" s="0" t="inlineStr">
        <is>
          <t>MENS</t>
        </is>
      </c>
      <c r="H1532" s="0" t="inlineStr">
        <is>
          <t>L</t>
        </is>
      </c>
      <c r="I1532" s="0">
        <v>29.99</v>
      </c>
      <c r="J1532" s="0">
        <v>0</v>
      </c>
    </row>
    <row r="1533" spans="1:10" customHeight="0">
      <c r="A1533" s="0">
        <f>HYPERLINK("https://dl.dropboxusercontent.com/scl/fi/7y1n9loacprpjr9gpqbqu/jude-137480f.jpg?rlkey=7rc1wm3sto6wexomxe5921293&amp;dl=0","Click to download Image")</f>
      </c>
      <c r="B1533" s="0">
        <f>HYPERLINK("https://dl.dropboxusercontent.com/scl/fi/yfo4fwynhz1hgqafyi729/graphic-update2022-mens.jpg?rlkey=ugi8e525kgn50zyl3jbrz2ym1&amp;dl=0","Click to download SizeChart")</f>
      </c>
      <c r="C1533" s="0" t="inlineStr">
        <is>
          <t>Jude Men's Short Sleeve Shirt</t>
        </is>
      </c>
      <c r="D1533" s="0" t="inlineStr">
        <is>
          <t>'137480</t>
        </is>
      </c>
      <c r="E1533" s="0" t="inlineStr">
        <is>
          <t>ISU JUDE M GD:137480D-XL</t>
        </is>
      </c>
      <c r="F1533" s="0" t="inlineStr">
        <is>
          <t>'801137480075</t>
        </is>
      </c>
      <c r="G1533" s="0" t="inlineStr">
        <is>
          <t>MENS</t>
        </is>
      </c>
      <c r="H1533" s="0" t="inlineStr">
        <is>
          <t>XL</t>
        </is>
      </c>
      <c r="I1533" s="0">
        <v>29.99</v>
      </c>
      <c r="J1533" s="0">
        <v>0</v>
      </c>
    </row>
    <row r="1534" spans="1:10" customHeight="0">
      <c r="A1534" s="0">
        <f>HYPERLINK("https://dl.dropboxusercontent.com/scl/fi/7y1n9loacprpjr9gpqbqu/jude-137480f.jpg?rlkey=7rc1wm3sto6wexomxe5921293&amp;dl=0","Click to download Image")</f>
      </c>
      <c r="B1534" s="0">
        <f>HYPERLINK("https://dl.dropboxusercontent.com/scl/fi/yfo4fwynhz1hgqafyi729/graphic-update2022-mens.jpg?rlkey=ugi8e525kgn50zyl3jbrz2ym1&amp;dl=0","Click to download SizeChart")</f>
      </c>
      <c r="C1534" s="0" t="inlineStr">
        <is>
          <t>Jude Men's Short Sleeve Shirt</t>
        </is>
      </c>
      <c r="D1534" s="0" t="inlineStr">
        <is>
          <t>'137480</t>
        </is>
      </c>
      <c r="E1534" s="0" t="inlineStr">
        <is>
          <t>ISU JUDE M GD:137480E-2XL</t>
        </is>
      </c>
      <c r="F1534" s="0" t="inlineStr">
        <is>
          <t>'801137480082</t>
        </is>
      </c>
      <c r="G1534" s="0" t="inlineStr">
        <is>
          <t>MENS</t>
        </is>
      </c>
      <c r="H1534" s="0" t="inlineStr">
        <is>
          <t>2XL</t>
        </is>
      </c>
      <c r="I1534" s="0">
        <v>29.99</v>
      </c>
      <c r="J1534" s="0">
        <v>0</v>
      </c>
    </row>
    <row r="1535" spans="1:10" customHeight="0">
      <c r="A1535" s="0">
        <f>HYPERLINK("https://dl.dropboxusercontent.com/scl/fi/7y1n9loacprpjr9gpqbqu/jude-137480f.jpg?rlkey=7rc1wm3sto6wexomxe5921293&amp;dl=0","Click to download Image")</f>
      </c>
      <c r="B1535" s="0">
        <f>HYPERLINK("https://dl.dropboxusercontent.com/scl/fi/yfo4fwynhz1hgqafyi729/graphic-update2022-mens.jpg?rlkey=ugi8e525kgn50zyl3jbrz2ym1&amp;dl=0","Click to download SizeChart")</f>
      </c>
      <c r="C1535" s="0" t="inlineStr">
        <is>
          <t>Jude Men's Short Sleeve Shirt</t>
        </is>
      </c>
      <c r="D1535" s="0" t="inlineStr">
        <is>
          <t>'137480</t>
        </is>
      </c>
      <c r="E1535" s="0" t="inlineStr">
        <is>
          <t>ISU JUDE M GD:137480F-3XL</t>
        </is>
      </c>
      <c r="F1535" s="0" t="inlineStr">
        <is>
          <t>'801137480099</t>
        </is>
      </c>
      <c r="G1535" s="0" t="inlineStr">
        <is>
          <t>MENS</t>
        </is>
      </c>
      <c r="H1535" s="0" t="inlineStr">
        <is>
          <t>3XL</t>
        </is>
      </c>
      <c r="I1535" s="0">
        <v>29.99</v>
      </c>
      <c r="J1535" s="0">
        <v>2</v>
      </c>
    </row>
    <row r="1536" spans="1:10" customHeight="0">
      <c r="A1536" s="0">
        <f>HYPERLINK("https://dl.dropboxusercontent.com/scl/fi/a4ilq7ohb12y7odlzaa9c/jude-137481f.jpg?rlkey=d3g9giefxzpsnr7sx2dwxtiiu&amp;dl=0","Click to download Image")</f>
      </c>
      <c r="B1536" s="0">
        <f>HYPERLINK("https://dl.dropboxusercontent.com/scl/fi/yfo4fwynhz1hgqafyi729/graphic-update2022-mens.jpg?rlkey=ugi8e525kgn50zyl3jbrz2ym1&amp;dl=0","Click to download SizeChart")</f>
      </c>
      <c r="C1536" s="0" t="inlineStr">
        <is>
          <t>Jude Men's Short Sleeve Shirt</t>
        </is>
      </c>
      <c r="D1536" s="0" t="inlineStr">
        <is>
          <t>'137481</t>
        </is>
      </c>
      <c r="E1536" s="0" t="inlineStr">
        <is>
          <t>ISU JUDE M WE:137481A-S</t>
        </is>
      </c>
      <c r="F1536" s="0" t="inlineStr">
        <is>
          <t>'801137481041</t>
        </is>
      </c>
      <c r="G1536" s="0" t="inlineStr">
        <is>
          <t>MENS</t>
        </is>
      </c>
      <c r="H1536" s="0" t="inlineStr">
        <is>
          <t>S</t>
        </is>
      </c>
      <c r="I1536" s="0">
        <v>29.99</v>
      </c>
      <c r="J1536" s="0">
        <v>25</v>
      </c>
    </row>
    <row r="1537" spans="1:10" customHeight="0">
      <c r="A1537" s="0">
        <f>HYPERLINK("https://dl.dropboxusercontent.com/scl/fi/a4ilq7ohb12y7odlzaa9c/jude-137481f.jpg?rlkey=d3g9giefxzpsnr7sx2dwxtiiu&amp;dl=0","Click to download Image")</f>
      </c>
      <c r="B1537" s="0">
        <f>HYPERLINK("https://dl.dropboxusercontent.com/scl/fi/yfo4fwynhz1hgqafyi729/graphic-update2022-mens.jpg?rlkey=ugi8e525kgn50zyl3jbrz2ym1&amp;dl=0","Click to download SizeChart")</f>
      </c>
      <c r="C1537" s="0" t="inlineStr">
        <is>
          <t>Jude Men's Short Sleeve Shirt</t>
        </is>
      </c>
      <c r="D1537" s="0" t="inlineStr">
        <is>
          <t>'137481</t>
        </is>
      </c>
      <c r="E1537" s="0" t="inlineStr">
        <is>
          <t>ISU JUDE M WE:137481B-M</t>
        </is>
      </c>
      <c r="F1537" s="0" t="inlineStr">
        <is>
          <t>'801137481058</t>
        </is>
      </c>
      <c r="G1537" s="0" t="inlineStr">
        <is>
          <t>MENS</t>
        </is>
      </c>
      <c r="H1537" s="0" t="inlineStr">
        <is>
          <t>M</t>
        </is>
      </c>
      <c r="I1537" s="0">
        <v>29.99</v>
      </c>
      <c r="J1537" s="0">
        <v>59</v>
      </c>
    </row>
    <row r="1538" spans="1:10" customHeight="0">
      <c r="A1538" s="0">
        <f>HYPERLINK("https://dl.dropboxusercontent.com/scl/fi/a4ilq7ohb12y7odlzaa9c/jude-137481f.jpg?rlkey=d3g9giefxzpsnr7sx2dwxtiiu&amp;dl=0","Click to download Image")</f>
      </c>
      <c r="B1538" s="0">
        <f>HYPERLINK("https://dl.dropboxusercontent.com/scl/fi/yfo4fwynhz1hgqafyi729/graphic-update2022-mens.jpg?rlkey=ugi8e525kgn50zyl3jbrz2ym1&amp;dl=0","Click to download SizeChart")</f>
      </c>
      <c r="C1538" s="0" t="inlineStr">
        <is>
          <t>Jude Men's Short Sleeve Shirt</t>
        </is>
      </c>
      <c r="D1538" s="0" t="inlineStr">
        <is>
          <t>'137481</t>
        </is>
      </c>
      <c r="E1538" s="0" t="inlineStr">
        <is>
          <t>ISU JUDE M WE:137481C-L</t>
        </is>
      </c>
      <c r="F1538" s="0" t="inlineStr">
        <is>
          <t>'801137481065</t>
        </is>
      </c>
      <c r="G1538" s="0" t="inlineStr">
        <is>
          <t>MENS</t>
        </is>
      </c>
      <c r="H1538" s="0" t="inlineStr">
        <is>
          <t>L</t>
        </is>
      </c>
      <c r="I1538" s="0">
        <v>29.99</v>
      </c>
      <c r="J1538" s="0">
        <v>83</v>
      </c>
    </row>
    <row r="1539" spans="1:10" customHeight="0">
      <c r="A1539" s="0">
        <f>HYPERLINK("https://dl.dropboxusercontent.com/scl/fi/a4ilq7ohb12y7odlzaa9c/jude-137481f.jpg?rlkey=d3g9giefxzpsnr7sx2dwxtiiu&amp;dl=0","Click to download Image")</f>
      </c>
      <c r="B1539" s="0">
        <f>HYPERLINK("https://dl.dropboxusercontent.com/scl/fi/yfo4fwynhz1hgqafyi729/graphic-update2022-mens.jpg?rlkey=ugi8e525kgn50zyl3jbrz2ym1&amp;dl=0","Click to download SizeChart")</f>
      </c>
      <c r="C1539" s="0" t="inlineStr">
        <is>
          <t>Jude Men's Short Sleeve Shirt</t>
        </is>
      </c>
      <c r="D1539" s="0" t="inlineStr">
        <is>
          <t>'137481</t>
        </is>
      </c>
      <c r="E1539" s="0" t="inlineStr">
        <is>
          <t>ISU JUDE M WE:137481D-XL</t>
        </is>
      </c>
      <c r="F1539" s="0" t="inlineStr">
        <is>
          <t>'801137481072</t>
        </is>
      </c>
      <c r="G1539" s="0" t="inlineStr">
        <is>
          <t>MENS</t>
        </is>
      </c>
      <c r="H1539" s="0" t="inlineStr">
        <is>
          <t>XL</t>
        </is>
      </c>
      <c r="I1539" s="0">
        <v>29.99</v>
      </c>
      <c r="J1539" s="0">
        <v>89</v>
      </c>
    </row>
    <row r="1540" spans="1:10" customHeight="0">
      <c r="A1540" s="0">
        <f>HYPERLINK("https://dl.dropboxusercontent.com/scl/fi/a4ilq7ohb12y7odlzaa9c/jude-137481f.jpg?rlkey=d3g9giefxzpsnr7sx2dwxtiiu&amp;dl=0","Click to download Image")</f>
      </c>
      <c r="B1540" s="0">
        <f>HYPERLINK("https://dl.dropboxusercontent.com/scl/fi/yfo4fwynhz1hgqafyi729/graphic-update2022-mens.jpg?rlkey=ugi8e525kgn50zyl3jbrz2ym1&amp;dl=0","Click to download SizeChart")</f>
      </c>
      <c r="C1540" s="0" t="inlineStr">
        <is>
          <t>Jude Men's Short Sleeve Shirt</t>
        </is>
      </c>
      <c r="D1540" s="0" t="inlineStr">
        <is>
          <t>'137481</t>
        </is>
      </c>
      <c r="E1540" s="0" t="inlineStr">
        <is>
          <t>ISU JUDE M WE:137481E-2XL</t>
        </is>
      </c>
      <c r="F1540" s="0" t="inlineStr">
        <is>
          <t>'801137481089</t>
        </is>
      </c>
      <c r="G1540" s="0" t="inlineStr">
        <is>
          <t>MENS</t>
        </is>
      </c>
      <c r="H1540" s="0" t="inlineStr">
        <is>
          <t>2XL</t>
        </is>
      </c>
      <c r="I1540" s="0">
        <v>29.99</v>
      </c>
      <c r="J1540" s="0">
        <v>62</v>
      </c>
    </row>
    <row r="1541" spans="1:10" customHeight="0">
      <c r="A1541" s="0">
        <f>HYPERLINK("https://dl.dropboxusercontent.com/scl/fi/a4ilq7ohb12y7odlzaa9c/jude-137481f.jpg?rlkey=d3g9giefxzpsnr7sx2dwxtiiu&amp;dl=0","Click to download Image")</f>
      </c>
      <c r="B1541" s="0">
        <f>HYPERLINK("https://dl.dropboxusercontent.com/scl/fi/yfo4fwynhz1hgqafyi729/graphic-update2022-mens.jpg?rlkey=ugi8e525kgn50zyl3jbrz2ym1&amp;dl=0","Click to download SizeChart")</f>
      </c>
      <c r="C1541" s="0" t="inlineStr">
        <is>
          <t>Jude Men's Short Sleeve Shirt</t>
        </is>
      </c>
      <c r="D1541" s="0" t="inlineStr">
        <is>
          <t>'137481</t>
        </is>
      </c>
      <c r="E1541" s="0" t="inlineStr">
        <is>
          <t>ISU JUDE M WE:137481F-3XL</t>
        </is>
      </c>
      <c r="F1541" s="0" t="inlineStr">
        <is>
          <t>'801137481096</t>
        </is>
      </c>
      <c r="G1541" s="0" t="inlineStr">
        <is>
          <t>MENS</t>
        </is>
      </c>
      <c r="H1541" s="0" t="inlineStr">
        <is>
          <t>3XL</t>
        </is>
      </c>
      <c r="I1541" s="0">
        <v>29.99</v>
      </c>
      <c r="J1541" s="0">
        <v>26</v>
      </c>
    </row>
    <row r="1542" spans="1:10" customHeight="0">
      <c r="A1542" s="0">
        <f>HYPERLINK("https://dl.dropboxusercontent.com/scl/fi/1gw2fa2imj45rghhk6s8w/rio-133093-tn.jpg?rlkey=kb14xcrb7exmcu0p06zbcpoav&amp;dl=0","Click to download Image")</f>
      </c>
      <c r="C1542" s="0" t="inlineStr">
        <is>
          <t>Rio Men's Cap</t>
        </is>
      </c>
      <c r="D1542" s="0" t="inlineStr">
        <is>
          <t>'133093</t>
        </is>
      </c>
      <c r="E1542" s="0" t="inlineStr">
        <is>
          <t>USD RIO A RD:133093</t>
        </is>
      </c>
      <c r="F1542" s="0" t="inlineStr">
        <is>
          <t>'711133093004</t>
        </is>
      </c>
      <c r="G1542" s="0" t="inlineStr">
        <is>
          <t>MENS</t>
        </is>
      </c>
      <c r="H1542" s="0" t="inlineStr">
        <is>
          <t>STANDARD MENS</t>
        </is>
      </c>
      <c r="I1542" s="0">
        <v>14.99</v>
      </c>
      <c r="J1542" s="0">
        <v>124</v>
      </c>
    </row>
    <row r="1543" spans="1:10" customHeight="0">
      <c r="A1543" s="0">
        <f>HYPERLINK("https://dl.dropboxusercontent.com/scl/fi/zw3475oord08bzkey8jq6/rio-133094-tn.jpg?rlkey=yt7xyn8bogvqj34vfyhbzpwj3&amp;dl=0","Click to download Image")</f>
      </c>
      <c r="C1543" s="0" t="inlineStr">
        <is>
          <t>Rio Men's Cap</t>
        </is>
      </c>
      <c r="D1543" s="0" t="inlineStr">
        <is>
          <t>'133094</t>
        </is>
      </c>
      <c r="E1543" s="0" t="inlineStr">
        <is>
          <t>USD RIO A BK:133094</t>
        </is>
      </c>
      <c r="F1543" s="0" t="inlineStr">
        <is>
          <t>'711133094001</t>
        </is>
      </c>
      <c r="G1543" s="0" t="inlineStr">
        <is>
          <t>MENS</t>
        </is>
      </c>
      <c r="H1543" s="0" t="inlineStr">
        <is>
          <t>STANDARD MENS</t>
        </is>
      </c>
      <c r="I1543" s="0">
        <v>14.99</v>
      </c>
      <c r="J1543" s="0">
        <v>124</v>
      </c>
    </row>
    <row r="1544" spans="1:10" customHeight="0">
      <c r="A1544" s="0">
        <f>HYPERLINK("https://dl.dropboxusercontent.com/scl/fi/q3nv9ggk35se8uquah25w/rio-133095-tn.jpg?rlkey=082ccny7dxf84lipahi67xgy6&amp;dl=0","Click to download Image")</f>
      </c>
      <c r="C1544" s="0" t="inlineStr">
        <is>
          <t>Rio Men's Cap</t>
        </is>
      </c>
      <c r="D1544" s="0" t="inlineStr">
        <is>
          <t>'133095</t>
        </is>
      </c>
      <c r="E1544" s="0" t="inlineStr">
        <is>
          <t>USD RIO A GY:133095</t>
        </is>
      </c>
      <c r="F1544" s="0" t="inlineStr">
        <is>
          <t>'711133095008</t>
        </is>
      </c>
      <c r="G1544" s="0" t="inlineStr">
        <is>
          <t>MENS</t>
        </is>
      </c>
      <c r="H1544" s="0" t="inlineStr">
        <is>
          <t>STANDARD MENS</t>
        </is>
      </c>
      <c r="I1544" s="0">
        <v>14.99</v>
      </c>
      <c r="J1544" s="0">
        <v>128</v>
      </c>
    </row>
    <row r="1545" spans="1:10" customHeight="0">
      <c r="A1545" s="0">
        <f>HYPERLINK("https://dl.dropboxusercontent.com/scl/fi/n1v85jj0yeq4dfzgvkg8n/rio-133096-tn.jpg?rlkey=uzqjonfycy54ml4jtj7tc72b3&amp;dl=0","Click to download Image")</f>
      </c>
      <c r="C1545" s="0" t="inlineStr">
        <is>
          <t>Rio Men's Cap</t>
        </is>
      </c>
      <c r="D1545" s="0" t="inlineStr">
        <is>
          <t>'133096</t>
        </is>
      </c>
      <c r="E1545" s="0" t="inlineStr">
        <is>
          <t>USD RIO A WE:133096</t>
        </is>
      </c>
      <c r="F1545" s="0" t="inlineStr">
        <is>
          <t>'711133096005</t>
        </is>
      </c>
      <c r="G1545" s="0" t="inlineStr">
        <is>
          <t>MENS</t>
        </is>
      </c>
      <c r="H1545" s="0" t="inlineStr">
        <is>
          <t>WOMENS</t>
        </is>
      </c>
      <c r="I1545" s="0">
        <v>14.99</v>
      </c>
      <c r="J1545" s="0">
        <v>124</v>
      </c>
    </row>
    <row r="1546" spans="1:10" customHeight="0">
      <c r="A1546" s="0">
        <f>HYPERLINK("https://dl.dropboxusercontent.com/scl/fi/y4tharvdi3mw790qwcbzb/rio-133099-tn.jpg?rlkey=xrd40mlbarizhmy1ecz1o1fy0&amp;dl=0","Click to download Image")</f>
      </c>
      <c r="C1546" s="0" t="inlineStr">
        <is>
          <t>Rio Men's Cap</t>
        </is>
      </c>
      <c r="D1546" s="0" t="inlineStr">
        <is>
          <t>'133099</t>
        </is>
      </c>
      <c r="E1546" s="0" t="inlineStr">
        <is>
          <t>USD RIO A RD:133099</t>
        </is>
      </c>
      <c r="F1546" s="0" t="inlineStr">
        <is>
          <t>'711133099006</t>
        </is>
      </c>
      <c r="G1546" s="0" t="inlineStr">
        <is>
          <t>MENS</t>
        </is>
      </c>
      <c r="H1546" s="0" t="inlineStr">
        <is>
          <t>STANDARD MENS</t>
        </is>
      </c>
      <c r="I1546" s="0">
        <v>14.99</v>
      </c>
      <c r="J1546" s="0">
        <v>124</v>
      </c>
    </row>
    <row r="1547" spans="1:10" customHeight="0">
      <c r="A1547" s="0">
        <f>HYPERLINK("https://dl.dropboxusercontent.com/scl/fi/hp9p98tfwj2bf6m25py8x/rio-133100-tn.jpg?rlkey=vmlo1r5c69xa0eiopemh6ztmw&amp;dl=0","Click to download Image")</f>
      </c>
      <c r="C1547" s="0" t="inlineStr">
        <is>
          <t>Rio Men's Cap</t>
        </is>
      </c>
      <c r="D1547" s="0" t="inlineStr">
        <is>
          <t>'133100</t>
        </is>
      </c>
      <c r="E1547" s="0" t="inlineStr">
        <is>
          <t>USD RIO A RD:133100</t>
        </is>
      </c>
      <c r="F1547" s="0" t="inlineStr">
        <is>
          <t>'711133100009</t>
        </is>
      </c>
      <c r="G1547" s="0" t="inlineStr">
        <is>
          <t>MENS</t>
        </is>
      </c>
      <c r="H1547" s="0" t="inlineStr">
        <is>
          <t>STANDARD MENS</t>
        </is>
      </c>
      <c r="I1547" s="0">
        <v>14.99</v>
      </c>
      <c r="J1547" s="0">
        <v>124</v>
      </c>
    </row>
    <row r="1548" spans="1:10" customHeight="0">
      <c r="A1548" s="0">
        <f>HYPERLINK("https://dl.dropboxusercontent.com/scl/fi/oj12417psiarzjhzqs9r3/rio-133101-tn.jpg?rlkey=7q5czc08xt0gq3bouj9ye9ye4&amp;dl=0","Click to download Image")</f>
      </c>
      <c r="C1548" s="0" t="inlineStr">
        <is>
          <t>Rio Men's Cap</t>
        </is>
      </c>
      <c r="D1548" s="0" t="inlineStr">
        <is>
          <t>'133101</t>
        </is>
      </c>
      <c r="E1548" s="0" t="inlineStr">
        <is>
          <t>USD RIO A BK:133101</t>
        </is>
      </c>
      <c r="F1548" s="0" t="inlineStr">
        <is>
          <t>'711133101006</t>
        </is>
      </c>
      <c r="G1548" s="0" t="inlineStr">
        <is>
          <t>MENS</t>
        </is>
      </c>
      <c r="H1548" s="0" t="inlineStr">
        <is>
          <t>STANDARD MENS</t>
        </is>
      </c>
      <c r="I1548" s="0">
        <v>14.99</v>
      </c>
      <c r="J1548" s="0">
        <v>124</v>
      </c>
    </row>
    <row r="1549" spans="1:10" customHeight="0">
      <c r="A1549" s="0">
        <f>HYPERLINK("https://dl.dropboxusercontent.com/scl/fi/24kdf84m1tcjkguz4xt0k/rio-133102-tn.jpg?rlkey=xf4dq1k41wgv00jrbfgssbuyq&amp;dl=0","Click to download Image")</f>
      </c>
      <c r="C1549" s="0" t="inlineStr">
        <is>
          <t>Rio Men's Cap</t>
        </is>
      </c>
      <c r="D1549" s="0" t="inlineStr">
        <is>
          <t>'133102</t>
        </is>
      </c>
      <c r="E1549" s="0" t="inlineStr">
        <is>
          <t>USD RIO A BK:133102</t>
        </is>
      </c>
      <c r="F1549" s="0" t="inlineStr">
        <is>
          <t>'711133102003</t>
        </is>
      </c>
      <c r="G1549" s="0" t="inlineStr">
        <is>
          <t>MENS</t>
        </is>
      </c>
      <c r="H1549" s="0" t="inlineStr">
        <is>
          <t>STANDARD MENS</t>
        </is>
      </c>
      <c r="I1549" s="0">
        <v>14.99</v>
      </c>
      <c r="J1549" s="0">
        <v>123</v>
      </c>
    </row>
    <row r="1550" spans="1:10" customHeight="0">
      <c r="A1550" s="0">
        <f>HYPERLINK("https://dl.dropboxusercontent.com/scl/fi/mhml1yxez6kgadpbbalq4/rio-133103-tn.jpg?rlkey=uamhkg6sa9ttfmq9b1ih7gnwa&amp;dl=0","Click to download Image")</f>
      </c>
      <c r="C1550" s="0" t="inlineStr">
        <is>
          <t>Rio Men's Cap</t>
        </is>
      </c>
      <c r="D1550" s="0" t="inlineStr">
        <is>
          <t>'133103</t>
        </is>
      </c>
      <c r="E1550" s="0" t="inlineStr">
        <is>
          <t>USD RIO A GY:133103</t>
        </is>
      </c>
      <c r="F1550" s="0" t="inlineStr">
        <is>
          <t>'711133103000</t>
        </is>
      </c>
      <c r="G1550" s="0" t="inlineStr">
        <is>
          <t>MENS</t>
        </is>
      </c>
      <c r="H1550" s="0" t="inlineStr">
        <is>
          <t>STANDARD MENS</t>
        </is>
      </c>
      <c r="I1550" s="0">
        <v>14.99</v>
      </c>
      <c r="J1550" s="0">
        <v>124</v>
      </c>
    </row>
    <row r="1551" spans="1:10" customHeight="0">
      <c r="A1551" s="0">
        <f>HYPERLINK("https://dl.dropboxusercontent.com/scl/fi/u87svnjv0edbpas4698nd/rio-132648-tn.jpg?rlkey=l4d10bnkpnwmuonzww4l55vam&amp;dl=0","Click to download Image")</f>
      </c>
      <c r="C1551" s="0" t="inlineStr">
        <is>
          <t>Rio Men's Cap</t>
        </is>
      </c>
      <c r="D1551" s="0" t="inlineStr">
        <is>
          <t>'132648</t>
        </is>
      </c>
      <c r="E1551" s="0" t="inlineStr">
        <is>
          <t>UNI RIO A PE:132648</t>
        </is>
      </c>
      <c r="F1551" s="0" t="inlineStr">
        <is>
          <t>'702132648005</t>
        </is>
      </c>
      <c r="G1551" s="0" t="inlineStr">
        <is>
          <t>MENS</t>
        </is>
      </c>
      <c r="H1551" s="0" t="inlineStr">
        <is>
          <t>STANDARD MENS</t>
        </is>
      </c>
      <c r="I1551" s="0">
        <v>14.99</v>
      </c>
      <c r="J1551" s="0">
        <v>124</v>
      </c>
    </row>
    <row r="1552" spans="1:10" customHeight="0">
      <c r="A1552" s="0">
        <f>HYPERLINK("https://dl.dropboxusercontent.com/scl/fi/r5nsdi6y380s43pizndpq/rio-132649-tn.jpg?rlkey=cw108365gleuqdygf6bh91vzk&amp;dl=0","Click to download Image")</f>
      </c>
      <c r="C1552" s="0" t="inlineStr">
        <is>
          <t>Rio Men's Cap</t>
        </is>
      </c>
      <c r="D1552" s="0" t="inlineStr">
        <is>
          <t>'132649</t>
        </is>
      </c>
      <c r="E1552" s="0" t="inlineStr">
        <is>
          <t>UNI RIO A BK:132649</t>
        </is>
      </c>
      <c r="F1552" s="0" t="inlineStr">
        <is>
          <t>'702132649002</t>
        </is>
      </c>
      <c r="G1552" s="0" t="inlineStr">
        <is>
          <t>MENS</t>
        </is>
      </c>
      <c r="H1552" s="0" t="inlineStr">
        <is>
          <t>STANDARD MENS</t>
        </is>
      </c>
      <c r="I1552" s="0">
        <v>14.99</v>
      </c>
      <c r="J1552" s="0">
        <v>29</v>
      </c>
    </row>
    <row r="1553" spans="1:10" customHeight="0">
      <c r="A1553" s="0">
        <f>HYPERLINK("https://dl.dropboxusercontent.com/scl/fi/cb9ntmjwp5ay21hkoptt9/rio-132650-tn.jpg?rlkey=ptjdecqb6vytxqcja2ecp5ehq&amp;dl=0","Click to download Image")</f>
      </c>
      <c r="C1553" s="0" t="inlineStr">
        <is>
          <t>Rio Men's Cap</t>
        </is>
      </c>
      <c r="D1553" s="0" t="inlineStr">
        <is>
          <t>'132650</t>
        </is>
      </c>
      <c r="E1553" s="0" t="inlineStr">
        <is>
          <t>UNI RIO A GD:132650</t>
        </is>
      </c>
      <c r="F1553" s="0" t="inlineStr">
        <is>
          <t>'702132650008</t>
        </is>
      </c>
      <c r="G1553" s="0" t="inlineStr">
        <is>
          <t>MENS</t>
        </is>
      </c>
      <c r="H1553" s="0" t="inlineStr">
        <is>
          <t>STANDARD MENS</t>
        </is>
      </c>
      <c r="I1553" s="0">
        <v>14.99</v>
      </c>
      <c r="J1553" s="0">
        <v>135</v>
      </c>
    </row>
    <row r="1554" spans="1:10" customHeight="0">
      <c r="A1554" s="0">
        <f>HYPERLINK("https://dl.dropboxusercontent.com/scl/fi/af7cvqtuc6qztvt26fbhv/rio-132651-tn.jpg?rlkey=jmd2bg1oj0xfrxor898zkxvtl&amp;dl=0","Click to download Image")</f>
      </c>
      <c r="C1554" s="0" t="inlineStr">
        <is>
          <t>Rio Men's Cap</t>
        </is>
      </c>
      <c r="D1554" s="0" t="inlineStr">
        <is>
          <t>'132651</t>
        </is>
      </c>
      <c r="E1554" s="0" t="inlineStr">
        <is>
          <t>UNI RIO A WE:132651</t>
        </is>
      </c>
      <c r="F1554" s="0" t="inlineStr">
        <is>
          <t>'702132651005</t>
        </is>
      </c>
      <c r="G1554" s="0" t="inlineStr">
        <is>
          <t>MENS</t>
        </is>
      </c>
      <c r="H1554" s="0" t="inlineStr">
        <is>
          <t>STANDARD MENS</t>
        </is>
      </c>
      <c r="I1554" s="0">
        <v>14.99</v>
      </c>
      <c r="J1554" s="0">
        <v>104</v>
      </c>
    </row>
    <row r="1555" spans="1:10" customHeight="0">
      <c r="A1555" s="0">
        <f>HYPERLINK("https://dl.dropboxusercontent.com/scl/fi/es7y3o7omap0frzgynnm8/rio-132652-tn.jpg?rlkey=572oqzv0psao55f7om07uwpke&amp;dl=0","Click to download Image")</f>
      </c>
      <c r="C1555" s="0" t="inlineStr">
        <is>
          <t>Rio Men's Cap</t>
        </is>
      </c>
      <c r="D1555" s="0" t="inlineStr">
        <is>
          <t>'132652</t>
        </is>
      </c>
      <c r="E1555" s="0" t="inlineStr">
        <is>
          <t>UNI RIO A GD:132652</t>
        </is>
      </c>
      <c r="F1555" s="0" t="inlineStr">
        <is>
          <t>'702132652002</t>
        </is>
      </c>
      <c r="G1555" s="0" t="inlineStr">
        <is>
          <t>MENS</t>
        </is>
      </c>
      <c r="H1555" s="0" t="inlineStr">
        <is>
          <t>STANDARD MENS</t>
        </is>
      </c>
      <c r="I1555" s="0">
        <v>14.99</v>
      </c>
      <c r="J1555" s="0">
        <v>133</v>
      </c>
    </row>
    <row r="1556" spans="1:10" customHeight="0">
      <c r="A1556" s="0">
        <f>HYPERLINK("https://dl.dropboxusercontent.com/scl/fi/585723xlvfbrgc07vwrly/rio-132653-tn.jpg?rlkey=e9202da6m6jhqd934r6l7engb&amp;dl=0","Click to download Image")</f>
      </c>
      <c r="C1556" s="0" t="inlineStr">
        <is>
          <t>Rio Men's Cap</t>
        </is>
      </c>
      <c r="D1556" s="0" t="inlineStr">
        <is>
          <t>'132653</t>
        </is>
      </c>
      <c r="E1556" s="0" t="inlineStr">
        <is>
          <t>UNI RIO A PE:132653</t>
        </is>
      </c>
      <c r="F1556" s="0" t="inlineStr">
        <is>
          <t>'702132653009</t>
        </is>
      </c>
      <c r="G1556" s="0" t="inlineStr">
        <is>
          <t>MENS</t>
        </is>
      </c>
      <c r="H1556" s="0" t="inlineStr">
        <is>
          <t>STANDARD MENS</t>
        </is>
      </c>
      <c r="I1556" s="0">
        <v>14.99</v>
      </c>
      <c r="J1556" s="0">
        <v>128</v>
      </c>
    </row>
    <row r="1557" spans="1:10" customHeight="0">
      <c r="A1557" s="0">
        <f>HYPERLINK("https://dl.dropboxusercontent.com/scl/fi/b1urd165h8a3585gc7lgs/rio-132654-af.jpg?rlkey=y72k0a3u55q5exvce2b5o2lk3&amp;dl=0","Click to download Image")</f>
      </c>
      <c r="C1557" s="0" t="inlineStr">
        <is>
          <t>Rio Men's Cap</t>
        </is>
      </c>
      <c r="D1557" s="0" t="inlineStr">
        <is>
          <t>'132654</t>
        </is>
      </c>
      <c r="E1557" s="0" t="inlineStr">
        <is>
          <t>UNI RIO A PE:132654</t>
        </is>
      </c>
      <c r="F1557" s="0" t="inlineStr">
        <is>
          <t>'702132654006</t>
        </is>
      </c>
      <c r="G1557" s="0" t="inlineStr">
        <is>
          <t>MENS</t>
        </is>
      </c>
      <c r="H1557" s="0" t="inlineStr">
        <is>
          <t>STANDARD MENS</t>
        </is>
      </c>
      <c r="I1557" s="0">
        <v>14.99</v>
      </c>
      <c r="J1557" s="0">
        <v>129</v>
      </c>
    </row>
    <row r="1558" spans="1:10" customHeight="0">
      <c r="A1558" s="0">
        <f>HYPERLINK("https://dl.dropboxusercontent.com/scl/fi/vu815686qvvkfly9x3sy6/rio-132655-tn.jpg?rlkey=sbfcsds9tybi9ddtihs3z5hs7&amp;dl=0","Click to download Image")</f>
      </c>
      <c r="C1558" s="0" t="inlineStr">
        <is>
          <t>Rio Men's Cap</t>
        </is>
      </c>
      <c r="D1558" s="0" t="inlineStr">
        <is>
          <t>'132655</t>
        </is>
      </c>
      <c r="E1558" s="0" t="inlineStr">
        <is>
          <t>UNI RIO A BK:132655</t>
        </is>
      </c>
      <c r="F1558" s="0" t="inlineStr">
        <is>
          <t>'702132655003</t>
        </is>
      </c>
      <c r="G1558" s="0" t="inlineStr">
        <is>
          <t>MENS</t>
        </is>
      </c>
      <c r="H1558" s="0" t="inlineStr">
        <is>
          <t>STANDARD MENS</t>
        </is>
      </c>
      <c r="I1558" s="0">
        <v>14.99</v>
      </c>
      <c r="J1558" s="0">
        <v>37</v>
      </c>
    </row>
    <row r="1559" spans="1:10" customHeight="0">
      <c r="A1559" s="0">
        <f>HYPERLINK("https://dl.dropboxusercontent.com/scl/fi/kmzd467jlarz1isjf4nwk/rio-132680-tn.jpg?rlkey=0ef93c856856xj6inicnip73r&amp;dl=0","Click to download Image")</f>
      </c>
      <c r="C1559" s="0" t="inlineStr">
        <is>
          <t>Rio Men's Cap</t>
        </is>
      </c>
      <c r="D1559" s="0" t="inlineStr">
        <is>
          <t>'132680</t>
        </is>
      </c>
      <c r="E1559" s="0" t="inlineStr">
        <is>
          <t>MU RIO A BK:132680</t>
        </is>
      </c>
      <c r="F1559" s="0" t="inlineStr">
        <is>
          <t>'703132680002</t>
        </is>
      </c>
      <c r="G1559" s="0" t="inlineStr">
        <is>
          <t>MENS</t>
        </is>
      </c>
      <c r="H1559" s="0" t="inlineStr">
        <is>
          <t>STANDARD MENS</t>
        </is>
      </c>
      <c r="I1559" s="0">
        <v>14.99</v>
      </c>
      <c r="J1559" s="0">
        <v>100</v>
      </c>
    </row>
    <row r="1560" spans="1:10" customHeight="0">
      <c r="A1560" s="0">
        <f>HYPERLINK("https://dl.dropboxusercontent.com/scl/fi/inl5cjwg0mqmdiax5c0g8/rio-132681-tn.jpg?rlkey=eg7pg3vkjqk4vashp6qox7gr0&amp;dl=0","Click to download Image")</f>
      </c>
      <c r="C1560" s="0" t="inlineStr">
        <is>
          <t>Rio Men's Cap</t>
        </is>
      </c>
      <c r="D1560" s="0" t="inlineStr">
        <is>
          <t>'132681</t>
        </is>
      </c>
      <c r="E1560" s="0" t="inlineStr">
        <is>
          <t>MU RIO A BK:132681</t>
        </is>
      </c>
      <c r="F1560" s="0" t="inlineStr">
        <is>
          <t>'703132681009</t>
        </is>
      </c>
      <c r="G1560" s="0" t="inlineStr">
        <is>
          <t>MENS</t>
        </is>
      </c>
      <c r="H1560" s="0" t="inlineStr">
        <is>
          <t>STANDARD MENS</t>
        </is>
      </c>
      <c r="I1560" s="0">
        <v>14.99</v>
      </c>
      <c r="J1560" s="0">
        <v>40</v>
      </c>
    </row>
    <row r="1561" spans="1:10" customHeight="0">
      <c r="A1561" s="0">
        <f>HYPERLINK("https://dl.dropboxusercontent.com/scl/fi/kfaq1dx69ikral2rikgwn/rio-132682-tn.jpg?rlkey=3l9l82eloni1r15beaf4wmnf8&amp;dl=0","Click to download Image")</f>
      </c>
      <c r="C1561" s="0" t="inlineStr">
        <is>
          <t>Rio Men's Cap</t>
        </is>
      </c>
      <c r="D1561" s="0" t="inlineStr">
        <is>
          <t>'132682</t>
        </is>
      </c>
      <c r="E1561" s="0" t="inlineStr">
        <is>
          <t>MU RIO A GD:132682</t>
        </is>
      </c>
      <c r="F1561" s="0" t="inlineStr">
        <is>
          <t>'703132682006</t>
        </is>
      </c>
      <c r="G1561" s="0" t="inlineStr">
        <is>
          <t>MENS</t>
        </is>
      </c>
      <c r="H1561" s="0" t="inlineStr">
        <is>
          <t>STANDARD MENS</t>
        </is>
      </c>
      <c r="I1561" s="0">
        <v>14.99</v>
      </c>
      <c r="J1561" s="0">
        <v>124</v>
      </c>
    </row>
    <row r="1562" spans="1:10" customHeight="0">
      <c r="A1562" s="0">
        <f>HYPERLINK("https://dl.dropboxusercontent.com/scl/fi/h8n285n6fy2kvra7pkgzf/rio-132683-tn.jpg?rlkey=g4n4s4lda9mwl3ozev27i695s&amp;dl=0","Click to download Image")</f>
      </c>
      <c r="C1562" s="0" t="inlineStr">
        <is>
          <t>Rio Men's Cap</t>
        </is>
      </c>
      <c r="D1562" s="0" t="inlineStr">
        <is>
          <t>'132683</t>
        </is>
      </c>
      <c r="E1562" s="0" t="inlineStr">
        <is>
          <t>MU RIO A WE:132683</t>
        </is>
      </c>
      <c r="F1562" s="0" t="inlineStr">
        <is>
          <t>'703132683003</t>
        </is>
      </c>
      <c r="G1562" s="0" t="inlineStr">
        <is>
          <t>MENS</t>
        </is>
      </c>
      <c r="H1562" s="0" t="inlineStr">
        <is>
          <t>STANDARD MENS</t>
        </is>
      </c>
      <c r="I1562" s="0">
        <v>14.99</v>
      </c>
      <c r="J1562" s="0">
        <v>121</v>
      </c>
    </row>
    <row r="1563" spans="1:10" customHeight="0">
      <c r="A1563" s="0">
        <f>HYPERLINK("https://dl.dropboxusercontent.com/scl/fi/ycww0n0kiy9brlwo11uvo/rio-132684-tn.jpg?rlkey=bsh1j7hb8zfvx7ldp47dd1ycw&amp;dl=0","Click to download Image")</f>
      </c>
      <c r="C1563" s="0" t="inlineStr">
        <is>
          <t>Rio Men's Cap</t>
        </is>
      </c>
      <c r="D1563" s="0" t="inlineStr">
        <is>
          <t>'132684</t>
        </is>
      </c>
      <c r="E1563" s="0" t="inlineStr">
        <is>
          <t>MU RIO A BK:132684</t>
        </is>
      </c>
      <c r="F1563" s="0" t="inlineStr">
        <is>
          <t>'703132684000</t>
        </is>
      </c>
      <c r="G1563" s="0" t="inlineStr">
        <is>
          <t>MENS</t>
        </is>
      </c>
      <c r="H1563" s="0" t="inlineStr">
        <is>
          <t>STANDARD MENS</t>
        </is>
      </c>
      <c r="I1563" s="0">
        <v>14.99</v>
      </c>
      <c r="J1563" s="0">
        <v>124</v>
      </c>
    </row>
    <row r="1564" spans="1:10" customHeight="0">
      <c r="A1564" s="0">
        <f>HYPERLINK("https://dl.dropboxusercontent.com/scl/fi/n9hv6oee1ob0psm3x592q/rio-132685-tn.jpg?rlkey=p5e0qcow8zgls0yoikffzybh7&amp;dl=0","Click to download Image")</f>
      </c>
      <c r="C1564" s="0" t="inlineStr">
        <is>
          <t>Rio Men's Cap</t>
        </is>
      </c>
      <c r="D1564" s="0" t="inlineStr">
        <is>
          <t>'132685</t>
        </is>
      </c>
      <c r="E1564" s="0" t="inlineStr">
        <is>
          <t>MU RIO A BK:132685</t>
        </is>
      </c>
      <c r="F1564" s="0" t="inlineStr">
        <is>
          <t>'703132685007</t>
        </is>
      </c>
      <c r="G1564" s="0" t="inlineStr">
        <is>
          <t>MENS</t>
        </is>
      </c>
      <c r="H1564" s="0" t="inlineStr">
        <is>
          <t>STANDARD MENS</t>
        </is>
      </c>
      <c r="I1564" s="0">
        <v>14.99</v>
      </c>
      <c r="J1564" s="0">
        <v>124</v>
      </c>
    </row>
    <row r="1565" spans="1:10" customHeight="0">
      <c r="A1565" s="0">
        <f>HYPERLINK("https://dl.dropboxusercontent.com/scl/fi/jykrt9y1jpgu55bmk1s77/rio-132686-tn.jpg?rlkey=gux8ijp2dzhymdy045lidf015&amp;dl=0","Click to download Image")</f>
      </c>
      <c r="C1565" s="0" t="inlineStr">
        <is>
          <t>Rio Men's Cap</t>
        </is>
      </c>
      <c r="D1565" s="0" t="inlineStr">
        <is>
          <t>'132686</t>
        </is>
      </c>
      <c r="E1565" s="0" t="inlineStr">
        <is>
          <t>MU RIO A BK:132686</t>
        </is>
      </c>
      <c r="F1565" s="0" t="inlineStr">
        <is>
          <t>'703132686004</t>
        </is>
      </c>
      <c r="G1565" s="0" t="inlineStr">
        <is>
          <t>MENS</t>
        </is>
      </c>
      <c r="H1565" s="0" t="inlineStr">
        <is>
          <t>STANDARD MENS</t>
        </is>
      </c>
      <c r="I1565" s="0">
        <v>14.99</v>
      </c>
      <c r="J1565" s="0">
        <v>124</v>
      </c>
    </row>
    <row r="1566" spans="1:10" customHeight="0">
      <c r="A1566" s="0">
        <f>HYPERLINK("https://dl.dropboxusercontent.com/scl/fi/6w7t546wbk8euv77i38je/rio-132687-tn.jpg?rlkey=zakumfnpml41p5mh2su8qcbi8&amp;dl=0","Click to download Image")</f>
      </c>
      <c r="C1566" s="0" t="inlineStr">
        <is>
          <t>Rio Men's Cap</t>
        </is>
      </c>
      <c r="D1566" s="0" t="inlineStr">
        <is>
          <t>'132687</t>
        </is>
      </c>
      <c r="E1566" s="0" t="inlineStr">
        <is>
          <t>MU RIO A BK:132687</t>
        </is>
      </c>
      <c r="F1566" s="0" t="inlineStr">
        <is>
          <t>'703132687001</t>
        </is>
      </c>
      <c r="G1566" s="0" t="inlineStr">
        <is>
          <t>MENS</t>
        </is>
      </c>
      <c r="H1566" s="0" t="inlineStr">
        <is>
          <t>STANDARD MENS</t>
        </is>
      </c>
      <c r="I1566" s="0">
        <v>14.99</v>
      </c>
      <c r="J1566" s="0">
        <v>39</v>
      </c>
    </row>
    <row r="1567" spans="1:10" customHeight="0">
      <c r="A1567" s="0">
        <f>HYPERLINK("https://dl.dropboxusercontent.com/scl/fi/v44p9sm51uc8kwvuo9srg/rio-132688-tn.jpg?rlkey=zsjuorwwbugr4gtwkgriyq70x&amp;dl=0","Click to download Image")</f>
      </c>
      <c r="C1567" s="0" t="inlineStr">
        <is>
          <t>Rio Men's Cap</t>
        </is>
      </c>
      <c r="D1567" s="0" t="inlineStr">
        <is>
          <t>'132688</t>
        </is>
      </c>
      <c r="E1567" s="0" t="inlineStr">
        <is>
          <t>MU RIO A GY:132688</t>
        </is>
      </c>
      <c r="F1567" s="0" t="inlineStr">
        <is>
          <t>'703132688008</t>
        </is>
      </c>
      <c r="G1567" s="0" t="inlineStr">
        <is>
          <t>MENS</t>
        </is>
      </c>
      <c r="H1567" s="0" t="inlineStr">
        <is>
          <t>STANDARD MENS</t>
        </is>
      </c>
      <c r="I1567" s="0">
        <v>14.99</v>
      </c>
      <c r="J1567" s="0">
        <v>40</v>
      </c>
    </row>
    <row r="1568" spans="1:10" customHeight="0">
      <c r="A1568" s="0">
        <f>HYPERLINK("https://dl.dropboxusercontent.com/scl/fi/uodj82clo57ejdkghosxp/rami-133083-tn.jpg?rlkey=hp5la74wdy3wz8xwauldbne4f&amp;dl=0","Click to download Image")</f>
      </c>
      <c r="C1568" s="0" t="inlineStr">
        <is>
          <t>Rami Men's Knit Beanie</t>
        </is>
      </c>
      <c r="D1568" s="0" t="inlineStr">
        <is>
          <t>'133083</t>
        </is>
      </c>
      <c r="E1568" s="0" t="inlineStr">
        <is>
          <t>USD RAMI A BK:133083</t>
        </is>
      </c>
      <c r="F1568" s="0" t="inlineStr">
        <is>
          <t>'711133083012</t>
        </is>
      </c>
      <c r="G1568" s="0" t="inlineStr">
        <is>
          <t>MENS</t>
        </is>
      </c>
      <c r="H1568" s="0" t="inlineStr">
        <is>
          <t>ADULT</t>
        </is>
      </c>
      <c r="I1568" s="0">
        <v>14.99</v>
      </c>
      <c r="J1568" s="0">
        <v>124</v>
      </c>
    </row>
    <row r="1569" spans="1:10" customHeight="0">
      <c r="A1569" s="0">
        <f>HYPERLINK("https://dl.dropboxusercontent.com/scl/fi/wa4yg43vrlgzegwblbvim/rami-133084-tn.jpg?rlkey=xw41othawxa6uf34ott9dp2aj&amp;dl=0","Click to download Image")</f>
      </c>
      <c r="C1569" s="0" t="inlineStr">
        <is>
          <t>Rami Men's Knit Beanie</t>
        </is>
      </c>
      <c r="D1569" s="0" t="inlineStr">
        <is>
          <t>'133084</t>
        </is>
      </c>
      <c r="E1569" s="0" t="inlineStr">
        <is>
          <t>USD RAMI A BK:133084</t>
        </is>
      </c>
      <c r="F1569" s="0" t="inlineStr">
        <is>
          <t>'711133084019</t>
        </is>
      </c>
      <c r="G1569" s="0" t="inlineStr">
        <is>
          <t>MENS</t>
        </is>
      </c>
      <c r="H1569" s="0" t="inlineStr">
        <is>
          <t>ADULT</t>
        </is>
      </c>
      <c r="I1569" s="0">
        <v>14.99</v>
      </c>
      <c r="J1569" s="0">
        <v>124</v>
      </c>
    </row>
    <row r="1570" spans="1:10" customHeight="0">
      <c r="A1570" s="0">
        <f>HYPERLINK("https://dl.dropboxusercontent.com/scl/fi/rjqdqd6tqhj7qyjgsulj2/rami-133085-tn.jpg?rlkey=lcem9ej7xhkkvkwqrmi5idbw2&amp;dl=0","Click to download Image")</f>
      </c>
      <c r="C1570" s="0" t="inlineStr">
        <is>
          <t>Rami Men's Knit Beanie</t>
        </is>
      </c>
      <c r="D1570" s="0" t="inlineStr">
        <is>
          <t>'133085</t>
        </is>
      </c>
      <c r="E1570" s="0" t="inlineStr">
        <is>
          <t>USD RAMI A GY:133085</t>
        </is>
      </c>
      <c r="F1570" s="0" t="inlineStr">
        <is>
          <t>'711133085016</t>
        </is>
      </c>
      <c r="G1570" s="0" t="inlineStr">
        <is>
          <t>MENS</t>
        </is>
      </c>
      <c r="H1570" s="0" t="inlineStr">
        <is>
          <t>ADULT</t>
        </is>
      </c>
      <c r="I1570" s="0">
        <v>14.99</v>
      </c>
      <c r="J1570" s="0">
        <v>124</v>
      </c>
    </row>
    <row r="1571" spans="1:10" customHeight="0">
      <c r="A1571" s="0">
        <f>HYPERLINK("https://dl.dropboxusercontent.com/scl/fi/eziydp7qc77dtsrrx09h2/rami-133086-tn.jpg?rlkey=g3zduenvmpbzkvwfupuujfal9&amp;dl=0","Click to download Image")</f>
      </c>
      <c r="C1571" s="0" t="inlineStr">
        <is>
          <t>Rami Men's Knit Beanie</t>
        </is>
      </c>
      <c r="D1571" s="0" t="inlineStr">
        <is>
          <t>'133086</t>
        </is>
      </c>
      <c r="E1571" s="0" t="inlineStr">
        <is>
          <t>USD RAMI A BK:133086</t>
        </is>
      </c>
      <c r="F1571" s="0" t="inlineStr">
        <is>
          <t>'711133086013</t>
        </is>
      </c>
      <c r="G1571" s="0" t="inlineStr">
        <is>
          <t>MENS</t>
        </is>
      </c>
      <c r="H1571" s="0" t="inlineStr">
        <is>
          <t>ADULT</t>
        </is>
      </c>
      <c r="I1571" s="0">
        <v>14.99</v>
      </c>
      <c r="J1571" s="0">
        <v>121</v>
      </c>
    </row>
    <row r="1572" spans="1:10" customHeight="0">
      <c r="A1572" s="0">
        <f>HYPERLINK("https://dl.dropboxusercontent.com/scl/fi/k0hqwbk030sxje64z41bd/rami-133087-tn.jpg?rlkey=dlvfdaaf8e6rj9mjwn7tl8j3t&amp;dl=0","Click to download Image")</f>
      </c>
      <c r="C1572" s="0" t="inlineStr">
        <is>
          <t>Rami Men's Knit Beanie</t>
        </is>
      </c>
      <c r="D1572" s="0" t="inlineStr">
        <is>
          <t>'133087</t>
        </is>
      </c>
      <c r="E1572" s="0" t="inlineStr">
        <is>
          <t>USD RAMI A BK:133087</t>
        </is>
      </c>
      <c r="F1572" s="0" t="inlineStr">
        <is>
          <t>'711133087010</t>
        </is>
      </c>
      <c r="G1572" s="0" t="inlineStr">
        <is>
          <t>MENS</t>
        </is>
      </c>
      <c r="H1572" s="0" t="inlineStr">
        <is>
          <t>ADULT</t>
        </is>
      </c>
      <c r="I1572" s="0">
        <v>14.99</v>
      </c>
      <c r="J1572" s="0">
        <v>124</v>
      </c>
    </row>
    <row r="1573" spans="1:10" customHeight="0">
      <c r="A1573" s="0">
        <f>HYPERLINK("https://dl.dropboxusercontent.com/scl/fi/b1dzv6axm75apd0z5o64d/rami-133089-tn.jpg?rlkey=6oo5ksm8esvdm1ereglc1ujus&amp;dl=0","Click to download Image")</f>
      </c>
      <c r="C1573" s="0" t="inlineStr">
        <is>
          <t>Rami Men's Knit Beanie</t>
        </is>
      </c>
      <c r="D1573" s="0" t="inlineStr">
        <is>
          <t>'133089</t>
        </is>
      </c>
      <c r="E1573" s="0" t="inlineStr">
        <is>
          <t>USD RAMI A RD:133089</t>
        </is>
      </c>
      <c r="F1573" s="0" t="inlineStr">
        <is>
          <t>'711133089014</t>
        </is>
      </c>
      <c r="G1573" s="0" t="inlineStr">
        <is>
          <t>MENS</t>
        </is>
      </c>
      <c r="H1573" s="0" t="inlineStr">
        <is>
          <t>ADULT</t>
        </is>
      </c>
      <c r="I1573" s="0">
        <v>14.99</v>
      </c>
      <c r="J1573" s="0">
        <v>123</v>
      </c>
    </row>
    <row r="1574" spans="1:10" customHeight="0">
      <c r="A1574" s="0">
        <f>HYPERLINK("https://dl.dropboxusercontent.com/scl/fi/zxbflf9iisy7zkx424w37/rami-133090-tn.jpg?rlkey=a435cd707hen21384dqmbq2ne&amp;dl=0","Click to download Image")</f>
      </c>
      <c r="C1574" s="0" t="inlineStr">
        <is>
          <t>Rami Men's Knit Beanie</t>
        </is>
      </c>
      <c r="D1574" s="0" t="inlineStr">
        <is>
          <t>'133090</t>
        </is>
      </c>
      <c r="E1574" s="0" t="inlineStr">
        <is>
          <t>USD RAMI A BK:133090</t>
        </is>
      </c>
      <c r="F1574" s="0" t="inlineStr">
        <is>
          <t>'711133090010</t>
        </is>
      </c>
      <c r="G1574" s="0" t="inlineStr">
        <is>
          <t>MENS</t>
        </is>
      </c>
      <c r="H1574" s="0" t="inlineStr">
        <is>
          <t>ADULT</t>
        </is>
      </c>
      <c r="I1574" s="0">
        <v>14.99</v>
      </c>
      <c r="J1574" s="0">
        <v>123</v>
      </c>
    </row>
    <row r="1575" spans="1:10" customHeight="0">
      <c r="A1575" s="0">
        <f>HYPERLINK("https://dl.dropboxusercontent.com/scl/fi/us36ymbw9hl80ieg6s2bq/rami-133091-tn.jpg?rlkey=p31v194mwbo49sn5v9upx3saf&amp;dl=0","Click to download Image")</f>
      </c>
      <c r="C1575" s="0" t="inlineStr">
        <is>
          <t>Rami Men's Knit Beanie</t>
        </is>
      </c>
      <c r="D1575" s="0" t="inlineStr">
        <is>
          <t>'133091</t>
        </is>
      </c>
      <c r="E1575" s="0" t="inlineStr">
        <is>
          <t>USD RAMI A BK:133091</t>
        </is>
      </c>
      <c r="F1575" s="0" t="inlineStr">
        <is>
          <t>'711133091017</t>
        </is>
      </c>
      <c r="G1575" s="0" t="inlineStr">
        <is>
          <t>MENS</t>
        </is>
      </c>
      <c r="H1575" s="0" t="inlineStr">
        <is>
          <t>ADULT</t>
        </is>
      </c>
      <c r="I1575" s="0">
        <v>14.99</v>
      </c>
      <c r="J1575" s="0">
        <v>122</v>
      </c>
    </row>
    <row r="1576" spans="1:10" customHeight="0">
      <c r="A1576" s="0">
        <f>HYPERLINK("https://dl.dropboxusercontent.com/scl/fi/9nq9vcd9bhhstp5pc5mgq/rami-133092-tn.jpg?rlkey=cdfhr7uugsk4u3caw0fxvs79l&amp;dl=0","Click to download Image")</f>
      </c>
      <c r="C1576" s="0" t="inlineStr">
        <is>
          <t>Rami Men's Knit Beanie</t>
        </is>
      </c>
      <c r="D1576" s="0" t="inlineStr">
        <is>
          <t>'133092</t>
        </is>
      </c>
      <c r="E1576" s="0" t="inlineStr">
        <is>
          <t>USD RAMI A GY:133092</t>
        </is>
      </c>
      <c r="F1576" s="0" t="inlineStr">
        <is>
          <t>'711133092014</t>
        </is>
      </c>
      <c r="G1576" s="0" t="inlineStr">
        <is>
          <t>MENS</t>
        </is>
      </c>
      <c r="H1576" s="0" t="inlineStr">
        <is>
          <t>ADULT</t>
        </is>
      </c>
      <c r="I1576" s="0">
        <v>14.99</v>
      </c>
      <c r="J1576" s="0">
        <v>125</v>
      </c>
    </row>
    <row r="1577" spans="1:10" customHeight="0">
      <c r="A1577" s="0">
        <f>HYPERLINK("https://dl.dropboxusercontent.com/scl/fi/ayjjnvppak5fhuizpli83/rami-132565-tn.jpg?rlkey=723bltx56lhmc9905jep01a0l&amp;dl=0","Click to download Image")</f>
      </c>
      <c r="C1577" s="0" t="inlineStr">
        <is>
          <t>Rami Men's Knit Beanie</t>
        </is>
      </c>
      <c r="D1577" s="0" t="inlineStr">
        <is>
          <t>'132565</t>
        </is>
      </c>
      <c r="E1577" s="0" t="inlineStr">
        <is>
          <t>UNI RAMI A BK:132565</t>
        </is>
      </c>
      <c r="F1577" s="0" t="inlineStr">
        <is>
          <t>'702132565012</t>
        </is>
      </c>
      <c r="G1577" s="0" t="inlineStr">
        <is>
          <t>MENS</t>
        </is>
      </c>
      <c r="H1577" s="0" t="inlineStr">
        <is>
          <t>ADULT</t>
        </is>
      </c>
      <c r="I1577" s="0">
        <v>14.99</v>
      </c>
      <c r="J1577" s="0">
        <v>111</v>
      </c>
    </row>
    <row r="1578" spans="1:10" customHeight="0">
      <c r="A1578" s="0">
        <f>HYPERLINK("https://dl.dropboxusercontent.com/scl/fi/0vrmfuiudm031mgb1lp7d/rami-132566-tn.jpg?rlkey=4n3gvsgskc0q48cd3bw5rycj0&amp;dl=0","Click to download Image")</f>
      </c>
      <c r="C1578" s="0" t="inlineStr">
        <is>
          <t>Rami Men's Knit Beanie</t>
        </is>
      </c>
      <c r="D1578" s="0" t="inlineStr">
        <is>
          <t>'132566</t>
        </is>
      </c>
      <c r="E1578" s="0" t="inlineStr">
        <is>
          <t>UNI RAMI A BK:132566</t>
        </is>
      </c>
      <c r="F1578" s="0" t="inlineStr">
        <is>
          <t>'702132566019</t>
        </is>
      </c>
      <c r="G1578" s="0" t="inlineStr">
        <is>
          <t>MENS</t>
        </is>
      </c>
      <c r="H1578" s="0" t="inlineStr">
        <is>
          <t>ADULT</t>
        </is>
      </c>
      <c r="I1578" s="0">
        <v>14.99</v>
      </c>
      <c r="J1578" s="0">
        <v>112</v>
      </c>
    </row>
    <row r="1579" spans="1:10" customHeight="0">
      <c r="A1579" s="0">
        <f>HYPERLINK("https://dl.dropboxusercontent.com/scl/fi/xczmu6n0vt96ddzvmoknk/rami-132567-b.jpg?rlkey=uvrd73s37w42q7087fppdxc8w&amp;dl=0","Click to download Image")</f>
      </c>
      <c r="C1579" s="0" t="inlineStr">
        <is>
          <t>Rami Men's Knit Beanie</t>
        </is>
      </c>
      <c r="D1579" s="0" t="inlineStr">
        <is>
          <t>'132567</t>
        </is>
      </c>
      <c r="E1579" s="0" t="inlineStr">
        <is>
          <t>UNI RAMI A GD:132567</t>
        </is>
      </c>
      <c r="F1579" s="0" t="inlineStr">
        <is>
          <t>'702132567016</t>
        </is>
      </c>
      <c r="G1579" s="0" t="inlineStr">
        <is>
          <t>MENS</t>
        </is>
      </c>
      <c r="H1579" s="0" t="inlineStr">
        <is>
          <t>ADULT</t>
        </is>
      </c>
      <c r="I1579" s="0">
        <v>14.99</v>
      </c>
      <c r="J1579" s="0">
        <v>136</v>
      </c>
    </row>
    <row r="1580" spans="1:10" customHeight="0">
      <c r="A1580" s="0">
        <f>HYPERLINK("https://dl.dropboxusercontent.com/scl/fi/qy8tp3cni9myxqi1qpyuo/rami-132568-tn.jpg?rlkey=ptvvnvy192tllmoumrl06gynv&amp;dl=0","Click to download Image")</f>
      </c>
      <c r="C1580" s="0" t="inlineStr">
        <is>
          <t>Rami Men's Knit Beanie</t>
        </is>
      </c>
      <c r="D1580" s="0" t="inlineStr">
        <is>
          <t>'132568</t>
        </is>
      </c>
      <c r="E1580" s="0" t="inlineStr">
        <is>
          <t>UNI RAMI A BK:132568</t>
        </is>
      </c>
      <c r="F1580" s="0" t="inlineStr">
        <is>
          <t>'702132568013</t>
        </is>
      </c>
      <c r="G1580" s="0" t="inlineStr">
        <is>
          <t>MENS</t>
        </is>
      </c>
      <c r="H1580" s="0" t="inlineStr">
        <is>
          <t>ADULT</t>
        </is>
      </c>
      <c r="I1580" s="0">
        <v>14.99</v>
      </c>
      <c r="J1580" s="0">
        <v>64</v>
      </c>
    </row>
    <row r="1581" spans="1:10" customHeight="0">
      <c r="A1581" s="0">
        <f>HYPERLINK("https://dl.dropboxusercontent.com/scl/fi/58qnunybsg0ckywqehny3/rami-132569-tn.jpg?rlkey=r9ehmmpodhbm9ogo6180k2i3k&amp;dl=0","Click to download Image")</f>
      </c>
      <c r="C1581" s="0" t="inlineStr">
        <is>
          <t>Rami Men's Knit Beanie</t>
        </is>
      </c>
      <c r="D1581" s="0" t="inlineStr">
        <is>
          <t>'132569</t>
        </is>
      </c>
      <c r="E1581" s="0" t="inlineStr">
        <is>
          <t>UNI RAMI A BK:132569</t>
        </is>
      </c>
      <c r="F1581" s="0" t="inlineStr">
        <is>
          <t>'702132569010</t>
        </is>
      </c>
      <c r="G1581" s="0" t="inlineStr">
        <is>
          <t>MENS</t>
        </is>
      </c>
      <c r="H1581" s="0" t="inlineStr">
        <is>
          <t>ADULT</t>
        </is>
      </c>
      <c r="I1581" s="0">
        <v>14.99</v>
      </c>
      <c r="J1581" s="0">
        <v>64</v>
      </c>
    </row>
    <row r="1582" spans="1:10" customHeight="0">
      <c r="A1582" s="0">
        <f>HYPERLINK("https://dl.dropboxusercontent.com/scl/fi/k90pelacixijp4r3qsyds/rami-132571-tn.jpg?rlkey=6ymr8xreqscr3po8g7iempn03&amp;dl=0","Click to download Image")</f>
      </c>
      <c r="C1582" s="0" t="inlineStr">
        <is>
          <t>Rami Men's Knit Beanie</t>
        </is>
      </c>
      <c r="D1582" s="0" t="inlineStr">
        <is>
          <t>'132571</t>
        </is>
      </c>
      <c r="E1582" s="0" t="inlineStr">
        <is>
          <t>UNI RAMI A PE:132571</t>
        </is>
      </c>
      <c r="F1582" s="0" t="inlineStr">
        <is>
          <t>'702132571013</t>
        </is>
      </c>
      <c r="G1582" s="0" t="inlineStr">
        <is>
          <t>MENS</t>
        </is>
      </c>
      <c r="H1582" s="0" t="inlineStr">
        <is>
          <t>ADULT</t>
        </is>
      </c>
      <c r="I1582" s="0">
        <v>14.99</v>
      </c>
      <c r="J1582" s="0">
        <v>136</v>
      </c>
    </row>
    <row r="1583" spans="1:10" customHeight="0">
      <c r="A1583" s="0">
        <f>HYPERLINK("https://dl.dropboxusercontent.com/scl/fi/1wn499or2uh42u5dj8hn5/rami-132572-tn.jpg?rlkey=vkpu45ytqycq6yjrt2fv8uvc6&amp;dl=0","Click to download Image")</f>
      </c>
      <c r="C1583" s="0" t="inlineStr">
        <is>
          <t>Rami Men's Knit Beanie</t>
        </is>
      </c>
      <c r="D1583" s="0" t="inlineStr">
        <is>
          <t>'132572</t>
        </is>
      </c>
      <c r="E1583" s="0" t="inlineStr">
        <is>
          <t>UNI RAMI A BK:132572</t>
        </is>
      </c>
      <c r="F1583" s="0" t="inlineStr">
        <is>
          <t>'702132572010</t>
        </is>
      </c>
      <c r="G1583" s="0" t="inlineStr">
        <is>
          <t>MENS</t>
        </is>
      </c>
      <c r="H1583" s="0" t="inlineStr">
        <is>
          <t>ADULT</t>
        </is>
      </c>
      <c r="I1583" s="0">
        <v>14.99</v>
      </c>
      <c r="J1583" s="0">
        <v>136</v>
      </c>
    </row>
    <row r="1584" spans="1:10" customHeight="0">
      <c r="A1584" s="0">
        <f>HYPERLINK("https://dl.dropboxusercontent.com/scl/fi/kg0dvr8kieuou0l0gocp8/rami-132573-tn.jpg?rlkey=a2d78eenpbe6ocbsfqsngq7ok&amp;dl=0","Click to download Image")</f>
      </c>
      <c r="C1584" s="0" t="inlineStr">
        <is>
          <t>Rami Men's Knit Beanie</t>
        </is>
      </c>
      <c r="D1584" s="0" t="inlineStr">
        <is>
          <t>'132573</t>
        </is>
      </c>
      <c r="E1584" s="0" t="inlineStr">
        <is>
          <t>UNI RAMI A BK:132573</t>
        </is>
      </c>
      <c r="F1584" s="0" t="inlineStr">
        <is>
          <t>'702132573017</t>
        </is>
      </c>
      <c r="G1584" s="0" t="inlineStr">
        <is>
          <t>MENS</t>
        </is>
      </c>
      <c r="H1584" s="0" t="inlineStr">
        <is>
          <t>ADULT</t>
        </is>
      </c>
      <c r="I1584" s="0">
        <v>14.99</v>
      </c>
      <c r="J1584" s="0">
        <v>112</v>
      </c>
    </row>
    <row r="1585" spans="1:10" customHeight="0">
      <c r="A1585" s="0">
        <f>HYPERLINK("https://dl.dropboxusercontent.com/scl/fi/ig9pe0dt5zwpvud6qrfpi/rami-132574-tn.jpg?rlkey=dvjs826b75ic1xvafy6o9genp&amp;dl=0","Click to download Image")</f>
      </c>
      <c r="C1585" s="0" t="inlineStr">
        <is>
          <t>Rami Men's Knit Beanie</t>
        </is>
      </c>
      <c r="D1585" s="0" t="inlineStr">
        <is>
          <t>'132574</t>
        </is>
      </c>
      <c r="E1585" s="0" t="inlineStr">
        <is>
          <t>UNI RAMI A GY:132574</t>
        </is>
      </c>
      <c r="F1585" s="0" t="inlineStr">
        <is>
          <t>'702132574014</t>
        </is>
      </c>
      <c r="G1585" s="0" t="inlineStr">
        <is>
          <t>MENS</t>
        </is>
      </c>
      <c r="H1585" s="0" t="inlineStr">
        <is>
          <t>ADULT</t>
        </is>
      </c>
      <c r="I1585" s="0">
        <v>14.99</v>
      </c>
      <c r="J1585" s="0">
        <v>64</v>
      </c>
    </row>
    <row r="1586" spans="1:10" customHeight="0">
      <c r="A1586" s="0">
        <f>HYPERLINK("https://dl.dropboxusercontent.com/scl/fi/kcxfub4b1kjlb5yrnafjg/rami-132584-tn.jpg?rlkey=mt8ahxbhmplbttbtbsp1f60k8&amp;dl=0","Click to download Image")</f>
      </c>
      <c r="C1586" s="0" t="inlineStr">
        <is>
          <t>Rami Men's Knit Beanie</t>
        </is>
      </c>
      <c r="D1586" s="0" t="inlineStr">
        <is>
          <t>'132584</t>
        </is>
      </c>
      <c r="E1586" s="0" t="inlineStr">
        <is>
          <t>MU RAMI A BK:132584</t>
        </is>
      </c>
      <c r="F1586" s="0" t="inlineStr">
        <is>
          <t>'703132584010</t>
        </is>
      </c>
      <c r="G1586" s="0" t="inlineStr">
        <is>
          <t>MENS</t>
        </is>
      </c>
      <c r="H1586" s="0" t="inlineStr">
        <is>
          <t>ADULT</t>
        </is>
      </c>
      <c r="I1586" s="0">
        <v>14.99</v>
      </c>
      <c r="J1586" s="0">
        <v>108</v>
      </c>
    </row>
    <row r="1587" spans="1:10" customHeight="0">
      <c r="A1587" s="0">
        <f>HYPERLINK("https://dl.dropboxusercontent.com/scl/fi/0pu5s3k1waz06zsknutum/rami-132585-tn.jpg?rlkey=asingdxjwk67we5vng0vtnwpa&amp;dl=0","Click to download Image")</f>
      </c>
      <c r="C1587" s="0" t="inlineStr">
        <is>
          <t>Rami Men's Knit Beanie</t>
        </is>
      </c>
      <c r="D1587" s="0" t="inlineStr">
        <is>
          <t>'132585</t>
        </is>
      </c>
      <c r="E1587" s="0" t="inlineStr">
        <is>
          <t>MU RAMI A BK:132585</t>
        </is>
      </c>
      <c r="F1587" s="0" t="inlineStr">
        <is>
          <t>'703132585017</t>
        </is>
      </c>
      <c r="G1587" s="0" t="inlineStr">
        <is>
          <t>MENS</t>
        </is>
      </c>
      <c r="H1587" s="0" t="inlineStr">
        <is>
          <t>ADULT</t>
        </is>
      </c>
      <c r="I1587" s="0">
        <v>14.99</v>
      </c>
      <c r="J1587" s="0">
        <v>132</v>
      </c>
    </row>
    <row r="1588" spans="1:10" customHeight="0">
      <c r="A1588" s="0">
        <f>HYPERLINK("https://dl.dropboxusercontent.com/scl/fi/29g9k8ostt2hjb025wotn/rami-132586-tn.jpg?rlkey=nrqgv0j9nhovqn91riqj3hg42&amp;dl=0","Click to download Image")</f>
      </c>
      <c r="C1588" s="0" t="inlineStr">
        <is>
          <t>Rami Men's Knit Beanie</t>
        </is>
      </c>
      <c r="D1588" s="0" t="inlineStr">
        <is>
          <t>'132586</t>
        </is>
      </c>
      <c r="E1588" s="0" t="inlineStr">
        <is>
          <t>MU RAMI A GD:132586</t>
        </is>
      </c>
      <c r="F1588" s="0" t="inlineStr">
        <is>
          <t>'703132586014</t>
        </is>
      </c>
      <c r="G1588" s="0" t="inlineStr">
        <is>
          <t>MENS</t>
        </is>
      </c>
      <c r="H1588" s="0" t="inlineStr">
        <is>
          <t>ADULT</t>
        </is>
      </c>
      <c r="I1588" s="0">
        <v>14.99</v>
      </c>
      <c r="J1588" s="0">
        <v>131</v>
      </c>
    </row>
    <row r="1589" spans="1:10" customHeight="0">
      <c r="A1589" s="0">
        <f>HYPERLINK("https://dl.dropboxusercontent.com/scl/fi/xdoahvvg8n9bcmg3vgvqy/rami132586tn44789.jpg?rlkey=2iod9fh0q3xzcee7l2t06kwbx&amp;dl=0","Click to download Image")</f>
      </c>
      <c r="C1589" s="0" t="inlineStr">
        <is>
          <t>Rami Men's Knit Beanie</t>
        </is>
      </c>
      <c r="D1589" s="0" t="inlineStr">
        <is>
          <t>'132587</t>
        </is>
      </c>
      <c r="E1589" s="0" t="inlineStr">
        <is>
          <t>MU RAMI A BK:132587</t>
        </is>
      </c>
      <c r="F1589" s="0" t="inlineStr">
        <is>
          <t>'703132587011</t>
        </is>
      </c>
      <c r="G1589" s="0" t="inlineStr">
        <is>
          <t>MENS</t>
        </is>
      </c>
      <c r="H1589" s="0" t="inlineStr">
        <is>
          <t>ADULT</t>
        </is>
      </c>
      <c r="I1589" s="0">
        <v>14.99</v>
      </c>
      <c r="J1589" s="0">
        <v>36</v>
      </c>
    </row>
    <row r="1590" spans="1:10" customHeight="0">
      <c r="A1590" s="0">
        <f>HYPERLINK("https://dl.dropboxusercontent.com/scl/fi/cxd1fwsdvcr7rk8pyknkz/rami-132588-tn.jpg?rlkey=t09t7idl3su44j3sa0jov3zt0&amp;dl=0","Click to download Image")</f>
      </c>
      <c r="C1590" s="0" t="inlineStr">
        <is>
          <t>Rami Men's Knit Beanie</t>
        </is>
      </c>
      <c r="D1590" s="0" t="inlineStr">
        <is>
          <t>'132588</t>
        </is>
      </c>
      <c r="E1590" s="0" t="inlineStr">
        <is>
          <t>MU RAMI A BK:132588</t>
        </is>
      </c>
      <c r="F1590" s="0" t="inlineStr">
        <is>
          <t>'703132588018</t>
        </is>
      </c>
      <c r="G1590" s="0" t="inlineStr">
        <is>
          <t>MENS</t>
        </is>
      </c>
      <c r="H1590" s="0" t="inlineStr">
        <is>
          <t>ADULT</t>
        </is>
      </c>
      <c r="I1590" s="0">
        <v>14.99</v>
      </c>
      <c r="J1590" s="0">
        <v>48</v>
      </c>
    </row>
    <row r="1591" spans="1:10" customHeight="0">
      <c r="A1591" s="0">
        <f>HYPERLINK("https://dl.dropboxusercontent.com/scl/fi/zaf2xcfhwxhlsis9fv0zy/rami-132589-tn.jpg?rlkey=f9b5cd99i8yespcw9mkh0n199&amp;dl=0","Click to download Image")</f>
      </c>
      <c r="C1591" s="0" t="inlineStr">
        <is>
          <t>Rami Men's Knit Beanie</t>
        </is>
      </c>
      <c r="D1591" s="0" t="inlineStr">
        <is>
          <t>'132589</t>
        </is>
      </c>
      <c r="E1591" s="0" t="inlineStr">
        <is>
          <t>MU RAMI A GD:132589</t>
        </is>
      </c>
      <c r="F1591" s="0" t="inlineStr">
        <is>
          <t>'703132589015</t>
        </is>
      </c>
      <c r="G1591" s="0" t="inlineStr">
        <is>
          <t>MENS</t>
        </is>
      </c>
      <c r="H1591" s="0" t="inlineStr">
        <is>
          <t>ADULT</t>
        </is>
      </c>
      <c r="I1591" s="0">
        <v>14.99</v>
      </c>
      <c r="J1591" s="0">
        <v>132</v>
      </c>
    </row>
    <row r="1592" spans="1:10" customHeight="0">
      <c r="A1592" s="0">
        <f>HYPERLINK("https://dl.dropboxusercontent.com/scl/fi/xzihd921hqvfjc03rv99r/rami-132590-tn.jpg?rlkey=z15cg1wh9cwgkq5kmff7uuv6k&amp;dl=0","Click to download Image")</f>
      </c>
      <c r="C1592" s="0" t="inlineStr">
        <is>
          <t>Rami Men's Knit Beanie</t>
        </is>
      </c>
      <c r="D1592" s="0" t="inlineStr">
        <is>
          <t>'132590</t>
        </is>
      </c>
      <c r="E1592" s="0" t="inlineStr">
        <is>
          <t>MU RAMI A BK:132590</t>
        </is>
      </c>
      <c r="F1592" s="0" t="inlineStr">
        <is>
          <t>'703132590011</t>
        </is>
      </c>
      <c r="G1592" s="0" t="inlineStr">
        <is>
          <t>MENS</t>
        </is>
      </c>
      <c r="H1592" s="0" t="inlineStr">
        <is>
          <t>ADULT</t>
        </is>
      </c>
      <c r="I1592" s="0">
        <v>14.99</v>
      </c>
      <c r="J1592" s="0">
        <v>133</v>
      </c>
    </row>
    <row r="1593" spans="1:10" customHeight="0">
      <c r="A1593" s="0">
        <f>HYPERLINK("https://dl.dropboxusercontent.com/scl/fi/kgpkaitdhtxrtblu8ikit/rami-132591-tn.jpg?rlkey=iu8rvoif6ql8c14d1nkxrf84u&amp;dl=0","Click to download Image")</f>
      </c>
      <c r="C1593" s="0" t="inlineStr">
        <is>
          <t>Rami Men's Knit Beanie</t>
        </is>
      </c>
      <c r="D1593" s="0" t="inlineStr">
        <is>
          <t>'132591</t>
        </is>
      </c>
      <c r="E1593" s="0" t="inlineStr">
        <is>
          <t>MU RAMI A BK:132591</t>
        </is>
      </c>
      <c r="F1593" s="0" t="inlineStr">
        <is>
          <t>'703132591018</t>
        </is>
      </c>
      <c r="G1593" s="0" t="inlineStr">
        <is>
          <t>MENS</t>
        </is>
      </c>
      <c r="H1593" s="0" t="inlineStr">
        <is>
          <t>ADULT</t>
        </is>
      </c>
      <c r="I1593" s="0">
        <v>14.99</v>
      </c>
      <c r="J1593" s="0">
        <v>120</v>
      </c>
    </row>
    <row r="1594" spans="1:10" customHeight="0">
      <c r="A1594" s="0">
        <f>HYPERLINK("https://dl.dropboxusercontent.com/scl/fi/9bco3eq2ijw8kv4r9jb7k/rami-132592-tn.jpg?rlkey=uzf1tw2w2eiovn8cq38vcqjr7&amp;dl=0","Click to download Image")</f>
      </c>
      <c r="C1594" s="0" t="inlineStr">
        <is>
          <t>Rami Men's Knit Beanie</t>
        </is>
      </c>
      <c r="D1594" s="0" t="inlineStr">
        <is>
          <t>'132592</t>
        </is>
      </c>
      <c r="E1594" s="0" t="inlineStr">
        <is>
          <t>MU RAMI A GY:132592</t>
        </is>
      </c>
      <c r="F1594" s="0" t="inlineStr">
        <is>
          <t>'703132592015</t>
        </is>
      </c>
      <c r="G1594" s="0" t="inlineStr">
        <is>
          <t>MENS</t>
        </is>
      </c>
      <c r="H1594" s="0" t="inlineStr">
        <is>
          <t>ADULT</t>
        </is>
      </c>
      <c r="I1594" s="0">
        <v>14.99</v>
      </c>
      <c r="J1594" s="0">
        <v>48</v>
      </c>
    </row>
    <row r="1595" spans="1:10" customHeight="0">
      <c r="A1595" s="0">
        <f>HYPERLINK("https://dl.dropboxusercontent.com/scl/fi/hkuoqbpefmixz0igb7nd2/rami-132556-tn.jpg?rlkey=fj6kwrnng7po8da7leza2mc0q&amp;dl=0","Click to download Image")</f>
      </c>
      <c r="C1595" s="0" t="inlineStr">
        <is>
          <t>Rami Men's Knit Beanie</t>
        </is>
      </c>
      <c r="D1595" s="0" t="inlineStr">
        <is>
          <t>'132556</t>
        </is>
      </c>
      <c r="E1595" s="0" t="inlineStr">
        <is>
          <t>ISU RAMI A BK:132556</t>
        </is>
      </c>
      <c r="F1595" s="0" t="inlineStr">
        <is>
          <t>'701132556013</t>
        </is>
      </c>
      <c r="G1595" s="0" t="inlineStr">
        <is>
          <t>MENS</t>
        </is>
      </c>
      <c r="H1595" s="0" t="inlineStr">
        <is>
          <t>ADULT</t>
        </is>
      </c>
      <c r="I1595" s="0">
        <v>14.99</v>
      </c>
      <c r="J1595" s="0">
        <v>22</v>
      </c>
    </row>
    <row r="1596" spans="1:10" customHeight="0">
      <c r="A1596" s="0">
        <f>HYPERLINK("https://dl.dropboxusercontent.com/scl/fi/egjxeo7c3wtd8jc4hb7l9/rami-132561-f.jpg?rlkey=e873zapmzqjr8sruovtz6k16i&amp;dl=0","Click to download Image")</f>
      </c>
      <c r="C1596" s="0" t="inlineStr">
        <is>
          <t>Rami Men's Knit Beanie</t>
        </is>
      </c>
      <c r="D1596" s="0" t="inlineStr">
        <is>
          <t>'132561</t>
        </is>
      </c>
      <c r="E1596" s="0" t="inlineStr">
        <is>
          <t>ISU RAMI A CL:132561</t>
        </is>
      </c>
      <c r="F1596" s="0" t="inlineStr">
        <is>
          <t>'701132561017</t>
        </is>
      </c>
      <c r="G1596" s="0" t="inlineStr">
        <is>
          <t>MENS</t>
        </is>
      </c>
      <c r="H1596" s="0" t="inlineStr">
        <is>
          <t>ADULT</t>
        </is>
      </c>
      <c r="I1596" s="0">
        <v>14.99</v>
      </c>
      <c r="J1596" s="0">
        <v>25</v>
      </c>
    </row>
    <row r="1597" spans="1:10" customHeight="0">
      <c r="A1597" s="0">
        <f>HYPERLINK("https://dl.dropboxusercontent.com/scl/fi/3wh7rtflwkx7s09b5o5o3/alpine-152647-on-slatepic.jpg?rlkey=fsv0f12vuqytwkp0ggzf2m168&amp;dl=0","Click to download Image")</f>
      </c>
      <c r="B1597" s="0">
        <f>HYPERLINK("https://dl.dropboxusercontent.com/scl/fi/mi2hvdzm8hyszh985jqg5/mens-t-shirt-size-chartsslate-cason.jpg?rlkey=6jci9xn1ijs7ylbufu2k57hky&amp;dl=0","Click to download SizeChart")</f>
      </c>
      <c r="C1597" s="0" t="inlineStr">
        <is>
          <t>Alpine Men's Short Sleeve Shirt</t>
        </is>
      </c>
      <c r="D1597" s="0" t="inlineStr">
        <is>
          <t>'152647</t>
        </is>
      </c>
      <c r="E1597" s="0" t="inlineStr">
        <is>
          <t>IOWA ALPINE M WE:152647A-S</t>
        </is>
      </c>
      <c r="F1597" s="0" t="inlineStr">
        <is>
          <t>'800152647043</t>
        </is>
      </c>
      <c r="G1597" s="0" t="inlineStr">
        <is>
          <t>MENS</t>
        </is>
      </c>
      <c r="H1597" s="0" t="inlineStr">
        <is>
          <t>S</t>
        </is>
      </c>
      <c r="I1597" s="0">
        <v>29.99</v>
      </c>
      <c r="J1597" s="0">
        <v>117</v>
      </c>
    </row>
    <row r="1598" spans="1:10" customHeight="0">
      <c r="A1598" s="0">
        <f>HYPERLINK("https://dl.dropboxusercontent.com/scl/fi/3wh7rtflwkx7s09b5o5o3/alpine-152647-on-slatepic.jpg?rlkey=fsv0f12vuqytwkp0ggzf2m168&amp;dl=0","Click to download Image")</f>
      </c>
      <c r="B1598" s="0">
        <f>HYPERLINK("https://dl.dropboxusercontent.com/scl/fi/mi2hvdzm8hyszh985jqg5/mens-t-shirt-size-chartsslate-cason.jpg?rlkey=6jci9xn1ijs7ylbufu2k57hky&amp;dl=0","Click to download SizeChart")</f>
      </c>
      <c r="C1598" s="0" t="inlineStr">
        <is>
          <t>Alpine Men's Short Sleeve Shirt</t>
        </is>
      </c>
      <c r="D1598" s="0" t="inlineStr">
        <is>
          <t>'152647</t>
        </is>
      </c>
      <c r="E1598" s="0" t="inlineStr">
        <is>
          <t>IOWA ALPINE M WE:152647B-M</t>
        </is>
      </c>
      <c r="F1598" s="0" t="inlineStr">
        <is>
          <t>'800152647050</t>
        </is>
      </c>
      <c r="G1598" s="0" t="inlineStr">
        <is>
          <t>MENS</t>
        </is>
      </c>
      <c r="H1598" s="0" t="inlineStr">
        <is>
          <t>M</t>
        </is>
      </c>
      <c r="I1598" s="0">
        <v>29.99</v>
      </c>
      <c r="J1598" s="0">
        <v>297</v>
      </c>
    </row>
    <row r="1599" spans="1:10" customHeight="0">
      <c r="A1599" s="0">
        <f>HYPERLINK("https://dl.dropboxusercontent.com/scl/fi/3wh7rtflwkx7s09b5o5o3/alpine-152647-on-slatepic.jpg?rlkey=fsv0f12vuqytwkp0ggzf2m168&amp;dl=0","Click to download Image")</f>
      </c>
      <c r="B1599" s="0">
        <f>HYPERLINK("https://dl.dropboxusercontent.com/scl/fi/mi2hvdzm8hyszh985jqg5/mens-t-shirt-size-chartsslate-cason.jpg?rlkey=6jci9xn1ijs7ylbufu2k57hky&amp;dl=0","Click to download SizeChart")</f>
      </c>
      <c r="C1599" s="0" t="inlineStr">
        <is>
          <t>Alpine Men's Short Sleeve Shirt</t>
        </is>
      </c>
      <c r="D1599" s="0" t="inlineStr">
        <is>
          <t>'152647</t>
        </is>
      </c>
      <c r="E1599" s="0" t="inlineStr">
        <is>
          <t>IOWA ALPINE M WE:152647C-L</t>
        </is>
      </c>
      <c r="F1599" s="0" t="inlineStr">
        <is>
          <t>'800152647067</t>
        </is>
      </c>
      <c r="G1599" s="0" t="inlineStr">
        <is>
          <t>MENS</t>
        </is>
      </c>
      <c r="H1599" s="0" t="inlineStr">
        <is>
          <t>L</t>
        </is>
      </c>
      <c r="I1599" s="0">
        <v>29.99</v>
      </c>
      <c r="J1599" s="0">
        <v>351</v>
      </c>
    </row>
    <row r="1600" spans="1:10" customHeight="0">
      <c r="A1600" s="0">
        <f>HYPERLINK("https://dl.dropboxusercontent.com/scl/fi/3wh7rtflwkx7s09b5o5o3/alpine-152647-on-slatepic.jpg?rlkey=fsv0f12vuqytwkp0ggzf2m168&amp;dl=0","Click to download Image")</f>
      </c>
      <c r="B1600" s="0">
        <f>HYPERLINK("https://dl.dropboxusercontent.com/scl/fi/mi2hvdzm8hyszh985jqg5/mens-t-shirt-size-chartsslate-cason.jpg?rlkey=6jci9xn1ijs7ylbufu2k57hky&amp;dl=0","Click to download SizeChart")</f>
      </c>
      <c r="C1600" s="0" t="inlineStr">
        <is>
          <t>Alpine Men's Short Sleeve Shirt</t>
        </is>
      </c>
      <c r="D1600" s="0" t="inlineStr">
        <is>
          <t>'152647</t>
        </is>
      </c>
      <c r="E1600" s="0" t="inlineStr">
        <is>
          <t>IOWA ALPINE M WE:152647D-XL</t>
        </is>
      </c>
      <c r="F1600" s="0" t="inlineStr">
        <is>
          <t>'800152647074</t>
        </is>
      </c>
      <c r="G1600" s="0" t="inlineStr">
        <is>
          <t>MENS</t>
        </is>
      </c>
      <c r="H1600" s="0" t="inlineStr">
        <is>
          <t>XL</t>
        </is>
      </c>
      <c r="I1600" s="0">
        <v>29.99</v>
      </c>
      <c r="J1600" s="0">
        <v>145</v>
      </c>
    </row>
    <row r="1601" spans="1:10" customHeight="0">
      <c r="A1601" s="0">
        <f>HYPERLINK("https://dl.dropboxusercontent.com/scl/fi/3wh7rtflwkx7s09b5o5o3/alpine-152647-on-slatepic.jpg?rlkey=fsv0f12vuqytwkp0ggzf2m168&amp;dl=0","Click to download Image")</f>
      </c>
      <c r="B1601" s="0">
        <f>HYPERLINK("https://dl.dropboxusercontent.com/scl/fi/mi2hvdzm8hyszh985jqg5/mens-t-shirt-size-chartsslate-cason.jpg?rlkey=6jci9xn1ijs7ylbufu2k57hky&amp;dl=0","Click to download SizeChart")</f>
      </c>
      <c r="C1601" s="0" t="inlineStr">
        <is>
          <t>Alpine Men's Short Sleeve Shirt</t>
        </is>
      </c>
      <c r="D1601" s="0" t="inlineStr">
        <is>
          <t>'152647</t>
        </is>
      </c>
      <c r="E1601" s="0" t="inlineStr">
        <is>
          <t>IOWA ALPINE M WE:152647E-2XL</t>
        </is>
      </c>
      <c r="F1601" s="0" t="inlineStr">
        <is>
          <t>'800152647081</t>
        </is>
      </c>
      <c r="G1601" s="0" t="inlineStr">
        <is>
          <t>MENS</t>
        </is>
      </c>
      <c r="H1601" s="0" t="inlineStr">
        <is>
          <t>2XL</t>
        </is>
      </c>
      <c r="I1601" s="0">
        <v>31.99</v>
      </c>
      <c r="J1601" s="0">
        <v>209</v>
      </c>
    </row>
    <row r="1602" spans="1:10" customHeight="0">
      <c r="A1602" s="0">
        <f>HYPERLINK("https://dl.dropboxusercontent.com/scl/fi/3wh7rtflwkx7s09b5o5o3/alpine-152647-on-slatepic.jpg?rlkey=fsv0f12vuqytwkp0ggzf2m168&amp;dl=0","Click to download Image")</f>
      </c>
      <c r="B1602" s="0">
        <f>HYPERLINK("https://dl.dropboxusercontent.com/scl/fi/mi2hvdzm8hyszh985jqg5/mens-t-shirt-size-chartsslate-cason.jpg?rlkey=6jci9xn1ijs7ylbufu2k57hky&amp;dl=0","Click to download SizeChart")</f>
      </c>
      <c r="C1602" s="0" t="inlineStr">
        <is>
          <t>Alpine Men's Short Sleeve Shirt</t>
        </is>
      </c>
      <c r="D1602" s="0" t="inlineStr">
        <is>
          <t>'152647</t>
        </is>
      </c>
      <c r="E1602" s="0" t="inlineStr">
        <is>
          <t>IOWA ALPINE M WE:152647F-3XL</t>
        </is>
      </c>
      <c r="F1602" s="0" t="inlineStr">
        <is>
          <t>'800152647098</t>
        </is>
      </c>
      <c r="G1602" s="0" t="inlineStr">
        <is>
          <t>MENS</t>
        </is>
      </c>
      <c r="H1602" s="0" t="inlineStr">
        <is>
          <t>3XL</t>
        </is>
      </c>
      <c r="I1602" s="0">
        <v>31.99</v>
      </c>
      <c r="J1602" s="0">
        <v>112</v>
      </c>
    </row>
    <row r="1603" spans="1:10" customHeight="0">
      <c r="A1603" s="0">
        <f>HYPERLINK("https://dl.dropboxusercontent.com/scl/fi/p5wxmgx8reqjwd78scxj5/alpine-152648-f.jpg?rlkey=hup3ms2k6a5wvs1mrck78f5cx&amp;dl=0","Click to download Image")</f>
      </c>
      <c r="B1603" s="0">
        <f>HYPERLINK("https://dl.dropboxusercontent.com/scl/fi/mi2hvdzm8hyszh985jqg5/mens-t-shirt-size-chartsslate-cason.jpg?rlkey=6jci9xn1ijs7ylbufu2k57hky&amp;dl=0","Click to download SizeChart")</f>
      </c>
      <c r="C1603" s="0" t="inlineStr">
        <is>
          <t>Alpine Men's Short Sleeve Shirt</t>
        </is>
      </c>
      <c r="D1603" s="0" t="inlineStr">
        <is>
          <t>'152648</t>
        </is>
      </c>
      <c r="E1603" s="0" t="inlineStr">
        <is>
          <t>ISU ALPINE M WE:152648A-S</t>
        </is>
      </c>
      <c r="F1603" s="0" t="inlineStr">
        <is>
          <t>'801152648047</t>
        </is>
      </c>
      <c r="G1603" s="0" t="inlineStr">
        <is>
          <t>MENS</t>
        </is>
      </c>
      <c r="H1603" s="0" t="inlineStr">
        <is>
          <t>S</t>
        </is>
      </c>
      <c r="I1603" s="0">
        <v>29.99</v>
      </c>
      <c r="J1603" s="0">
        <v>22</v>
      </c>
    </row>
    <row r="1604" spans="1:10" customHeight="0">
      <c r="A1604" s="0">
        <f>HYPERLINK("https://dl.dropboxusercontent.com/scl/fi/p5wxmgx8reqjwd78scxj5/alpine-152648-f.jpg?rlkey=hup3ms2k6a5wvs1mrck78f5cx&amp;dl=0","Click to download Image")</f>
      </c>
      <c r="B1604" s="0">
        <f>HYPERLINK("https://dl.dropboxusercontent.com/scl/fi/mi2hvdzm8hyszh985jqg5/mens-t-shirt-size-chartsslate-cason.jpg?rlkey=6jci9xn1ijs7ylbufu2k57hky&amp;dl=0","Click to download SizeChart")</f>
      </c>
      <c r="C1604" s="0" t="inlineStr">
        <is>
          <t>Alpine Men's Short Sleeve Shirt</t>
        </is>
      </c>
      <c r="D1604" s="0" t="inlineStr">
        <is>
          <t>'152648</t>
        </is>
      </c>
      <c r="E1604" s="0" t="inlineStr">
        <is>
          <t>ISU ALPINE M WE:152648B-M</t>
        </is>
      </c>
      <c r="F1604" s="0" t="inlineStr">
        <is>
          <t>'801152648054</t>
        </is>
      </c>
      <c r="G1604" s="0" t="inlineStr">
        <is>
          <t>MENS</t>
        </is>
      </c>
      <c r="H1604" s="0" t="inlineStr">
        <is>
          <t>M</t>
        </is>
      </c>
      <c r="I1604" s="0">
        <v>29.99</v>
      </c>
      <c r="J1604" s="0">
        <v>38</v>
      </c>
    </row>
    <row r="1605" spans="1:10" customHeight="0">
      <c r="A1605" s="0">
        <f>HYPERLINK("https://dl.dropboxusercontent.com/scl/fi/p5wxmgx8reqjwd78scxj5/alpine-152648-f.jpg?rlkey=hup3ms2k6a5wvs1mrck78f5cx&amp;dl=0","Click to download Image")</f>
      </c>
      <c r="B1605" s="0">
        <f>HYPERLINK("https://dl.dropboxusercontent.com/scl/fi/mi2hvdzm8hyszh985jqg5/mens-t-shirt-size-chartsslate-cason.jpg?rlkey=6jci9xn1ijs7ylbufu2k57hky&amp;dl=0","Click to download SizeChart")</f>
      </c>
      <c r="C1605" s="0" t="inlineStr">
        <is>
          <t>Alpine Men's Short Sleeve Shirt</t>
        </is>
      </c>
      <c r="D1605" s="0" t="inlineStr">
        <is>
          <t>'152648</t>
        </is>
      </c>
      <c r="E1605" s="0" t="inlineStr">
        <is>
          <t>ISU ALPINE M WE:152648C-L</t>
        </is>
      </c>
      <c r="F1605" s="0" t="inlineStr">
        <is>
          <t>'801152648061</t>
        </is>
      </c>
      <c r="G1605" s="0" t="inlineStr">
        <is>
          <t>MENS</t>
        </is>
      </c>
      <c r="H1605" s="0" t="inlineStr">
        <is>
          <t>L</t>
        </is>
      </c>
      <c r="I1605" s="0">
        <v>29.99</v>
      </c>
      <c r="J1605" s="0">
        <v>49</v>
      </c>
    </row>
    <row r="1606" spans="1:10" customHeight="0">
      <c r="A1606" s="0">
        <f>HYPERLINK("https://dl.dropboxusercontent.com/scl/fi/p5wxmgx8reqjwd78scxj5/alpine-152648-f.jpg?rlkey=hup3ms2k6a5wvs1mrck78f5cx&amp;dl=0","Click to download Image")</f>
      </c>
      <c r="B1606" s="0">
        <f>HYPERLINK("https://dl.dropboxusercontent.com/scl/fi/mi2hvdzm8hyszh985jqg5/mens-t-shirt-size-chartsslate-cason.jpg?rlkey=6jci9xn1ijs7ylbufu2k57hky&amp;dl=0","Click to download SizeChart")</f>
      </c>
      <c r="C1606" s="0" t="inlineStr">
        <is>
          <t>Alpine Men's Short Sleeve Shirt</t>
        </is>
      </c>
      <c r="D1606" s="0" t="inlineStr">
        <is>
          <t>'152648</t>
        </is>
      </c>
      <c r="E1606" s="0" t="inlineStr">
        <is>
          <t>ISU ALPINE M WE:152648D-XL</t>
        </is>
      </c>
      <c r="F1606" s="0" t="inlineStr">
        <is>
          <t>'801152648078</t>
        </is>
      </c>
      <c r="G1606" s="0" t="inlineStr">
        <is>
          <t>MENS</t>
        </is>
      </c>
      <c r="H1606" s="0" t="inlineStr">
        <is>
          <t>XL</t>
        </is>
      </c>
      <c r="I1606" s="0">
        <v>29.99</v>
      </c>
      <c r="J1606" s="0">
        <v>50</v>
      </c>
    </row>
    <row r="1607" spans="1:10" customHeight="0">
      <c r="A1607" s="0">
        <f>HYPERLINK("https://dl.dropboxusercontent.com/scl/fi/p5wxmgx8reqjwd78scxj5/alpine-152648-f.jpg?rlkey=hup3ms2k6a5wvs1mrck78f5cx&amp;dl=0","Click to download Image")</f>
      </c>
      <c r="B1607" s="0">
        <f>HYPERLINK("https://dl.dropboxusercontent.com/scl/fi/mi2hvdzm8hyszh985jqg5/mens-t-shirt-size-chartsslate-cason.jpg?rlkey=6jci9xn1ijs7ylbufu2k57hky&amp;dl=0","Click to download SizeChart")</f>
      </c>
      <c r="C1607" s="0" t="inlineStr">
        <is>
          <t>Alpine Men's Short Sleeve Shirt</t>
        </is>
      </c>
      <c r="D1607" s="0" t="inlineStr">
        <is>
          <t>'152648</t>
        </is>
      </c>
      <c r="E1607" s="0" t="inlineStr">
        <is>
          <t>ISU ALPINE M WE:152648E-2XL</t>
        </is>
      </c>
      <c r="F1607" s="0" t="inlineStr">
        <is>
          <t>'801152648085</t>
        </is>
      </c>
      <c r="G1607" s="0" t="inlineStr">
        <is>
          <t>MENS</t>
        </is>
      </c>
      <c r="H1607" s="0" t="inlineStr">
        <is>
          <t>2XL</t>
        </is>
      </c>
      <c r="I1607" s="0">
        <v>31.99</v>
      </c>
      <c r="J1607" s="0">
        <v>39</v>
      </c>
    </row>
    <row r="1608" spans="1:10" customHeight="0">
      <c r="A1608" s="0">
        <f>HYPERLINK("https://dl.dropboxusercontent.com/scl/fi/p5wxmgx8reqjwd78scxj5/alpine-152648-f.jpg?rlkey=hup3ms2k6a5wvs1mrck78f5cx&amp;dl=0","Click to download Image")</f>
      </c>
      <c r="B1608" s="0">
        <f>HYPERLINK("https://dl.dropboxusercontent.com/scl/fi/mi2hvdzm8hyszh985jqg5/mens-t-shirt-size-chartsslate-cason.jpg?rlkey=6jci9xn1ijs7ylbufu2k57hky&amp;dl=0","Click to download SizeChart")</f>
      </c>
      <c r="C1608" s="0" t="inlineStr">
        <is>
          <t>Alpine Men's Short Sleeve Shirt</t>
        </is>
      </c>
      <c r="D1608" s="0" t="inlineStr">
        <is>
          <t>'152648</t>
        </is>
      </c>
      <c r="E1608" s="0" t="inlineStr">
        <is>
          <t>ISU ALPINE M WE:152648F-3XL</t>
        </is>
      </c>
      <c r="F1608" s="0" t="inlineStr">
        <is>
          <t>'801152648092</t>
        </is>
      </c>
      <c r="G1608" s="0" t="inlineStr">
        <is>
          <t>MENS</t>
        </is>
      </c>
      <c r="H1608" s="0" t="inlineStr">
        <is>
          <t>3XL</t>
        </is>
      </c>
      <c r="I1608" s="0">
        <v>31.99</v>
      </c>
      <c r="J1608" s="0">
        <v>22</v>
      </c>
    </row>
    <row r="1609" spans="1:10" customHeight="0">
      <c r="A1609" s="0">
        <f>HYPERLINK("https://dl.dropboxusercontent.com/scl/fi/pu9ogvrveblitfkqv3mhu/103187-01af49773.jpg?rlkey=73597peg2m6cfjnk1s8c0ci1q&amp;dl=0","Click to download Image")</f>
      </c>
      <c r="C1609" s="0" t="inlineStr">
        <is>
          <t>Parr Men's Cap</t>
        </is>
      </c>
      <c r="D1609" s="0" t="inlineStr">
        <is>
          <t>'103187-01</t>
        </is>
      </c>
      <c r="E1609" s="0" t="inlineStr">
        <is>
          <t>DK GOLD WASHED:103187-01</t>
        </is>
      </c>
      <c r="F1609" s="0" t="inlineStr">
        <is>
          <t>'700103187010</t>
        </is>
      </c>
      <c r="G1609" s="0" t="inlineStr">
        <is>
          <t>MENS</t>
        </is>
      </c>
      <c r="H1609" s="0" t="inlineStr">
        <is>
          <t>STANDARD MENS</t>
        </is>
      </c>
      <c r="I1609" s="0">
        <v>19.99</v>
      </c>
      <c r="J1609" s="0">
        <v>429</v>
      </c>
    </row>
    <row r="1610" spans="1:10" customHeight="0">
      <c r="A1610" s="0">
        <f>HYPERLINK("https://dl.dropboxusercontent.com/scl/fi/vmj3z0q90bbahl5hshuhw/103187-03af12546.jpg?rlkey=zjn5ccp4egit67z43zdovvgaq&amp;dl=0","Click to download Image")</f>
      </c>
      <c r="C1610" s="0" t="inlineStr">
        <is>
          <t>Parr Men's Cap</t>
        </is>
      </c>
      <c r="D1610" s="0" t="inlineStr">
        <is>
          <t>'103187-03</t>
        </is>
      </c>
      <c r="E1610" s="0" t="inlineStr">
        <is>
          <t>DK GOLD WASHED:103187-03</t>
        </is>
      </c>
      <c r="F1610" s="0" t="inlineStr">
        <is>
          <t>'700103187034</t>
        </is>
      </c>
      <c r="G1610" s="0" t="inlineStr">
        <is>
          <t>MENS</t>
        </is>
      </c>
      <c r="H1610" s="0" t="inlineStr">
        <is>
          <t>STANDARD MENS</t>
        </is>
      </c>
      <c r="I1610" s="0">
        <v>19.99</v>
      </c>
      <c r="J1610" s="0">
        <v>650</v>
      </c>
    </row>
    <row r="1611" spans="1:10" customHeight="0">
      <c r="A1611" s="0">
        <f>HYPERLINK("https://dl.dropboxusercontent.com/scl/fi/ceugg3wgarmgk9rpaz9c0/103187-07-af.jpg?rlkey=7nf40eczwb44em1osiolcyb8b&amp;dl=0","Click to download Image")</f>
      </c>
      <c r="C1611" s="0" t="inlineStr">
        <is>
          <t>Parr Men's Cap</t>
        </is>
      </c>
      <c r="D1611" s="0" t="inlineStr">
        <is>
          <t>'103187-07</t>
        </is>
      </c>
      <c r="E1611" s="0" t="inlineStr">
        <is>
          <t>DK GOLD WASHED:103187-07</t>
        </is>
      </c>
      <c r="F1611" s="0" t="inlineStr">
        <is>
          <t>'700103187072</t>
        </is>
      </c>
      <c r="G1611" s="0" t="inlineStr">
        <is>
          <t>MENS</t>
        </is>
      </c>
      <c r="H1611" s="0" t="inlineStr">
        <is>
          <t>STANDARD MENS</t>
        </is>
      </c>
      <c r="I1611" s="0">
        <v>19.99</v>
      </c>
      <c r="J1611" s="0">
        <v>545</v>
      </c>
    </row>
    <row r="1612" spans="1:10" customHeight="0">
      <c r="A1612" s="0">
        <f>HYPERLINK("https://dl.dropboxusercontent.com/scl/fi/logytn65wwfejreh8n12k/103187-08-af.jpg?rlkey=o7i2761fnh7deso1g641u557t&amp;dl=0","Click to download Image")</f>
      </c>
      <c r="C1612" s="0" t="inlineStr">
        <is>
          <t>Parr Men's Cap</t>
        </is>
      </c>
      <c r="D1612" s="0" t="inlineStr">
        <is>
          <t>'103187-08</t>
        </is>
      </c>
      <c r="E1612" s="0" t="inlineStr">
        <is>
          <t>DK GOLD WASHED:103187-08</t>
        </is>
      </c>
      <c r="F1612" s="0" t="inlineStr">
        <is>
          <t>'700103187089</t>
        </is>
      </c>
      <c r="G1612" s="0" t="inlineStr">
        <is>
          <t>MENS</t>
        </is>
      </c>
      <c r="H1612" s="0" t="inlineStr">
        <is>
          <t>STANDARD MENS</t>
        </is>
      </c>
      <c r="I1612" s="0">
        <v>19.99</v>
      </c>
      <c r="J1612" s="0">
        <v>552</v>
      </c>
    </row>
    <row r="1613" spans="1:10" customHeight="0">
      <c r="A1613" s="0">
        <f>HYPERLINK("https://dl.dropboxusercontent.com/scl/fi/1at29ojd19h3m6j2brot2/103187-09-af.jpg?rlkey=vifypfzh1q3r1yxb6nox5js7h&amp;dl=0","Click to download Image")</f>
      </c>
      <c r="C1613" s="0" t="inlineStr">
        <is>
          <t>Parr Men's Cap</t>
        </is>
      </c>
      <c r="D1613" s="0" t="inlineStr">
        <is>
          <t>'103187-09</t>
        </is>
      </c>
      <c r="E1613" s="0" t="inlineStr">
        <is>
          <t>DK GOLD WASHED:103187-09</t>
        </is>
      </c>
      <c r="F1613" s="0" t="inlineStr">
        <is>
          <t>'700103187096</t>
        </is>
      </c>
      <c r="G1613" s="0" t="inlineStr">
        <is>
          <t>MENS</t>
        </is>
      </c>
      <c r="H1613" s="0" t="inlineStr">
        <is>
          <t>STANDARD MENS</t>
        </is>
      </c>
      <c r="I1613" s="0">
        <v>19.99</v>
      </c>
      <c r="J1613" s="0">
        <v>550</v>
      </c>
    </row>
    <row r="1614" spans="1:10" customHeight="0">
      <c r="A1614" s="0">
        <f>HYPERLINK("https://dl.dropboxusercontent.com/scl/fi/nala7ywy5tfpe78jye6d0/103187-10af73827.jpg?rlkey=t6ggg5lfd3z22asniw9j8lsay&amp;dl=0","Click to download Image")</f>
      </c>
      <c r="C1614" s="0" t="inlineStr">
        <is>
          <t>Parr Men's Cap</t>
        </is>
      </c>
      <c r="D1614" s="0" t="inlineStr">
        <is>
          <t>'103187-10</t>
        </is>
      </c>
      <c r="E1614" s="0" t="inlineStr">
        <is>
          <t>DK GOLD WASHED:103187-10</t>
        </is>
      </c>
      <c r="F1614" s="0" t="inlineStr">
        <is>
          <t>'700103187010</t>
        </is>
      </c>
      <c r="G1614" s="0" t="inlineStr">
        <is>
          <t>MENS</t>
        </is>
      </c>
      <c r="H1614" s="0" t="inlineStr">
        <is>
          <t>STANDARD MENS</t>
        </is>
      </c>
      <c r="I1614" s="0">
        <v>19.99</v>
      </c>
      <c r="J1614" s="0">
        <v>17</v>
      </c>
    </row>
    <row r="1615" spans="1:10" customHeight="0">
      <c r="A1615" s="0">
        <f>HYPERLINK("https://dl.dropboxusercontent.com/scl/fi/ne7pp3g54mxzr8bimvuoq/poncho.jpg?rlkey=ha956etecn9kv549cc084iw8w&amp;dl=0","Click to download Image")</f>
      </c>
      <c r="C1615" s="0" t="inlineStr">
        <is>
          <t>Disposable Poncho - Adult</t>
        </is>
      </c>
      <c r="D1615" s="0" t="inlineStr">
        <is>
          <t>'104631</t>
        </is>
      </c>
      <c r="E1615" s="0" t="inlineStr">
        <is>
          <t>PONCHO:104631</t>
        </is>
      </c>
      <c r="F1615" s="0" t="inlineStr">
        <is>
          <t>'800104631014</t>
        </is>
      </c>
      <c r="G1615" s="0" t="inlineStr">
        <is>
          <t>MENS</t>
        </is>
      </c>
      <c r="H1615" s="0" t="inlineStr">
        <is>
          <t>ADULT - OS</t>
        </is>
      </c>
      <c r="I1615" s="0">
        <v>7.99</v>
      </c>
      <c r="J1615" s="0">
        <v>509</v>
      </c>
    </row>
    <row r="1616" spans="1:10" customHeight="0">
      <c r="A1616" s="0">
        <f>HYPERLINK("https://dl.dropboxusercontent.com/scl/fi/oyokc4z6woroj2v9tp3o4/100662f96914.jpg?rlkey=enipc2jubtsv91wf16orj7osw&amp;dl=0","Click to download Image")</f>
      </c>
      <c r="B1616" s="0">
        <f>HYPERLINK("https://dl.dropboxusercontent.com/scl/fi/vac5fi53fsggrfjktspe2/mens-d.jpg?rlkey=d069he7wtcvcru335pkls63k3&amp;dl=0","Click to download SizeChart")</f>
      </c>
      <c r="C1616" s="0" t="inlineStr">
        <is>
          <t>George Men's Midweight Hoodie</t>
        </is>
      </c>
      <c r="D1616" s="0" t="inlineStr">
        <is>
          <t>'100662</t>
        </is>
      </c>
      <c r="E1616" s="0" t="inlineStr">
        <is>
          <t>GEORGE:100662A-S</t>
        </is>
      </c>
      <c r="F1616" s="0" t="inlineStr">
        <is>
          <t>'000000000000</t>
        </is>
      </c>
      <c r="G1616" s="0" t="inlineStr">
        <is>
          <t>MENS</t>
        </is>
      </c>
      <c r="H1616" s="0" t="inlineStr">
        <is>
          <t>S</t>
        </is>
      </c>
      <c r="I1616" s="0">
        <v>34.99</v>
      </c>
      <c r="J1616" s="0">
        <v>51</v>
      </c>
    </row>
    <row r="1617" spans="1:10" customHeight="0">
      <c r="A1617" s="0">
        <f>HYPERLINK("https://dl.dropboxusercontent.com/scl/fi/oyokc4z6woroj2v9tp3o4/100662f96914.jpg?rlkey=enipc2jubtsv91wf16orj7osw&amp;dl=0","Click to download Image")</f>
      </c>
      <c r="B1617" s="0">
        <f>HYPERLINK("https://dl.dropboxusercontent.com/scl/fi/vac5fi53fsggrfjktspe2/mens-d.jpg?rlkey=d069he7wtcvcru335pkls63k3&amp;dl=0","Click to download SizeChart")</f>
      </c>
      <c r="C1617" s="0" t="inlineStr">
        <is>
          <t>George Men's Midweight Hoodie</t>
        </is>
      </c>
      <c r="D1617" s="0" t="inlineStr">
        <is>
          <t>'100662</t>
        </is>
      </c>
      <c r="E1617" s="0" t="inlineStr">
        <is>
          <t>GEORGE:100662B-M</t>
        </is>
      </c>
      <c r="F1617" s="0" t="inlineStr">
        <is>
          <t>'000000000000</t>
        </is>
      </c>
      <c r="G1617" s="0" t="inlineStr">
        <is>
          <t>MENS</t>
        </is>
      </c>
      <c r="H1617" s="0" t="inlineStr">
        <is>
          <t>M</t>
        </is>
      </c>
      <c r="I1617" s="0">
        <v>34.99</v>
      </c>
      <c r="J1617" s="0">
        <v>45</v>
      </c>
    </row>
    <row r="1618" spans="1:10" customHeight="0">
      <c r="A1618" s="0">
        <f>HYPERLINK("https://dl.dropboxusercontent.com/scl/fi/oyokc4z6woroj2v9tp3o4/100662f96914.jpg?rlkey=enipc2jubtsv91wf16orj7osw&amp;dl=0","Click to download Image")</f>
      </c>
      <c r="B1618" s="0">
        <f>HYPERLINK("https://dl.dropboxusercontent.com/scl/fi/vac5fi53fsggrfjktspe2/mens-d.jpg?rlkey=d069he7wtcvcru335pkls63k3&amp;dl=0","Click to download SizeChart")</f>
      </c>
      <c r="C1618" s="0" t="inlineStr">
        <is>
          <t>George Men's Midweight Hoodie</t>
        </is>
      </c>
      <c r="D1618" s="0" t="inlineStr">
        <is>
          <t>'100662</t>
        </is>
      </c>
      <c r="E1618" s="0" t="inlineStr">
        <is>
          <t>GEORGE:100662C-L</t>
        </is>
      </c>
      <c r="F1618" s="0" t="inlineStr">
        <is>
          <t>'000000000000</t>
        </is>
      </c>
      <c r="G1618" s="0" t="inlineStr">
        <is>
          <t>MENS</t>
        </is>
      </c>
      <c r="H1618" s="0" t="inlineStr">
        <is>
          <t>L</t>
        </is>
      </c>
      <c r="I1618" s="0">
        <v>34.99</v>
      </c>
      <c r="J1618" s="0">
        <v>39</v>
      </c>
    </row>
    <row r="1619" spans="1:10" customHeight="0">
      <c r="A1619" s="0">
        <f>HYPERLINK("https://dl.dropboxusercontent.com/scl/fi/oyokc4z6woroj2v9tp3o4/100662f96914.jpg?rlkey=enipc2jubtsv91wf16orj7osw&amp;dl=0","Click to download Image")</f>
      </c>
      <c r="B1619" s="0">
        <f>HYPERLINK("https://dl.dropboxusercontent.com/scl/fi/vac5fi53fsggrfjktspe2/mens-d.jpg?rlkey=d069he7wtcvcru335pkls63k3&amp;dl=0","Click to download SizeChart")</f>
      </c>
      <c r="C1619" s="0" t="inlineStr">
        <is>
          <t>George Men's Midweight Hoodie</t>
        </is>
      </c>
      <c r="D1619" s="0" t="inlineStr">
        <is>
          <t>'100662</t>
        </is>
      </c>
      <c r="E1619" s="0" t="inlineStr">
        <is>
          <t>GEORGE:100662D-XL</t>
        </is>
      </c>
      <c r="F1619" s="0" t="inlineStr">
        <is>
          <t>'000000000000</t>
        </is>
      </c>
      <c r="G1619" s="0" t="inlineStr">
        <is>
          <t>MENS</t>
        </is>
      </c>
      <c r="H1619" s="0" t="inlineStr">
        <is>
          <t>XL</t>
        </is>
      </c>
      <c r="I1619" s="0">
        <v>34.99</v>
      </c>
      <c r="J1619" s="0">
        <v>45</v>
      </c>
    </row>
    <row r="1620" spans="1:10" customHeight="0">
      <c r="A1620" s="0">
        <f>HYPERLINK("https://dl.dropboxusercontent.com/scl/fi/oyokc4z6woroj2v9tp3o4/100662f96914.jpg?rlkey=enipc2jubtsv91wf16orj7osw&amp;dl=0","Click to download Image")</f>
      </c>
      <c r="B1620" s="0">
        <f>HYPERLINK("https://dl.dropboxusercontent.com/scl/fi/vac5fi53fsggrfjktspe2/mens-d.jpg?rlkey=d069he7wtcvcru335pkls63k3&amp;dl=0","Click to download SizeChart")</f>
      </c>
      <c r="C1620" s="0" t="inlineStr">
        <is>
          <t>George Men's Midweight Hoodie</t>
        </is>
      </c>
      <c r="D1620" s="0" t="inlineStr">
        <is>
          <t>'100662</t>
        </is>
      </c>
      <c r="E1620" s="0" t="inlineStr">
        <is>
          <t>GEORGE:100662E-2XL</t>
        </is>
      </c>
      <c r="F1620" s="0" t="inlineStr">
        <is>
          <t>'000000000000</t>
        </is>
      </c>
      <c r="G1620" s="0" t="inlineStr">
        <is>
          <t>MENS</t>
        </is>
      </c>
      <c r="H1620" s="0" t="inlineStr">
        <is>
          <t>2XL</t>
        </is>
      </c>
      <c r="I1620" s="0">
        <v>36.99</v>
      </c>
      <c r="J1620" s="0">
        <v>43</v>
      </c>
    </row>
    <row r="1621" spans="1:10" customHeight="0">
      <c r="A1621" s="0">
        <f>HYPERLINK("https://dl.dropboxusercontent.com/scl/fi/oyokc4z6woroj2v9tp3o4/100662f96914.jpg?rlkey=enipc2jubtsv91wf16orj7osw&amp;dl=0","Click to download Image")</f>
      </c>
      <c r="B1621" s="0">
        <f>HYPERLINK("https://dl.dropboxusercontent.com/scl/fi/vac5fi53fsggrfjktspe2/mens-d.jpg?rlkey=d069he7wtcvcru335pkls63k3&amp;dl=0","Click to download SizeChart")</f>
      </c>
      <c r="C1621" s="0" t="inlineStr">
        <is>
          <t>George Men's Midweight Hoodie</t>
        </is>
      </c>
      <c r="D1621" s="0" t="inlineStr">
        <is>
          <t>'100662</t>
        </is>
      </c>
      <c r="E1621" s="0" t="inlineStr">
        <is>
          <t>GEORGE:100662F-3XL</t>
        </is>
      </c>
      <c r="F1621" s="0" t="inlineStr">
        <is>
          <t>'000000000000</t>
        </is>
      </c>
      <c r="G1621" s="0" t="inlineStr">
        <is>
          <t>MENS</t>
        </is>
      </c>
      <c r="H1621" s="0" t="inlineStr">
        <is>
          <t>3XL</t>
        </is>
      </c>
      <c r="I1621" s="0">
        <v>36.99</v>
      </c>
      <c r="J1621" s="0">
        <v>26</v>
      </c>
    </row>
    <row r="1622" spans="1:10" customHeight="0">
      <c r="A1622" s="0">
        <f>HYPERLINK("https://dl.dropboxusercontent.com/scl/fi/549g3uex3h9wyf0ed61bd/100661f77829.jpg?rlkey=ybjsciqw4yxfdtsl69btajoae&amp;dl=0","Click to download Image")</f>
      </c>
      <c r="B1622" s="0">
        <f>HYPERLINK("https://dl.dropboxusercontent.com/scl/fi/vac5fi53fsggrfjktspe2/mens-d.jpg?rlkey=d069he7wtcvcru335pkls63k3&amp;dl=0","Click to download SizeChart")</f>
      </c>
      <c r="C1622" s="0" t="inlineStr">
        <is>
          <t>George Men's Midweight Hoodie</t>
        </is>
      </c>
      <c r="D1622" s="0" t="inlineStr">
        <is>
          <t>'100661</t>
        </is>
      </c>
      <c r="E1622" s="0" t="inlineStr">
        <is>
          <t>GEORGE:100661A-S</t>
        </is>
      </c>
      <c r="F1622" s="0" t="inlineStr">
        <is>
          <t>'000000000000</t>
        </is>
      </c>
      <c r="G1622" s="0" t="inlineStr">
        <is>
          <t>MENS</t>
        </is>
      </c>
      <c r="H1622" s="0" t="inlineStr">
        <is>
          <t>S</t>
        </is>
      </c>
      <c r="I1622" s="0">
        <v>34.99</v>
      </c>
      <c r="J1622" s="0">
        <v>54</v>
      </c>
    </row>
    <row r="1623" spans="1:10" customHeight="0">
      <c r="A1623" s="0">
        <f>HYPERLINK("https://dl.dropboxusercontent.com/scl/fi/549g3uex3h9wyf0ed61bd/100661f77829.jpg?rlkey=ybjsciqw4yxfdtsl69btajoae&amp;dl=0","Click to download Image")</f>
      </c>
      <c r="B1623" s="0">
        <f>HYPERLINK("https://dl.dropboxusercontent.com/scl/fi/vac5fi53fsggrfjktspe2/mens-d.jpg?rlkey=d069he7wtcvcru335pkls63k3&amp;dl=0","Click to download SizeChart")</f>
      </c>
      <c r="C1623" s="0" t="inlineStr">
        <is>
          <t>George Men's Midweight Hoodie</t>
        </is>
      </c>
      <c r="D1623" s="0" t="inlineStr">
        <is>
          <t>'100661</t>
        </is>
      </c>
      <c r="E1623" s="0" t="inlineStr">
        <is>
          <t>GEORGE:100661B-M</t>
        </is>
      </c>
      <c r="F1623" s="0" t="inlineStr">
        <is>
          <t>'000000000000</t>
        </is>
      </c>
      <c r="G1623" s="0" t="inlineStr">
        <is>
          <t>MENS</t>
        </is>
      </c>
      <c r="H1623" s="0" t="inlineStr">
        <is>
          <t>M</t>
        </is>
      </c>
      <c r="I1623" s="0">
        <v>34.99</v>
      </c>
      <c r="J1623" s="0">
        <v>46</v>
      </c>
    </row>
    <row r="1624" spans="1:10" customHeight="0">
      <c r="A1624" s="0">
        <f>HYPERLINK("https://dl.dropboxusercontent.com/scl/fi/549g3uex3h9wyf0ed61bd/100661f77829.jpg?rlkey=ybjsciqw4yxfdtsl69btajoae&amp;dl=0","Click to download Image")</f>
      </c>
      <c r="B1624" s="0">
        <f>HYPERLINK("https://dl.dropboxusercontent.com/scl/fi/vac5fi53fsggrfjktspe2/mens-d.jpg?rlkey=d069he7wtcvcru335pkls63k3&amp;dl=0","Click to download SizeChart")</f>
      </c>
      <c r="C1624" s="0" t="inlineStr">
        <is>
          <t>George Men's Midweight Hoodie</t>
        </is>
      </c>
      <c r="D1624" s="0" t="inlineStr">
        <is>
          <t>'100661</t>
        </is>
      </c>
      <c r="E1624" s="0" t="inlineStr">
        <is>
          <t>GEORGE:100661C-L</t>
        </is>
      </c>
      <c r="F1624" s="0" t="inlineStr">
        <is>
          <t>'000000000000</t>
        </is>
      </c>
      <c r="G1624" s="0" t="inlineStr">
        <is>
          <t>MENS</t>
        </is>
      </c>
      <c r="H1624" s="0" t="inlineStr">
        <is>
          <t>L</t>
        </is>
      </c>
      <c r="I1624" s="0">
        <v>34.99</v>
      </c>
      <c r="J1624" s="0">
        <v>35</v>
      </c>
    </row>
    <row r="1625" spans="1:10" customHeight="0">
      <c r="A1625" s="0">
        <f>HYPERLINK("https://dl.dropboxusercontent.com/scl/fi/549g3uex3h9wyf0ed61bd/100661f77829.jpg?rlkey=ybjsciqw4yxfdtsl69btajoae&amp;dl=0","Click to download Image")</f>
      </c>
      <c r="B1625" s="0">
        <f>HYPERLINK("https://dl.dropboxusercontent.com/scl/fi/vac5fi53fsggrfjktspe2/mens-d.jpg?rlkey=d069he7wtcvcru335pkls63k3&amp;dl=0","Click to download SizeChart")</f>
      </c>
      <c r="C1625" s="0" t="inlineStr">
        <is>
          <t>George Men's Midweight Hoodie</t>
        </is>
      </c>
      <c r="D1625" s="0" t="inlineStr">
        <is>
          <t>'100661</t>
        </is>
      </c>
      <c r="E1625" s="0" t="inlineStr">
        <is>
          <t>GEORGE:100661D-XL</t>
        </is>
      </c>
      <c r="F1625" s="0" t="inlineStr">
        <is>
          <t>'000000000000</t>
        </is>
      </c>
      <c r="G1625" s="0" t="inlineStr">
        <is>
          <t>MENS</t>
        </is>
      </c>
      <c r="H1625" s="0" t="inlineStr">
        <is>
          <t>XL</t>
        </is>
      </c>
      <c r="I1625" s="0">
        <v>34.99</v>
      </c>
      <c r="J1625" s="0">
        <v>88</v>
      </c>
    </row>
    <row r="1626" spans="1:10" customHeight="0">
      <c r="A1626" s="0">
        <f>HYPERLINK("https://dl.dropboxusercontent.com/scl/fi/549g3uex3h9wyf0ed61bd/100661f77829.jpg?rlkey=ybjsciqw4yxfdtsl69btajoae&amp;dl=0","Click to download Image")</f>
      </c>
      <c r="B1626" s="0">
        <f>HYPERLINK("https://dl.dropboxusercontent.com/scl/fi/vac5fi53fsggrfjktspe2/mens-d.jpg?rlkey=d069he7wtcvcru335pkls63k3&amp;dl=0","Click to download SizeChart")</f>
      </c>
      <c r="C1626" s="0" t="inlineStr">
        <is>
          <t>George Men's Midweight Hoodie</t>
        </is>
      </c>
      <c r="D1626" s="0" t="inlineStr">
        <is>
          <t>'100661</t>
        </is>
      </c>
      <c r="E1626" s="0" t="inlineStr">
        <is>
          <t>GEORGE:100661E-2XL</t>
        </is>
      </c>
      <c r="F1626" s="0" t="inlineStr">
        <is>
          <t>'000000000000</t>
        </is>
      </c>
      <c r="G1626" s="0" t="inlineStr">
        <is>
          <t>MENS</t>
        </is>
      </c>
      <c r="H1626" s="0" t="inlineStr">
        <is>
          <t>2XL</t>
        </is>
      </c>
      <c r="I1626" s="0">
        <v>36.99</v>
      </c>
      <c r="J1626" s="0">
        <v>46</v>
      </c>
    </row>
    <row r="1627" spans="1:10" customHeight="0">
      <c r="A1627" s="0">
        <f>HYPERLINK("https://dl.dropboxusercontent.com/scl/fi/549g3uex3h9wyf0ed61bd/100661f77829.jpg?rlkey=ybjsciqw4yxfdtsl69btajoae&amp;dl=0","Click to download Image")</f>
      </c>
      <c r="B1627" s="0">
        <f>HYPERLINK("https://dl.dropboxusercontent.com/scl/fi/vac5fi53fsggrfjktspe2/mens-d.jpg?rlkey=d069he7wtcvcru335pkls63k3&amp;dl=0","Click to download SizeChart")</f>
      </c>
      <c r="C1627" s="0" t="inlineStr">
        <is>
          <t>George Men's Midweight Hoodie</t>
        </is>
      </c>
      <c r="D1627" s="0" t="inlineStr">
        <is>
          <t>'100661</t>
        </is>
      </c>
      <c r="E1627" s="0" t="inlineStr">
        <is>
          <t>GEORGE:100661F-3XL</t>
        </is>
      </c>
      <c r="F1627" s="0" t="inlineStr">
        <is>
          <t>'000000000000</t>
        </is>
      </c>
      <c r="G1627" s="0" t="inlineStr">
        <is>
          <t>MENS</t>
        </is>
      </c>
      <c r="H1627" s="0" t="inlineStr">
        <is>
          <t>3XL</t>
        </is>
      </c>
      <c r="I1627" s="0">
        <v>36.99</v>
      </c>
      <c r="J1627" s="0">
        <v>31</v>
      </c>
    </row>
    <row r="1628" spans="1:10" customHeight="0">
      <c r="A1628" s="0">
        <f>HYPERLINK("https://dl.dropboxusercontent.com/scl/fi/b8l13nylsn9k8tou1gdgz/100659f84423.jpg?rlkey=tktj0zv90pr9eq8ern358s5f5&amp;dl=0","Click to download Image")</f>
      </c>
      <c r="B1628" s="0">
        <f>HYPERLINK("https://dl.dropboxusercontent.com/scl/fi/vac5fi53fsggrfjktspe2/mens-d.jpg?rlkey=d069he7wtcvcru335pkls63k3&amp;dl=0","Click to download SizeChart")</f>
      </c>
      <c r="C1628" s="0" t="inlineStr">
        <is>
          <t>George Men's Midweight Hoodie</t>
        </is>
      </c>
      <c r="D1628" s="0" t="inlineStr">
        <is>
          <t>'100659</t>
        </is>
      </c>
      <c r="E1628" s="0" t="inlineStr">
        <is>
          <t>LEILAND:100659C-L</t>
        </is>
      </c>
      <c r="F1628" s="0" t="inlineStr">
        <is>
          <t>'800100659036</t>
        </is>
      </c>
      <c r="G1628" s="0" t="inlineStr">
        <is>
          <t>MENS</t>
        </is>
      </c>
      <c r="H1628" s="0" t="inlineStr">
        <is>
          <t>L</t>
        </is>
      </c>
      <c r="I1628" s="0">
        <v>34.99</v>
      </c>
      <c r="J1628" s="0">
        <v>4</v>
      </c>
    </row>
    <row r="1629" spans="1:10" customHeight="0">
      <c r="A1629" s="0">
        <f>HYPERLINK("https://dl.dropboxusercontent.com/scl/fi/b8l13nylsn9k8tou1gdgz/100659f84423.jpg?rlkey=tktj0zv90pr9eq8ern358s5f5&amp;dl=0","Click to download Image")</f>
      </c>
      <c r="B1629" s="0">
        <f>HYPERLINK("https://dl.dropboxusercontent.com/scl/fi/vac5fi53fsggrfjktspe2/mens-d.jpg?rlkey=d069he7wtcvcru335pkls63k3&amp;dl=0","Click to download SizeChart")</f>
      </c>
      <c r="C1629" s="0" t="inlineStr">
        <is>
          <t>George Men's Midweight Hoodie</t>
        </is>
      </c>
      <c r="D1629" s="0" t="inlineStr">
        <is>
          <t>'100659</t>
        </is>
      </c>
      <c r="E1629" s="0" t="inlineStr">
        <is>
          <t>LEILAND:100659E-2XL</t>
        </is>
      </c>
      <c r="F1629" s="0" t="inlineStr">
        <is>
          <t>'800100659050</t>
        </is>
      </c>
      <c r="G1629" s="0" t="inlineStr">
        <is>
          <t>MENS</t>
        </is>
      </c>
      <c r="H1629" s="0" t="inlineStr">
        <is>
          <t>2XL</t>
        </is>
      </c>
      <c r="I1629" s="0">
        <v>34.99</v>
      </c>
      <c r="J1629" s="0">
        <v>23</v>
      </c>
    </row>
    <row r="1630" spans="1:10" customHeight="0">
      <c r="A1630" s="0">
        <f>HYPERLINK("https://dl.dropboxusercontent.com/scl/fi/xrrfqw0b7mkmpzbrdzzqo/100655f33857.jpg?rlkey=u44vx1csved77wjr1xuyafbrz&amp;dl=0","Click to download Image")</f>
      </c>
      <c r="B1630" s="0">
        <f>HYPERLINK("https://dl.dropboxusercontent.com/scl/fi/b08injtg45d39hxgjsce3/mens-d.jpg?rlkey=35iod6lffd1mxx4z7m6coms47&amp;dl=0","Click to download SizeChart")</f>
      </c>
      <c r="C1630" s="0" t="inlineStr">
        <is>
          <t>Leiland Men's Midweight Sweatshirt</t>
        </is>
      </c>
      <c r="D1630" s="0" t="inlineStr">
        <is>
          <t>'100655</t>
        </is>
      </c>
      <c r="E1630" s="0" t="inlineStr">
        <is>
          <t>LEILAND:100655A-S</t>
        </is>
      </c>
      <c r="F1630" s="0" t="inlineStr">
        <is>
          <t>'800100655014</t>
        </is>
      </c>
      <c r="G1630" s="0" t="inlineStr">
        <is>
          <t>MENS</t>
        </is>
      </c>
      <c r="H1630" s="0" t="inlineStr">
        <is>
          <t>S</t>
        </is>
      </c>
      <c r="I1630" s="0">
        <v>34.99</v>
      </c>
      <c r="J1630" s="0">
        <v>27</v>
      </c>
    </row>
    <row r="1631" spans="1:10" customHeight="0">
      <c r="A1631" s="0">
        <f>HYPERLINK("https://dl.dropboxusercontent.com/scl/fi/xrrfqw0b7mkmpzbrdzzqo/100655f33857.jpg?rlkey=u44vx1csved77wjr1xuyafbrz&amp;dl=0","Click to download Image")</f>
      </c>
      <c r="B1631" s="0">
        <f>HYPERLINK("https://dl.dropboxusercontent.com/scl/fi/b08injtg45d39hxgjsce3/mens-d.jpg?rlkey=35iod6lffd1mxx4z7m6coms47&amp;dl=0","Click to download SizeChart")</f>
      </c>
      <c r="C1631" s="0" t="inlineStr">
        <is>
          <t>Leiland Men's Midweight Sweatshirt</t>
        </is>
      </c>
      <c r="D1631" s="0" t="inlineStr">
        <is>
          <t>'100655</t>
        </is>
      </c>
      <c r="E1631" s="0" t="inlineStr">
        <is>
          <t>LEILAND:100655B-M</t>
        </is>
      </c>
      <c r="F1631" s="0" t="inlineStr">
        <is>
          <t>'800100655021</t>
        </is>
      </c>
      <c r="G1631" s="0" t="inlineStr">
        <is>
          <t>MENS</t>
        </is>
      </c>
      <c r="H1631" s="0" t="inlineStr">
        <is>
          <t>M</t>
        </is>
      </c>
      <c r="I1631" s="0">
        <v>34.99</v>
      </c>
      <c r="J1631" s="0">
        <v>59</v>
      </c>
    </row>
    <row r="1632" spans="1:10" customHeight="0">
      <c r="A1632" s="0">
        <f>HYPERLINK("https://dl.dropboxusercontent.com/scl/fi/xrrfqw0b7mkmpzbrdzzqo/100655f33857.jpg?rlkey=u44vx1csved77wjr1xuyafbrz&amp;dl=0","Click to download Image")</f>
      </c>
      <c r="B1632" s="0">
        <f>HYPERLINK("https://dl.dropboxusercontent.com/scl/fi/b08injtg45d39hxgjsce3/mens-d.jpg?rlkey=35iod6lffd1mxx4z7m6coms47&amp;dl=0","Click to download SizeChart")</f>
      </c>
      <c r="C1632" s="0" t="inlineStr">
        <is>
          <t>Leiland Men's Midweight Sweatshirt</t>
        </is>
      </c>
      <c r="D1632" s="0" t="inlineStr">
        <is>
          <t>'100655</t>
        </is>
      </c>
      <c r="E1632" s="0" t="inlineStr">
        <is>
          <t>LEILAND:100655C-L</t>
        </is>
      </c>
      <c r="F1632" s="0" t="inlineStr">
        <is>
          <t>'800100655038</t>
        </is>
      </c>
      <c r="G1632" s="0" t="inlineStr">
        <is>
          <t>MENS</t>
        </is>
      </c>
      <c r="H1632" s="0" t="inlineStr">
        <is>
          <t>L</t>
        </is>
      </c>
      <c r="I1632" s="0">
        <v>34.99</v>
      </c>
      <c r="J1632" s="0">
        <v>40</v>
      </c>
    </row>
    <row r="1633" spans="1:10" customHeight="0">
      <c r="A1633" s="0">
        <f>HYPERLINK("https://dl.dropboxusercontent.com/scl/fi/xrrfqw0b7mkmpzbrdzzqo/100655f33857.jpg?rlkey=u44vx1csved77wjr1xuyafbrz&amp;dl=0","Click to download Image")</f>
      </c>
      <c r="B1633" s="0">
        <f>HYPERLINK("https://dl.dropboxusercontent.com/scl/fi/b08injtg45d39hxgjsce3/mens-d.jpg?rlkey=35iod6lffd1mxx4z7m6coms47&amp;dl=0","Click to download SizeChart")</f>
      </c>
      <c r="C1633" s="0" t="inlineStr">
        <is>
          <t>Leiland Men's Midweight Sweatshirt</t>
        </is>
      </c>
      <c r="D1633" s="0" t="inlineStr">
        <is>
          <t>'100655</t>
        </is>
      </c>
      <c r="E1633" s="0" t="inlineStr">
        <is>
          <t>LEILAND:100655D-XL</t>
        </is>
      </c>
      <c r="F1633" s="0" t="inlineStr">
        <is>
          <t>'800100655045</t>
        </is>
      </c>
      <c r="G1633" s="0" t="inlineStr">
        <is>
          <t>MENS</t>
        </is>
      </c>
      <c r="H1633" s="0" t="inlineStr">
        <is>
          <t>XL</t>
        </is>
      </c>
      <c r="I1633" s="0">
        <v>34.99</v>
      </c>
      <c r="J1633" s="0">
        <v>46</v>
      </c>
    </row>
    <row r="1634" spans="1:10" customHeight="0">
      <c r="A1634" s="0">
        <f>HYPERLINK("https://dl.dropboxusercontent.com/scl/fi/xrrfqw0b7mkmpzbrdzzqo/100655f33857.jpg?rlkey=u44vx1csved77wjr1xuyafbrz&amp;dl=0","Click to download Image")</f>
      </c>
      <c r="B1634" s="0">
        <f>HYPERLINK("https://dl.dropboxusercontent.com/scl/fi/b08injtg45d39hxgjsce3/mens-d.jpg?rlkey=35iod6lffd1mxx4z7m6coms47&amp;dl=0","Click to download SizeChart")</f>
      </c>
      <c r="C1634" s="0" t="inlineStr">
        <is>
          <t>Leiland Men's Midweight Sweatshirt</t>
        </is>
      </c>
      <c r="D1634" s="0" t="inlineStr">
        <is>
          <t>'100655</t>
        </is>
      </c>
      <c r="E1634" s="0" t="inlineStr">
        <is>
          <t>LEILAND:100655E-2XL</t>
        </is>
      </c>
      <c r="F1634" s="0" t="inlineStr">
        <is>
          <t>'800100655052</t>
        </is>
      </c>
      <c r="G1634" s="0" t="inlineStr">
        <is>
          <t>MENS</t>
        </is>
      </c>
      <c r="H1634" s="0" t="inlineStr">
        <is>
          <t>2XL</t>
        </is>
      </c>
      <c r="I1634" s="0">
        <v>36.99</v>
      </c>
      <c r="J1634" s="0">
        <v>38</v>
      </c>
    </row>
    <row r="1635" spans="1:10" customHeight="0">
      <c r="A1635" s="0">
        <f>HYPERLINK("https://dl.dropboxusercontent.com/scl/fi/xrrfqw0b7mkmpzbrdzzqo/100655f33857.jpg?rlkey=u44vx1csved77wjr1xuyafbrz&amp;dl=0","Click to download Image")</f>
      </c>
      <c r="B1635" s="0">
        <f>HYPERLINK("https://dl.dropboxusercontent.com/scl/fi/b08injtg45d39hxgjsce3/mens-d.jpg?rlkey=35iod6lffd1mxx4z7m6coms47&amp;dl=0","Click to download SizeChart")</f>
      </c>
      <c r="C1635" s="0" t="inlineStr">
        <is>
          <t>Leiland Men's Midweight Sweatshirt</t>
        </is>
      </c>
      <c r="D1635" s="0" t="inlineStr">
        <is>
          <t>'100655</t>
        </is>
      </c>
      <c r="E1635" s="0" t="inlineStr">
        <is>
          <t>LEILAND:100655F-3XL</t>
        </is>
      </c>
      <c r="F1635" s="0" t="inlineStr">
        <is>
          <t>'800100655069</t>
        </is>
      </c>
      <c r="G1635" s="0" t="inlineStr">
        <is>
          <t>MENS</t>
        </is>
      </c>
      <c r="H1635" s="0" t="inlineStr">
        <is>
          <t>3XL</t>
        </is>
      </c>
      <c r="I1635" s="0">
        <v>36.99</v>
      </c>
      <c r="J1635" s="0">
        <v>16</v>
      </c>
    </row>
    <row r="1636" spans="1:10" customHeight="0">
      <c r="A1636" s="0">
        <f>HYPERLINK("https://dl.dropboxusercontent.com/scl/fi/6xwzmr8nqii2i7yupl5nh/123180af02237.jpg?rlkey=ijbgyiwoxbi0swv17tbeeevdn&amp;dl=0","Click to download Image")</f>
      </c>
      <c r="B1636" s="0">
        <f>HYPERLINK("https://dl.dropboxusercontent.com/scl/fi/rtpp9qbvvywjt6h3tm53c/2january-20201mens.jpg?rlkey=oem4kkk8h0ehl146tglha3r5m&amp;dl=0","Click to download SizeChart")</f>
      </c>
      <c r="C1636" s="0" t="inlineStr">
        <is>
          <t>Carlo Men's Midweight Hoodie</t>
        </is>
      </c>
      <c r="D1636" s="0" t="inlineStr">
        <is>
          <t>'123180</t>
        </is>
      </c>
      <c r="E1636" s="0" t="inlineStr">
        <is>
          <t>ISU CARLO M BK:123180A-S</t>
        </is>
      </c>
      <c r="F1636" s="0" t="inlineStr">
        <is>
          <t>'801123180040</t>
        </is>
      </c>
      <c r="G1636" s="0" t="inlineStr">
        <is>
          <t>MENS</t>
        </is>
      </c>
      <c r="H1636" s="0" t="inlineStr">
        <is>
          <t>S</t>
        </is>
      </c>
      <c r="I1636" s="0">
        <v>39.99</v>
      </c>
      <c r="J1636" s="0">
        <v>21</v>
      </c>
    </row>
    <row r="1637" spans="1:10" customHeight="0">
      <c r="A1637" s="0">
        <f>HYPERLINK("https://dl.dropboxusercontent.com/scl/fi/6xwzmr8nqii2i7yupl5nh/123180af02237.jpg?rlkey=ijbgyiwoxbi0swv17tbeeevdn&amp;dl=0","Click to download Image")</f>
      </c>
      <c r="B1637" s="0">
        <f>HYPERLINK("https://dl.dropboxusercontent.com/scl/fi/rtpp9qbvvywjt6h3tm53c/2january-20201mens.jpg?rlkey=oem4kkk8h0ehl146tglha3r5m&amp;dl=0","Click to download SizeChart")</f>
      </c>
      <c r="C1637" s="0" t="inlineStr">
        <is>
          <t>Carlo Men's Midweight Hoodie</t>
        </is>
      </c>
      <c r="D1637" s="0" t="inlineStr">
        <is>
          <t>'123180</t>
        </is>
      </c>
      <c r="E1637" s="0" t="inlineStr">
        <is>
          <t>ISU CARLO M BK:123180B-M</t>
        </is>
      </c>
      <c r="F1637" s="0" t="inlineStr">
        <is>
          <t>'801123180057</t>
        </is>
      </c>
      <c r="G1637" s="0" t="inlineStr">
        <is>
          <t>MENS</t>
        </is>
      </c>
      <c r="H1637" s="0" t="inlineStr">
        <is>
          <t>M</t>
        </is>
      </c>
      <c r="I1637" s="0">
        <v>39.99</v>
      </c>
      <c r="J1637" s="0">
        <v>53</v>
      </c>
    </row>
    <row r="1638" spans="1:10" customHeight="0">
      <c r="A1638" s="0">
        <f>HYPERLINK("https://dl.dropboxusercontent.com/scl/fi/6xwzmr8nqii2i7yupl5nh/123180af02237.jpg?rlkey=ijbgyiwoxbi0swv17tbeeevdn&amp;dl=0","Click to download Image")</f>
      </c>
      <c r="B1638" s="0">
        <f>HYPERLINK("https://dl.dropboxusercontent.com/scl/fi/rtpp9qbvvywjt6h3tm53c/2january-20201mens.jpg?rlkey=oem4kkk8h0ehl146tglha3r5m&amp;dl=0","Click to download SizeChart")</f>
      </c>
      <c r="C1638" s="0" t="inlineStr">
        <is>
          <t>Carlo Men's Midweight Hoodie</t>
        </is>
      </c>
      <c r="D1638" s="0" t="inlineStr">
        <is>
          <t>'123180</t>
        </is>
      </c>
      <c r="E1638" s="0" t="inlineStr">
        <is>
          <t>ISU CARLO M BK:123180C-L</t>
        </is>
      </c>
      <c r="F1638" s="0" t="inlineStr">
        <is>
          <t>'801123180064</t>
        </is>
      </c>
      <c r="G1638" s="0" t="inlineStr">
        <is>
          <t>MENS</t>
        </is>
      </c>
      <c r="H1638" s="0" t="inlineStr">
        <is>
          <t>L</t>
        </is>
      </c>
      <c r="I1638" s="0">
        <v>39.99</v>
      </c>
      <c r="J1638" s="0">
        <v>80</v>
      </c>
    </row>
    <row r="1639" spans="1:10" customHeight="0">
      <c r="A1639" s="0">
        <f>HYPERLINK("https://dl.dropboxusercontent.com/scl/fi/6xwzmr8nqii2i7yupl5nh/123180af02237.jpg?rlkey=ijbgyiwoxbi0swv17tbeeevdn&amp;dl=0","Click to download Image")</f>
      </c>
      <c r="B1639" s="0">
        <f>HYPERLINK("https://dl.dropboxusercontent.com/scl/fi/rtpp9qbvvywjt6h3tm53c/2january-20201mens.jpg?rlkey=oem4kkk8h0ehl146tglha3r5m&amp;dl=0","Click to download SizeChart")</f>
      </c>
      <c r="C1639" s="0" t="inlineStr">
        <is>
          <t>Carlo Men's Midweight Hoodie</t>
        </is>
      </c>
      <c r="D1639" s="0" t="inlineStr">
        <is>
          <t>'123180</t>
        </is>
      </c>
      <c r="E1639" s="0" t="inlineStr">
        <is>
          <t>ISU CARLO M BK:123180D-XL</t>
        </is>
      </c>
      <c r="F1639" s="0" t="inlineStr">
        <is>
          <t>'801123180071</t>
        </is>
      </c>
      <c r="G1639" s="0" t="inlineStr">
        <is>
          <t>MENS</t>
        </is>
      </c>
      <c r="H1639" s="0" t="inlineStr">
        <is>
          <t>XL</t>
        </is>
      </c>
      <c r="I1639" s="0">
        <v>39.99</v>
      </c>
      <c r="J1639" s="0">
        <v>80</v>
      </c>
    </row>
    <row r="1640" spans="1:10" customHeight="0">
      <c r="A1640" s="0">
        <f>HYPERLINK("https://dl.dropboxusercontent.com/scl/fi/6xwzmr8nqii2i7yupl5nh/123180af02237.jpg?rlkey=ijbgyiwoxbi0swv17tbeeevdn&amp;dl=0","Click to download Image")</f>
      </c>
      <c r="B1640" s="0">
        <f>HYPERLINK("https://dl.dropboxusercontent.com/scl/fi/rtpp9qbvvywjt6h3tm53c/2january-20201mens.jpg?rlkey=oem4kkk8h0ehl146tglha3r5m&amp;dl=0","Click to download SizeChart")</f>
      </c>
      <c r="C1640" s="0" t="inlineStr">
        <is>
          <t>Carlo Men's Midweight Hoodie</t>
        </is>
      </c>
      <c r="D1640" s="0" t="inlineStr">
        <is>
          <t>'123180</t>
        </is>
      </c>
      <c r="E1640" s="0" t="inlineStr">
        <is>
          <t>ISU CARLO M BK:123180E-2XL</t>
        </is>
      </c>
      <c r="F1640" s="0" t="inlineStr">
        <is>
          <t>'801123180088</t>
        </is>
      </c>
      <c r="G1640" s="0" t="inlineStr">
        <is>
          <t>MENS</t>
        </is>
      </c>
      <c r="H1640" s="0" t="inlineStr">
        <is>
          <t>2XL</t>
        </is>
      </c>
      <c r="I1640" s="0">
        <v>41.99</v>
      </c>
      <c r="J1640" s="0">
        <v>54</v>
      </c>
    </row>
    <row r="1641" spans="1:10" customHeight="0">
      <c r="A1641" s="0">
        <f>HYPERLINK("https://dl.dropboxusercontent.com/scl/fi/6xwzmr8nqii2i7yupl5nh/123180af02237.jpg?rlkey=ijbgyiwoxbi0swv17tbeeevdn&amp;dl=0","Click to download Image")</f>
      </c>
      <c r="B1641" s="0">
        <f>HYPERLINK("https://dl.dropboxusercontent.com/scl/fi/rtpp9qbvvywjt6h3tm53c/2january-20201mens.jpg?rlkey=oem4kkk8h0ehl146tglha3r5m&amp;dl=0","Click to download SizeChart")</f>
      </c>
      <c r="C1641" s="0" t="inlineStr">
        <is>
          <t>Carlo Men's Midweight Hoodie</t>
        </is>
      </c>
      <c r="D1641" s="0" t="inlineStr">
        <is>
          <t>'123180</t>
        </is>
      </c>
      <c r="E1641" s="0" t="inlineStr">
        <is>
          <t>ISU CARLO M BK:123180F-3XL</t>
        </is>
      </c>
      <c r="F1641" s="0" t="inlineStr">
        <is>
          <t>'801123180095</t>
        </is>
      </c>
      <c r="G1641" s="0" t="inlineStr">
        <is>
          <t>MENS</t>
        </is>
      </c>
      <c r="H1641" s="0" t="inlineStr">
        <is>
          <t>3XL</t>
        </is>
      </c>
      <c r="I1641" s="0">
        <v>41.99</v>
      </c>
      <c r="J1641" s="0">
        <v>26</v>
      </c>
    </row>
    <row r="1642" spans="1:10" customHeight="0">
      <c r="A1642" s="0">
        <f>HYPERLINK("https://dl.dropboxusercontent.com/scl/fi/ezkmcie5iiqah85g5ksbi/kent-137434f.jpg?rlkey=mcq6h963ouublobcbz3o5bbm8&amp;dl=0","Click to download Image")</f>
      </c>
      <c r="B1642" s="0">
        <f>HYPERLINK("https://dl.dropboxusercontent.com/scl/fi/5y73xy7y35goxkl25ec48/graphic-update2022-mens.jpg?rlkey=7paoo5iejucbso17gylhqdfof&amp;dl=0","Click to download SizeChart")</f>
      </c>
      <c r="C1642" s="0" t="inlineStr">
        <is>
          <t>Kent Men's Midweight Sweatshirt</t>
        </is>
      </c>
      <c r="D1642" s="0" t="inlineStr">
        <is>
          <t>'137434</t>
        </is>
      </c>
      <c r="E1642" s="0" t="inlineStr">
        <is>
          <t>IOWA KENT M BK:137434A-S</t>
        </is>
      </c>
      <c r="F1642" s="0" t="inlineStr">
        <is>
          <t>'800137434040</t>
        </is>
      </c>
      <c r="G1642" s="0" t="inlineStr">
        <is>
          <t>MENS</t>
        </is>
      </c>
      <c r="H1642" s="0" t="inlineStr">
        <is>
          <t>S</t>
        </is>
      </c>
      <c r="I1642" s="0">
        <v>34.99</v>
      </c>
      <c r="J1642" s="0">
        <v>1</v>
      </c>
    </row>
    <row r="1643" spans="1:10" customHeight="0">
      <c r="A1643" s="0">
        <f>HYPERLINK("https://dl.dropboxusercontent.com/scl/fi/ezkmcie5iiqah85g5ksbi/kent-137434f.jpg?rlkey=mcq6h963ouublobcbz3o5bbm8&amp;dl=0","Click to download Image")</f>
      </c>
      <c r="B1643" s="0">
        <f>HYPERLINK("https://dl.dropboxusercontent.com/scl/fi/5y73xy7y35goxkl25ec48/graphic-update2022-mens.jpg?rlkey=7paoo5iejucbso17gylhqdfof&amp;dl=0","Click to download SizeChart")</f>
      </c>
      <c r="C1643" s="0" t="inlineStr">
        <is>
          <t>Kent Men's Midweight Sweatshirt</t>
        </is>
      </c>
      <c r="D1643" s="0" t="inlineStr">
        <is>
          <t>'137434</t>
        </is>
      </c>
      <c r="E1643" s="0" t="inlineStr">
        <is>
          <t>IOWA KENT M BK:137434B-M</t>
        </is>
      </c>
      <c r="F1643" s="0" t="inlineStr">
        <is>
          <t>'800137434057</t>
        </is>
      </c>
      <c r="G1643" s="0" t="inlineStr">
        <is>
          <t>MENS</t>
        </is>
      </c>
      <c r="H1643" s="0" t="inlineStr">
        <is>
          <t>M</t>
        </is>
      </c>
      <c r="I1643" s="0">
        <v>34.99</v>
      </c>
      <c r="J1643" s="0">
        <v>1</v>
      </c>
    </row>
    <row r="1644" spans="1:10" customHeight="0">
      <c r="A1644" s="0">
        <f>HYPERLINK("https://dl.dropboxusercontent.com/scl/fi/ezkmcie5iiqah85g5ksbi/kent-137434f.jpg?rlkey=mcq6h963ouublobcbz3o5bbm8&amp;dl=0","Click to download Image")</f>
      </c>
      <c r="B1644" s="0">
        <f>HYPERLINK("https://dl.dropboxusercontent.com/scl/fi/5y73xy7y35goxkl25ec48/graphic-update2022-mens.jpg?rlkey=7paoo5iejucbso17gylhqdfof&amp;dl=0","Click to download SizeChart")</f>
      </c>
      <c r="C1644" s="0" t="inlineStr">
        <is>
          <t>Kent Men's Midweight Sweatshirt</t>
        </is>
      </c>
      <c r="D1644" s="0" t="inlineStr">
        <is>
          <t>'137434</t>
        </is>
      </c>
      <c r="E1644" s="0" t="inlineStr">
        <is>
          <t>IOWA KENT M BK:137434C-L</t>
        </is>
      </c>
      <c r="F1644" s="0" t="inlineStr">
        <is>
          <t>'800137434064</t>
        </is>
      </c>
      <c r="G1644" s="0" t="inlineStr">
        <is>
          <t>MENS</t>
        </is>
      </c>
      <c r="H1644" s="0" t="inlineStr">
        <is>
          <t>L</t>
        </is>
      </c>
      <c r="I1644" s="0">
        <v>34.99</v>
      </c>
      <c r="J1644" s="0">
        <v>0</v>
      </c>
    </row>
    <row r="1645" spans="1:10" customHeight="0">
      <c r="A1645" s="0">
        <f>HYPERLINK("https://dl.dropboxusercontent.com/scl/fi/ezkmcie5iiqah85g5ksbi/kent-137434f.jpg?rlkey=mcq6h963ouublobcbz3o5bbm8&amp;dl=0","Click to download Image")</f>
      </c>
      <c r="B1645" s="0">
        <f>HYPERLINK("https://dl.dropboxusercontent.com/scl/fi/5y73xy7y35goxkl25ec48/graphic-update2022-mens.jpg?rlkey=7paoo5iejucbso17gylhqdfof&amp;dl=0","Click to download SizeChart")</f>
      </c>
      <c r="C1645" s="0" t="inlineStr">
        <is>
          <t>Kent Men's Midweight Sweatshirt</t>
        </is>
      </c>
      <c r="D1645" s="0" t="inlineStr">
        <is>
          <t>'137434</t>
        </is>
      </c>
      <c r="E1645" s="0" t="inlineStr">
        <is>
          <t>IOWA KENT M BK:137434D-XL</t>
        </is>
      </c>
      <c r="F1645" s="0" t="inlineStr">
        <is>
          <t>'800137434071</t>
        </is>
      </c>
      <c r="G1645" s="0" t="inlineStr">
        <is>
          <t>MENS</t>
        </is>
      </c>
      <c r="H1645" s="0" t="inlineStr">
        <is>
          <t>XL</t>
        </is>
      </c>
      <c r="I1645" s="0">
        <v>34.99</v>
      </c>
      <c r="J1645" s="0">
        <v>0</v>
      </c>
    </row>
    <row r="1646" spans="1:10" customHeight="0">
      <c r="A1646" s="0">
        <f>HYPERLINK("https://dl.dropboxusercontent.com/scl/fi/ezkmcie5iiqah85g5ksbi/kent-137434f.jpg?rlkey=mcq6h963ouublobcbz3o5bbm8&amp;dl=0","Click to download Image")</f>
      </c>
      <c r="B1646" s="0">
        <f>HYPERLINK("https://dl.dropboxusercontent.com/scl/fi/5y73xy7y35goxkl25ec48/graphic-update2022-mens.jpg?rlkey=7paoo5iejucbso17gylhqdfof&amp;dl=0","Click to download SizeChart")</f>
      </c>
      <c r="C1646" s="0" t="inlineStr">
        <is>
          <t>Kent Men's Midweight Sweatshirt</t>
        </is>
      </c>
      <c r="D1646" s="0" t="inlineStr">
        <is>
          <t>'137434</t>
        </is>
      </c>
      <c r="E1646" s="0" t="inlineStr">
        <is>
          <t>IOWA KENT M BK:137434E-2XL</t>
        </is>
      </c>
      <c r="F1646" s="0" t="inlineStr">
        <is>
          <t>'800137434088</t>
        </is>
      </c>
      <c r="G1646" s="0" t="inlineStr">
        <is>
          <t>MENS</t>
        </is>
      </c>
      <c r="H1646" s="0" t="inlineStr">
        <is>
          <t>2XL</t>
        </is>
      </c>
      <c r="I1646" s="0">
        <v>46.99</v>
      </c>
      <c r="J1646" s="0">
        <v>0</v>
      </c>
    </row>
    <row r="1647" spans="1:10" customHeight="0">
      <c r="A1647" s="0">
        <f>HYPERLINK("https://dl.dropboxusercontent.com/scl/fi/ezkmcie5iiqah85g5ksbi/kent-137434f.jpg?rlkey=mcq6h963ouublobcbz3o5bbm8&amp;dl=0","Click to download Image")</f>
      </c>
      <c r="B1647" s="0">
        <f>HYPERLINK("https://dl.dropboxusercontent.com/scl/fi/5y73xy7y35goxkl25ec48/graphic-update2022-mens.jpg?rlkey=7paoo5iejucbso17gylhqdfof&amp;dl=0","Click to download SizeChart")</f>
      </c>
      <c r="C1647" s="0" t="inlineStr">
        <is>
          <t>Kent Men's Midweight Sweatshirt</t>
        </is>
      </c>
      <c r="D1647" s="0" t="inlineStr">
        <is>
          <t>'137434</t>
        </is>
      </c>
      <c r="E1647" s="0" t="inlineStr">
        <is>
          <t>IOWA KENT M BK:137434F-3XL</t>
        </is>
      </c>
      <c r="F1647" s="0" t="inlineStr">
        <is>
          <t>'800137434095</t>
        </is>
      </c>
      <c r="G1647" s="0" t="inlineStr">
        <is>
          <t>MENS</t>
        </is>
      </c>
      <c r="H1647" s="0" t="inlineStr">
        <is>
          <t>3XL</t>
        </is>
      </c>
      <c r="I1647" s="0">
        <v>46.99</v>
      </c>
      <c r="J1647" s="0">
        <v>0</v>
      </c>
    </row>
    <row r="1648" spans="1:10" customHeight="0">
      <c r="A1648" s="0">
        <f>HYPERLINK("https://dl.dropboxusercontent.com/scl/fi/2z01wa8cr3jdokjoi9cyn/kent-114815f.jpg?rlkey=r2q2mey5xvrypxwfwucfgxe58&amp;dl=0","Click to download Image")</f>
      </c>
      <c r="B1648" s="0">
        <f>HYPERLINK("https://dl.dropboxusercontent.com/scl/fi/5y73xy7y35goxkl25ec48/graphic-update2022-mens.jpg?rlkey=7paoo5iejucbso17gylhqdfof&amp;dl=0","Click to download SizeChart")</f>
      </c>
      <c r="C1648" s="0" t="inlineStr">
        <is>
          <t>Kent Men's Midweight Sweatshirt</t>
        </is>
      </c>
      <c r="D1648" s="0" t="inlineStr">
        <is>
          <t>'114815</t>
        </is>
      </c>
      <c r="E1648" s="0" t="inlineStr">
        <is>
          <t>IOWA KENT M GD:114815A-S</t>
        </is>
      </c>
      <c r="F1648" s="0" t="inlineStr">
        <is>
          <t>'800114815046</t>
        </is>
      </c>
      <c r="G1648" s="0" t="inlineStr">
        <is>
          <t>MENS</t>
        </is>
      </c>
      <c r="H1648" s="0" t="inlineStr">
        <is>
          <t>S</t>
        </is>
      </c>
      <c r="I1648" s="0">
        <v>34.99</v>
      </c>
      <c r="J1648" s="0">
        <v>0</v>
      </c>
    </row>
    <row r="1649" spans="1:10" customHeight="0">
      <c r="A1649" s="0">
        <f>HYPERLINK("https://dl.dropboxusercontent.com/scl/fi/2z01wa8cr3jdokjoi9cyn/kent-114815f.jpg?rlkey=r2q2mey5xvrypxwfwucfgxe58&amp;dl=0","Click to download Image")</f>
      </c>
      <c r="B1649" s="0">
        <f>HYPERLINK("https://dl.dropboxusercontent.com/scl/fi/5y73xy7y35goxkl25ec48/graphic-update2022-mens.jpg?rlkey=7paoo5iejucbso17gylhqdfof&amp;dl=0","Click to download SizeChart")</f>
      </c>
      <c r="C1649" s="0" t="inlineStr">
        <is>
          <t>Kent Men's Midweight Sweatshirt</t>
        </is>
      </c>
      <c r="D1649" s="0" t="inlineStr">
        <is>
          <t>'114815</t>
        </is>
      </c>
      <c r="E1649" s="0" t="inlineStr">
        <is>
          <t>IOWA KENT M GD:114815B-M</t>
        </is>
      </c>
      <c r="F1649" s="0" t="inlineStr">
        <is>
          <t>'800114815053</t>
        </is>
      </c>
      <c r="G1649" s="0" t="inlineStr">
        <is>
          <t>MENS</t>
        </is>
      </c>
      <c r="H1649" s="0" t="inlineStr">
        <is>
          <t>M</t>
        </is>
      </c>
      <c r="I1649" s="0">
        <v>34.99</v>
      </c>
      <c r="J1649" s="0">
        <v>0</v>
      </c>
    </row>
    <row r="1650" spans="1:10" customHeight="0">
      <c r="A1650" s="0">
        <f>HYPERLINK("https://dl.dropboxusercontent.com/scl/fi/2z01wa8cr3jdokjoi9cyn/kent-114815f.jpg?rlkey=r2q2mey5xvrypxwfwucfgxe58&amp;dl=0","Click to download Image")</f>
      </c>
      <c r="B1650" s="0">
        <f>HYPERLINK("https://dl.dropboxusercontent.com/scl/fi/5y73xy7y35goxkl25ec48/graphic-update2022-mens.jpg?rlkey=7paoo5iejucbso17gylhqdfof&amp;dl=0","Click to download SizeChart")</f>
      </c>
      <c r="C1650" s="0" t="inlineStr">
        <is>
          <t>Kent Men's Midweight Sweatshirt</t>
        </is>
      </c>
      <c r="D1650" s="0" t="inlineStr">
        <is>
          <t>'114815</t>
        </is>
      </c>
      <c r="E1650" s="0" t="inlineStr">
        <is>
          <t>IOWA KENT M GD:114815C-L</t>
        </is>
      </c>
      <c r="F1650" s="0" t="inlineStr">
        <is>
          <t>'800114815060</t>
        </is>
      </c>
      <c r="G1650" s="0" t="inlineStr">
        <is>
          <t>MENS</t>
        </is>
      </c>
      <c r="H1650" s="0" t="inlineStr">
        <is>
          <t>L</t>
        </is>
      </c>
      <c r="I1650" s="0">
        <v>34.99</v>
      </c>
      <c r="J1650" s="0">
        <v>1</v>
      </c>
    </row>
    <row r="1651" spans="1:10" customHeight="0">
      <c r="A1651" s="0">
        <f>HYPERLINK("https://dl.dropboxusercontent.com/scl/fi/2z01wa8cr3jdokjoi9cyn/kent-114815f.jpg?rlkey=r2q2mey5xvrypxwfwucfgxe58&amp;dl=0","Click to download Image")</f>
      </c>
      <c r="B1651" s="0">
        <f>HYPERLINK("https://dl.dropboxusercontent.com/scl/fi/5y73xy7y35goxkl25ec48/graphic-update2022-mens.jpg?rlkey=7paoo5iejucbso17gylhqdfof&amp;dl=0","Click to download SizeChart")</f>
      </c>
      <c r="C1651" s="0" t="inlineStr">
        <is>
          <t>Kent Men's Midweight Sweatshirt</t>
        </is>
      </c>
      <c r="D1651" s="0" t="inlineStr">
        <is>
          <t>'114815</t>
        </is>
      </c>
      <c r="E1651" s="0" t="inlineStr">
        <is>
          <t>IOWA KENT M GD:114815D-XL</t>
        </is>
      </c>
      <c r="F1651" s="0" t="inlineStr">
        <is>
          <t>'800114815077</t>
        </is>
      </c>
      <c r="G1651" s="0" t="inlineStr">
        <is>
          <t>MENS</t>
        </is>
      </c>
      <c r="H1651" s="0" t="inlineStr">
        <is>
          <t>XL</t>
        </is>
      </c>
      <c r="I1651" s="0">
        <v>34.99</v>
      </c>
      <c r="J1651" s="0">
        <v>0</v>
      </c>
    </row>
    <row r="1652" spans="1:10" customHeight="0">
      <c r="A1652" s="0">
        <f>HYPERLINK("https://dl.dropboxusercontent.com/scl/fi/2z01wa8cr3jdokjoi9cyn/kent-114815f.jpg?rlkey=r2q2mey5xvrypxwfwucfgxe58&amp;dl=0","Click to download Image")</f>
      </c>
      <c r="B1652" s="0">
        <f>HYPERLINK("https://dl.dropboxusercontent.com/scl/fi/5y73xy7y35goxkl25ec48/graphic-update2022-mens.jpg?rlkey=7paoo5iejucbso17gylhqdfof&amp;dl=0","Click to download SizeChart")</f>
      </c>
      <c r="C1652" s="0" t="inlineStr">
        <is>
          <t>Kent Men's Midweight Sweatshirt</t>
        </is>
      </c>
      <c r="D1652" s="0" t="inlineStr">
        <is>
          <t>'114815</t>
        </is>
      </c>
      <c r="E1652" s="0" t="inlineStr">
        <is>
          <t>IOWA KENT M GD:114815E-2XL</t>
        </is>
      </c>
      <c r="F1652" s="0" t="inlineStr">
        <is>
          <t>'800114815084</t>
        </is>
      </c>
      <c r="G1652" s="0" t="inlineStr">
        <is>
          <t>MENS</t>
        </is>
      </c>
      <c r="H1652" s="0" t="inlineStr">
        <is>
          <t>2XL</t>
        </is>
      </c>
      <c r="I1652" s="0">
        <v>44.99</v>
      </c>
      <c r="J1652" s="0">
        <v>0</v>
      </c>
    </row>
    <row r="1653" spans="1:10" customHeight="0">
      <c r="A1653" s="0">
        <f>HYPERLINK("https://dl.dropboxusercontent.com/scl/fi/r8fqky2bm6g70cefwj0pm/kent-137435f.jpg?rlkey=83gckuioweev3gra6i6ujq5ks&amp;dl=0","Click to download Image")</f>
      </c>
      <c r="B1653" s="0">
        <f>HYPERLINK("https://dl.dropboxusercontent.com/scl/fi/5y73xy7y35goxkl25ec48/graphic-update2022-mens.jpg?rlkey=7paoo5iejucbso17gylhqdfof&amp;dl=0","Click to download SizeChart")</f>
      </c>
      <c r="C1653" s="0" t="inlineStr">
        <is>
          <t>Kent Men's Midweight Sweatshirt</t>
        </is>
      </c>
      <c r="D1653" s="0" t="inlineStr">
        <is>
          <t>'137435</t>
        </is>
      </c>
      <c r="E1653" s="0" t="inlineStr">
        <is>
          <t>IOWA KENT M HG:137435A-S</t>
        </is>
      </c>
      <c r="F1653" s="0" t="inlineStr">
        <is>
          <t>'800137435047</t>
        </is>
      </c>
      <c r="G1653" s="0" t="inlineStr">
        <is>
          <t>MENS</t>
        </is>
      </c>
      <c r="H1653" s="0" t="inlineStr">
        <is>
          <t>S</t>
        </is>
      </c>
      <c r="I1653" s="0">
        <v>34.99</v>
      </c>
      <c r="J1653" s="0">
        <v>0</v>
      </c>
    </row>
    <row r="1654" spans="1:10" customHeight="0">
      <c r="A1654" s="0">
        <f>HYPERLINK("https://dl.dropboxusercontent.com/scl/fi/r8fqky2bm6g70cefwj0pm/kent-137435f.jpg?rlkey=83gckuioweev3gra6i6ujq5ks&amp;dl=0","Click to download Image")</f>
      </c>
      <c r="B1654" s="0">
        <f>HYPERLINK("https://dl.dropboxusercontent.com/scl/fi/5y73xy7y35goxkl25ec48/graphic-update2022-mens.jpg?rlkey=7paoo5iejucbso17gylhqdfof&amp;dl=0","Click to download SizeChart")</f>
      </c>
      <c r="C1654" s="0" t="inlineStr">
        <is>
          <t>Kent Men's Midweight Sweatshirt</t>
        </is>
      </c>
      <c r="D1654" s="0" t="inlineStr">
        <is>
          <t>'137435</t>
        </is>
      </c>
      <c r="E1654" s="0" t="inlineStr">
        <is>
          <t>IOWA KENT M HG:137435B-M</t>
        </is>
      </c>
      <c r="F1654" s="0" t="inlineStr">
        <is>
          <t>'800137435054</t>
        </is>
      </c>
      <c r="G1654" s="0" t="inlineStr">
        <is>
          <t>MENS</t>
        </is>
      </c>
      <c r="H1654" s="0" t="inlineStr">
        <is>
          <t>M</t>
        </is>
      </c>
      <c r="I1654" s="0">
        <v>34.99</v>
      </c>
      <c r="J1654" s="0">
        <v>0</v>
      </c>
    </row>
    <row r="1655" spans="1:10" customHeight="0">
      <c r="A1655" s="0">
        <f>HYPERLINK("https://dl.dropboxusercontent.com/scl/fi/r8fqky2bm6g70cefwj0pm/kent-137435f.jpg?rlkey=83gckuioweev3gra6i6ujq5ks&amp;dl=0","Click to download Image")</f>
      </c>
      <c r="B1655" s="0">
        <f>HYPERLINK("https://dl.dropboxusercontent.com/scl/fi/5y73xy7y35goxkl25ec48/graphic-update2022-mens.jpg?rlkey=7paoo5iejucbso17gylhqdfof&amp;dl=0","Click to download SizeChart")</f>
      </c>
      <c r="C1655" s="0" t="inlineStr">
        <is>
          <t>Kent Men's Midweight Sweatshirt</t>
        </is>
      </c>
      <c r="D1655" s="0" t="inlineStr">
        <is>
          <t>'137435</t>
        </is>
      </c>
      <c r="E1655" s="0" t="inlineStr">
        <is>
          <t>IOWA KENT M HG:137435C-L</t>
        </is>
      </c>
      <c r="F1655" s="0" t="inlineStr">
        <is>
          <t>'800137435061</t>
        </is>
      </c>
      <c r="G1655" s="0" t="inlineStr">
        <is>
          <t>MENS</t>
        </is>
      </c>
      <c r="H1655" s="0" t="inlineStr">
        <is>
          <t>L</t>
        </is>
      </c>
      <c r="I1655" s="0">
        <v>34.99</v>
      </c>
      <c r="J1655" s="0">
        <v>3</v>
      </c>
    </row>
    <row r="1656" spans="1:10" customHeight="0">
      <c r="A1656" s="0">
        <f>HYPERLINK("https://dl.dropboxusercontent.com/scl/fi/r8fqky2bm6g70cefwj0pm/kent-137435f.jpg?rlkey=83gckuioweev3gra6i6ujq5ks&amp;dl=0","Click to download Image")</f>
      </c>
      <c r="B1656" s="0">
        <f>HYPERLINK("https://dl.dropboxusercontent.com/scl/fi/5y73xy7y35goxkl25ec48/graphic-update2022-mens.jpg?rlkey=7paoo5iejucbso17gylhqdfof&amp;dl=0","Click to download SizeChart")</f>
      </c>
      <c r="C1656" s="0" t="inlineStr">
        <is>
          <t>Kent Men's Midweight Sweatshirt</t>
        </is>
      </c>
      <c r="D1656" s="0" t="inlineStr">
        <is>
          <t>'137435</t>
        </is>
      </c>
      <c r="E1656" s="0" t="inlineStr">
        <is>
          <t>IOWA KENT M HG:137435D-XL</t>
        </is>
      </c>
      <c r="F1656" s="0" t="inlineStr">
        <is>
          <t>'800137435078</t>
        </is>
      </c>
      <c r="G1656" s="0" t="inlineStr">
        <is>
          <t>MENS</t>
        </is>
      </c>
      <c r="H1656" s="0" t="inlineStr">
        <is>
          <t>XL</t>
        </is>
      </c>
      <c r="I1656" s="0">
        <v>34.99</v>
      </c>
      <c r="J1656" s="0">
        <v>0</v>
      </c>
    </row>
    <row r="1657" spans="1:10" customHeight="0">
      <c r="A1657" s="0">
        <f>HYPERLINK("https://dl.dropboxusercontent.com/scl/fi/r8fqky2bm6g70cefwj0pm/kent-137435f.jpg?rlkey=83gckuioweev3gra6i6ujq5ks&amp;dl=0","Click to download Image")</f>
      </c>
      <c r="B1657" s="0">
        <f>HYPERLINK("https://dl.dropboxusercontent.com/scl/fi/5y73xy7y35goxkl25ec48/graphic-update2022-mens.jpg?rlkey=7paoo5iejucbso17gylhqdfof&amp;dl=0","Click to download SizeChart")</f>
      </c>
      <c r="C1657" s="0" t="inlineStr">
        <is>
          <t>Kent Men's Midweight Sweatshirt</t>
        </is>
      </c>
      <c r="D1657" s="0" t="inlineStr">
        <is>
          <t>'137435</t>
        </is>
      </c>
      <c r="E1657" s="0" t="inlineStr">
        <is>
          <t>IOWA KENT M HG:137435E-2XL</t>
        </is>
      </c>
      <c r="F1657" s="0" t="inlineStr">
        <is>
          <t>'800137435085</t>
        </is>
      </c>
      <c r="G1657" s="0" t="inlineStr">
        <is>
          <t>MENS</t>
        </is>
      </c>
      <c r="H1657" s="0" t="inlineStr">
        <is>
          <t>2XL</t>
        </is>
      </c>
      <c r="I1657" s="0">
        <v>40.99</v>
      </c>
      <c r="J1657" s="0">
        <v>0</v>
      </c>
    </row>
    <row r="1658" spans="1:10" customHeight="0">
      <c r="A1658" s="0">
        <f>HYPERLINK("https://dl.dropboxusercontent.com/scl/fi/r8fqky2bm6g70cefwj0pm/kent-137435f.jpg?rlkey=83gckuioweev3gra6i6ujq5ks&amp;dl=0","Click to download Image")</f>
      </c>
      <c r="B1658" s="0">
        <f>HYPERLINK("https://dl.dropboxusercontent.com/scl/fi/5y73xy7y35goxkl25ec48/graphic-update2022-mens.jpg?rlkey=7paoo5iejucbso17gylhqdfof&amp;dl=0","Click to download SizeChart")</f>
      </c>
      <c r="C1658" s="0" t="inlineStr">
        <is>
          <t>Kent Men's Midweight Sweatshirt</t>
        </is>
      </c>
      <c r="D1658" s="0" t="inlineStr">
        <is>
          <t>'137435</t>
        </is>
      </c>
      <c r="E1658" s="0" t="inlineStr">
        <is>
          <t>IOWA KENT M HG:137435F-3XL</t>
        </is>
      </c>
      <c r="F1658" s="0" t="inlineStr">
        <is>
          <t>'800137435092</t>
        </is>
      </c>
      <c r="G1658" s="0" t="inlineStr">
        <is>
          <t>MENS</t>
        </is>
      </c>
      <c r="H1658" s="0" t="inlineStr">
        <is>
          <t>3XL</t>
        </is>
      </c>
      <c r="I1658" s="0">
        <v>40.99</v>
      </c>
      <c r="J1658" s="0">
        <v>0</v>
      </c>
    </row>
    <row r="1659" spans="1:10" customHeight="0">
      <c r="A1659" s="0">
        <f>HYPERLINK("https://dl.dropboxusercontent.com/scl/fi/wof8q9hohlxjq23ujhtvj/kent-137473f.jpg?rlkey=x4hq2tsiuuqx52xo3oy9imi32&amp;dl=0","Click to download Image")</f>
      </c>
      <c r="B1659" s="0">
        <f>HYPERLINK("https://dl.dropboxusercontent.com/scl/fi/5y73xy7y35goxkl25ec48/graphic-update2022-mens.jpg?rlkey=7paoo5iejucbso17gylhqdfof&amp;dl=0","Click to download SizeChart")</f>
      </c>
      <c r="C1659" s="0" t="inlineStr">
        <is>
          <t>Kent Men's Midweight Sweatshirt</t>
        </is>
      </c>
      <c r="D1659" s="0" t="inlineStr">
        <is>
          <t>'137473</t>
        </is>
      </c>
      <c r="E1659" s="0" t="inlineStr">
        <is>
          <t>ISU KENT M CL:137473A-S</t>
        </is>
      </c>
      <c r="F1659" s="0" t="inlineStr">
        <is>
          <t>'801137473046</t>
        </is>
      </c>
      <c r="G1659" s="0" t="inlineStr">
        <is>
          <t>MENS</t>
        </is>
      </c>
      <c r="H1659" s="0" t="inlineStr">
        <is>
          <t>S</t>
        </is>
      </c>
      <c r="I1659" s="0">
        <v>34.99</v>
      </c>
      <c r="J1659" s="0">
        <v>0</v>
      </c>
    </row>
    <row r="1660" spans="1:10" customHeight="0">
      <c r="A1660" s="0">
        <f>HYPERLINK("https://dl.dropboxusercontent.com/scl/fi/wof8q9hohlxjq23ujhtvj/kent-137473f.jpg?rlkey=x4hq2tsiuuqx52xo3oy9imi32&amp;dl=0","Click to download Image")</f>
      </c>
      <c r="B1660" s="0">
        <f>HYPERLINK("https://dl.dropboxusercontent.com/scl/fi/5y73xy7y35goxkl25ec48/graphic-update2022-mens.jpg?rlkey=7paoo5iejucbso17gylhqdfof&amp;dl=0","Click to download SizeChart")</f>
      </c>
      <c r="C1660" s="0" t="inlineStr">
        <is>
          <t>Kent Men's Midweight Sweatshirt</t>
        </is>
      </c>
      <c r="D1660" s="0" t="inlineStr">
        <is>
          <t>'137473</t>
        </is>
      </c>
      <c r="E1660" s="0" t="inlineStr">
        <is>
          <t>ISU KENT M CL:137473B-M</t>
        </is>
      </c>
      <c r="F1660" s="0" t="inlineStr">
        <is>
          <t>'801137473053</t>
        </is>
      </c>
      <c r="G1660" s="0" t="inlineStr">
        <is>
          <t>MENS</t>
        </is>
      </c>
      <c r="H1660" s="0" t="inlineStr">
        <is>
          <t>M</t>
        </is>
      </c>
      <c r="I1660" s="0">
        <v>34.99</v>
      </c>
      <c r="J1660" s="0">
        <v>5</v>
      </c>
    </row>
    <row r="1661" spans="1:10" customHeight="0">
      <c r="A1661" s="0">
        <f>HYPERLINK("https://dl.dropboxusercontent.com/scl/fi/wof8q9hohlxjq23ujhtvj/kent-137473f.jpg?rlkey=x4hq2tsiuuqx52xo3oy9imi32&amp;dl=0","Click to download Image")</f>
      </c>
      <c r="B1661" s="0">
        <f>HYPERLINK("https://dl.dropboxusercontent.com/scl/fi/5y73xy7y35goxkl25ec48/graphic-update2022-mens.jpg?rlkey=7paoo5iejucbso17gylhqdfof&amp;dl=0","Click to download SizeChart")</f>
      </c>
      <c r="C1661" s="0" t="inlineStr">
        <is>
          <t>Kent Men's Midweight Sweatshirt</t>
        </is>
      </c>
      <c r="D1661" s="0" t="inlineStr">
        <is>
          <t>'137473</t>
        </is>
      </c>
      <c r="E1661" s="0" t="inlineStr">
        <is>
          <t>ISU KENT M CL:137473C-L</t>
        </is>
      </c>
      <c r="F1661" s="0" t="inlineStr">
        <is>
          <t>'801137473060</t>
        </is>
      </c>
      <c r="G1661" s="0" t="inlineStr">
        <is>
          <t>MENS</t>
        </is>
      </c>
      <c r="H1661" s="0" t="inlineStr">
        <is>
          <t>L</t>
        </is>
      </c>
      <c r="I1661" s="0">
        <v>34.99</v>
      </c>
      <c r="J1661" s="0">
        <v>1</v>
      </c>
    </row>
    <row r="1662" spans="1:10" customHeight="0">
      <c r="A1662" s="0">
        <f>HYPERLINK("https://dl.dropboxusercontent.com/scl/fi/wof8q9hohlxjq23ujhtvj/kent-137473f.jpg?rlkey=x4hq2tsiuuqx52xo3oy9imi32&amp;dl=0","Click to download Image")</f>
      </c>
      <c r="B1662" s="0">
        <f>HYPERLINK("https://dl.dropboxusercontent.com/scl/fi/5y73xy7y35goxkl25ec48/graphic-update2022-mens.jpg?rlkey=7paoo5iejucbso17gylhqdfof&amp;dl=0","Click to download SizeChart")</f>
      </c>
      <c r="C1662" s="0" t="inlineStr">
        <is>
          <t>Kent Men's Midweight Sweatshirt</t>
        </is>
      </c>
      <c r="D1662" s="0" t="inlineStr">
        <is>
          <t>'137473</t>
        </is>
      </c>
      <c r="E1662" s="0" t="inlineStr">
        <is>
          <t>ISU KENT M CL:137473D-XL</t>
        </is>
      </c>
      <c r="F1662" s="0" t="inlineStr">
        <is>
          <t>'801137473077</t>
        </is>
      </c>
      <c r="G1662" s="0" t="inlineStr">
        <is>
          <t>MENS</t>
        </is>
      </c>
      <c r="H1662" s="0" t="inlineStr">
        <is>
          <t>XL</t>
        </is>
      </c>
      <c r="I1662" s="0">
        <v>34.99</v>
      </c>
      <c r="J1662" s="0">
        <v>0</v>
      </c>
    </row>
    <row r="1663" spans="1:10" customHeight="0">
      <c r="A1663" s="0">
        <f>HYPERLINK("https://dl.dropboxusercontent.com/scl/fi/wof8q9hohlxjq23ujhtvj/kent-137473f.jpg?rlkey=x4hq2tsiuuqx52xo3oy9imi32&amp;dl=0","Click to download Image")</f>
      </c>
      <c r="B1663" s="0">
        <f>HYPERLINK("https://dl.dropboxusercontent.com/scl/fi/5y73xy7y35goxkl25ec48/graphic-update2022-mens.jpg?rlkey=7paoo5iejucbso17gylhqdfof&amp;dl=0","Click to download SizeChart")</f>
      </c>
      <c r="C1663" s="0" t="inlineStr">
        <is>
          <t>Kent Men's Midweight Sweatshirt</t>
        </is>
      </c>
      <c r="D1663" s="0" t="inlineStr">
        <is>
          <t>'137473</t>
        </is>
      </c>
      <c r="E1663" s="0" t="inlineStr">
        <is>
          <t>ISU KENT M CL:137473E-2XL</t>
        </is>
      </c>
      <c r="F1663" s="0" t="inlineStr">
        <is>
          <t>'801137473084</t>
        </is>
      </c>
      <c r="G1663" s="0" t="inlineStr">
        <is>
          <t>MENS</t>
        </is>
      </c>
      <c r="H1663" s="0" t="inlineStr">
        <is>
          <t>2XL</t>
        </is>
      </c>
      <c r="I1663" s="0">
        <v>40.99</v>
      </c>
      <c r="J1663" s="0">
        <v>0</v>
      </c>
    </row>
    <row r="1664" spans="1:10" customHeight="0">
      <c r="A1664" s="0">
        <f>HYPERLINK("https://dl.dropboxusercontent.com/scl/fi/wof8q9hohlxjq23ujhtvj/kent-137473f.jpg?rlkey=x4hq2tsiuuqx52xo3oy9imi32&amp;dl=0","Click to download Image")</f>
      </c>
      <c r="B1664" s="0">
        <f>HYPERLINK("https://dl.dropboxusercontent.com/scl/fi/5y73xy7y35goxkl25ec48/graphic-update2022-mens.jpg?rlkey=7paoo5iejucbso17gylhqdfof&amp;dl=0","Click to download SizeChart")</f>
      </c>
      <c r="C1664" s="0" t="inlineStr">
        <is>
          <t>Kent Men's Midweight Sweatshirt</t>
        </is>
      </c>
      <c r="D1664" s="0" t="inlineStr">
        <is>
          <t>'137473</t>
        </is>
      </c>
      <c r="E1664" s="0" t="inlineStr">
        <is>
          <t>ISU KENT M CL:137473F-3XL</t>
        </is>
      </c>
      <c r="F1664" s="0" t="inlineStr">
        <is>
          <t>'801137473091</t>
        </is>
      </c>
      <c r="G1664" s="0" t="inlineStr">
        <is>
          <t>MENS</t>
        </is>
      </c>
      <c r="H1664" s="0" t="inlineStr">
        <is>
          <t>3XL</t>
        </is>
      </c>
      <c r="I1664" s="0">
        <v>40.99</v>
      </c>
      <c r="J1664" s="0">
        <v>0</v>
      </c>
    </row>
    <row r="1665" spans="1:10" customHeight="0">
      <c r="A1665" s="0">
        <f>HYPERLINK("https://dl.dropboxusercontent.com/scl/fi/xwfkjzkl4nykea6d5d0ss/kent-137474f.jpg?rlkey=gnbto8cijnmb0vrih9r69pd87&amp;dl=0","Click to download Image")</f>
      </c>
      <c r="B1665" s="0">
        <f>HYPERLINK("https://dl.dropboxusercontent.com/scl/fi/5y73xy7y35goxkl25ec48/graphic-update2022-mens.jpg?rlkey=7paoo5iejucbso17gylhqdfof&amp;dl=0","Click to download SizeChart")</f>
      </c>
      <c r="C1665" s="0" t="inlineStr">
        <is>
          <t>Kent Men's Midweight Sweatshirt</t>
        </is>
      </c>
      <c r="D1665" s="0" t="inlineStr">
        <is>
          <t>'137474</t>
        </is>
      </c>
      <c r="E1665" s="0" t="inlineStr">
        <is>
          <t>ISU KENT M GD:137474A-S</t>
        </is>
      </c>
      <c r="F1665" s="0" t="inlineStr">
        <is>
          <t>'801137474043</t>
        </is>
      </c>
      <c r="G1665" s="0" t="inlineStr">
        <is>
          <t>MENS</t>
        </is>
      </c>
      <c r="H1665" s="0" t="inlineStr">
        <is>
          <t>S</t>
        </is>
      </c>
      <c r="I1665" s="0">
        <v>34.99</v>
      </c>
      <c r="J1665" s="0">
        <v>2</v>
      </c>
    </row>
    <row r="1666" spans="1:10" customHeight="0">
      <c r="A1666" s="0">
        <f>HYPERLINK("https://dl.dropboxusercontent.com/scl/fi/xwfkjzkl4nykea6d5d0ss/kent-137474f.jpg?rlkey=gnbto8cijnmb0vrih9r69pd87&amp;dl=0","Click to download Image")</f>
      </c>
      <c r="B1666" s="0">
        <f>HYPERLINK("https://dl.dropboxusercontent.com/scl/fi/5y73xy7y35goxkl25ec48/graphic-update2022-mens.jpg?rlkey=7paoo5iejucbso17gylhqdfof&amp;dl=0","Click to download SizeChart")</f>
      </c>
      <c r="C1666" s="0" t="inlineStr">
        <is>
          <t>Kent Men's Midweight Sweatshirt</t>
        </is>
      </c>
      <c r="D1666" s="0" t="inlineStr">
        <is>
          <t>'137474</t>
        </is>
      </c>
      <c r="E1666" s="0" t="inlineStr">
        <is>
          <t>ISU KENT M GD:137474B-M</t>
        </is>
      </c>
      <c r="F1666" s="0" t="inlineStr">
        <is>
          <t>'801137474050</t>
        </is>
      </c>
      <c r="G1666" s="0" t="inlineStr">
        <is>
          <t>MENS</t>
        </is>
      </c>
      <c r="H1666" s="0" t="inlineStr">
        <is>
          <t>M</t>
        </is>
      </c>
      <c r="I1666" s="0">
        <v>34.99</v>
      </c>
      <c r="J1666" s="0">
        <v>1</v>
      </c>
    </row>
    <row r="1667" spans="1:10" customHeight="0">
      <c r="A1667" s="0">
        <f>HYPERLINK("https://dl.dropboxusercontent.com/scl/fi/xwfkjzkl4nykea6d5d0ss/kent-137474f.jpg?rlkey=gnbto8cijnmb0vrih9r69pd87&amp;dl=0","Click to download Image")</f>
      </c>
      <c r="B1667" s="0">
        <f>HYPERLINK("https://dl.dropboxusercontent.com/scl/fi/5y73xy7y35goxkl25ec48/graphic-update2022-mens.jpg?rlkey=7paoo5iejucbso17gylhqdfof&amp;dl=0","Click to download SizeChart")</f>
      </c>
      <c r="C1667" s="0" t="inlineStr">
        <is>
          <t>Kent Men's Midweight Sweatshirt</t>
        </is>
      </c>
      <c r="D1667" s="0" t="inlineStr">
        <is>
          <t>'137474</t>
        </is>
      </c>
      <c r="E1667" s="0" t="inlineStr">
        <is>
          <t>ISU KENT M GD:137474C-L</t>
        </is>
      </c>
      <c r="F1667" s="0" t="inlineStr">
        <is>
          <t>'801137474067</t>
        </is>
      </c>
      <c r="G1667" s="0" t="inlineStr">
        <is>
          <t>MENS</t>
        </is>
      </c>
      <c r="H1667" s="0" t="inlineStr">
        <is>
          <t>L</t>
        </is>
      </c>
      <c r="I1667" s="0">
        <v>34.99</v>
      </c>
      <c r="J1667" s="0">
        <v>9</v>
      </c>
    </row>
    <row r="1668" spans="1:10" customHeight="0">
      <c r="A1668" s="0">
        <f>HYPERLINK("https://dl.dropboxusercontent.com/scl/fi/xwfkjzkl4nykea6d5d0ss/kent-137474f.jpg?rlkey=gnbto8cijnmb0vrih9r69pd87&amp;dl=0","Click to download Image")</f>
      </c>
      <c r="B1668" s="0">
        <f>HYPERLINK("https://dl.dropboxusercontent.com/scl/fi/5y73xy7y35goxkl25ec48/graphic-update2022-mens.jpg?rlkey=7paoo5iejucbso17gylhqdfof&amp;dl=0","Click to download SizeChart")</f>
      </c>
      <c r="C1668" s="0" t="inlineStr">
        <is>
          <t>Kent Men's Midweight Sweatshirt</t>
        </is>
      </c>
      <c r="D1668" s="0" t="inlineStr">
        <is>
          <t>'137474</t>
        </is>
      </c>
      <c r="E1668" s="0" t="inlineStr">
        <is>
          <t>ISU KENT M GD:137474D-XL</t>
        </is>
      </c>
      <c r="F1668" s="0" t="inlineStr">
        <is>
          <t>'801137474074</t>
        </is>
      </c>
      <c r="G1668" s="0" t="inlineStr">
        <is>
          <t>MENS</t>
        </is>
      </c>
      <c r="H1668" s="0" t="inlineStr">
        <is>
          <t>XL</t>
        </is>
      </c>
      <c r="I1668" s="0">
        <v>34.99</v>
      </c>
      <c r="J1668" s="0">
        <v>9</v>
      </c>
    </row>
    <row r="1669" spans="1:10" customHeight="0">
      <c r="A1669" s="0">
        <f>HYPERLINK("https://dl.dropboxusercontent.com/scl/fi/xwfkjzkl4nykea6d5d0ss/kent-137474f.jpg?rlkey=gnbto8cijnmb0vrih9r69pd87&amp;dl=0","Click to download Image")</f>
      </c>
      <c r="B1669" s="0">
        <f>HYPERLINK("https://dl.dropboxusercontent.com/scl/fi/5y73xy7y35goxkl25ec48/graphic-update2022-mens.jpg?rlkey=7paoo5iejucbso17gylhqdfof&amp;dl=0","Click to download SizeChart")</f>
      </c>
      <c r="C1669" s="0" t="inlineStr">
        <is>
          <t>Kent Men's Midweight Sweatshirt</t>
        </is>
      </c>
      <c r="D1669" s="0" t="inlineStr">
        <is>
          <t>'137474</t>
        </is>
      </c>
      <c r="E1669" s="0" t="inlineStr">
        <is>
          <t>ISU KENT M GD:137474E-2XL</t>
        </is>
      </c>
      <c r="F1669" s="0" t="inlineStr">
        <is>
          <t>'801137474081</t>
        </is>
      </c>
      <c r="G1669" s="0" t="inlineStr">
        <is>
          <t>MENS</t>
        </is>
      </c>
      <c r="H1669" s="0" t="inlineStr">
        <is>
          <t>2XL</t>
        </is>
      </c>
      <c r="I1669" s="0">
        <v>40.99</v>
      </c>
      <c r="J1669" s="0">
        <v>5</v>
      </c>
    </row>
    <row r="1670" spans="1:10" customHeight="0">
      <c r="A1670" s="0">
        <f>HYPERLINK("https://dl.dropboxusercontent.com/scl/fi/xwfkjzkl4nykea6d5d0ss/kent-137474f.jpg?rlkey=gnbto8cijnmb0vrih9r69pd87&amp;dl=0","Click to download Image")</f>
      </c>
      <c r="B1670" s="0">
        <f>HYPERLINK("https://dl.dropboxusercontent.com/scl/fi/5y73xy7y35goxkl25ec48/graphic-update2022-mens.jpg?rlkey=7paoo5iejucbso17gylhqdfof&amp;dl=0","Click to download SizeChart")</f>
      </c>
      <c r="C1670" s="0" t="inlineStr">
        <is>
          <t>Kent Men's Midweight Sweatshirt</t>
        </is>
      </c>
      <c r="D1670" s="0" t="inlineStr">
        <is>
          <t>'137474</t>
        </is>
      </c>
      <c r="E1670" s="0" t="inlineStr">
        <is>
          <t>ISU KENT M GD:137474F-3XL</t>
        </is>
      </c>
      <c r="F1670" s="0" t="inlineStr">
        <is>
          <t>'801137474098</t>
        </is>
      </c>
      <c r="G1670" s="0" t="inlineStr">
        <is>
          <t>MENS</t>
        </is>
      </c>
      <c r="H1670" s="0" t="inlineStr">
        <is>
          <t>3XL</t>
        </is>
      </c>
      <c r="I1670" s="0">
        <v>40.99</v>
      </c>
      <c r="J1670" s="0">
        <v>2</v>
      </c>
    </row>
    <row r="1671" spans="1:10" customHeight="0">
      <c r="A1671" s="0">
        <f>HYPERLINK("https://dl.dropboxusercontent.com/scl/fi/fxsxo3aozrs6g6k5nnf3w/kent-137475f.jpg?rlkey=op2zetqm652w6s4ty219cgvt5&amp;dl=0","Click to download Image")</f>
      </c>
      <c r="B1671" s="0">
        <f>HYPERLINK("https://dl.dropboxusercontent.com/scl/fi/5y73xy7y35goxkl25ec48/graphic-update2022-mens.jpg?rlkey=7paoo5iejucbso17gylhqdfof&amp;dl=0","Click to download SizeChart")</f>
      </c>
      <c r="C1671" s="0" t="inlineStr">
        <is>
          <t>Kent Men's Midweight Sweatshirt</t>
        </is>
      </c>
      <c r="D1671" s="0" t="inlineStr">
        <is>
          <t>'137475</t>
        </is>
      </c>
      <c r="E1671" s="0" t="inlineStr">
        <is>
          <t>ISU KENT M HG:137475A-S</t>
        </is>
      </c>
      <c r="F1671" s="0" t="inlineStr">
        <is>
          <t>'801137475040</t>
        </is>
      </c>
      <c r="G1671" s="0" t="inlineStr">
        <is>
          <t>MENS</t>
        </is>
      </c>
      <c r="H1671" s="0" t="inlineStr">
        <is>
          <t>S</t>
        </is>
      </c>
      <c r="I1671" s="0">
        <v>34.99</v>
      </c>
      <c r="J1671" s="0">
        <v>1</v>
      </c>
    </row>
    <row r="1672" spans="1:10" customHeight="0">
      <c r="A1672" s="0">
        <f>HYPERLINK("https://dl.dropboxusercontent.com/scl/fi/fxsxo3aozrs6g6k5nnf3w/kent-137475f.jpg?rlkey=op2zetqm652w6s4ty219cgvt5&amp;dl=0","Click to download Image")</f>
      </c>
      <c r="B1672" s="0">
        <f>HYPERLINK("https://dl.dropboxusercontent.com/scl/fi/5y73xy7y35goxkl25ec48/graphic-update2022-mens.jpg?rlkey=7paoo5iejucbso17gylhqdfof&amp;dl=0","Click to download SizeChart")</f>
      </c>
      <c r="C1672" s="0" t="inlineStr">
        <is>
          <t>Kent Men's Midweight Sweatshirt</t>
        </is>
      </c>
      <c r="D1672" s="0" t="inlineStr">
        <is>
          <t>'137475</t>
        </is>
      </c>
      <c r="E1672" s="0" t="inlineStr">
        <is>
          <t>ISU KENT M HG:137475B-M</t>
        </is>
      </c>
      <c r="F1672" s="0" t="inlineStr">
        <is>
          <t>'801137475057</t>
        </is>
      </c>
      <c r="G1672" s="0" t="inlineStr">
        <is>
          <t>MENS</t>
        </is>
      </c>
      <c r="H1672" s="0" t="inlineStr">
        <is>
          <t>M</t>
        </is>
      </c>
      <c r="I1672" s="0">
        <v>34.99</v>
      </c>
      <c r="J1672" s="0">
        <v>7</v>
      </c>
    </row>
    <row r="1673" spans="1:10" customHeight="0">
      <c r="A1673" s="0">
        <f>HYPERLINK("https://dl.dropboxusercontent.com/scl/fi/fxsxo3aozrs6g6k5nnf3w/kent-137475f.jpg?rlkey=op2zetqm652w6s4ty219cgvt5&amp;dl=0","Click to download Image")</f>
      </c>
      <c r="B1673" s="0">
        <f>HYPERLINK("https://dl.dropboxusercontent.com/scl/fi/5y73xy7y35goxkl25ec48/graphic-update2022-mens.jpg?rlkey=7paoo5iejucbso17gylhqdfof&amp;dl=0","Click to download SizeChart")</f>
      </c>
      <c r="C1673" s="0" t="inlineStr">
        <is>
          <t>Kent Men's Midweight Sweatshirt</t>
        </is>
      </c>
      <c r="D1673" s="0" t="inlineStr">
        <is>
          <t>'137475</t>
        </is>
      </c>
      <c r="E1673" s="0" t="inlineStr">
        <is>
          <t>ISU KENT M HG:137475C-L</t>
        </is>
      </c>
      <c r="F1673" s="0" t="inlineStr">
        <is>
          <t>'801137475064</t>
        </is>
      </c>
      <c r="G1673" s="0" t="inlineStr">
        <is>
          <t>MENS</t>
        </is>
      </c>
      <c r="H1673" s="0" t="inlineStr">
        <is>
          <t>L</t>
        </is>
      </c>
      <c r="I1673" s="0">
        <v>34.99</v>
      </c>
      <c r="J1673" s="0">
        <v>1</v>
      </c>
    </row>
    <row r="1674" spans="1:10" customHeight="0">
      <c r="A1674" s="0">
        <f>HYPERLINK("https://dl.dropboxusercontent.com/scl/fi/fxsxo3aozrs6g6k5nnf3w/kent-137475f.jpg?rlkey=op2zetqm652w6s4ty219cgvt5&amp;dl=0","Click to download Image")</f>
      </c>
      <c r="B1674" s="0">
        <f>HYPERLINK("https://dl.dropboxusercontent.com/scl/fi/5y73xy7y35goxkl25ec48/graphic-update2022-mens.jpg?rlkey=7paoo5iejucbso17gylhqdfof&amp;dl=0","Click to download SizeChart")</f>
      </c>
      <c r="C1674" s="0" t="inlineStr">
        <is>
          <t>Kent Men's Midweight Sweatshirt</t>
        </is>
      </c>
      <c r="D1674" s="0" t="inlineStr">
        <is>
          <t>'137475</t>
        </is>
      </c>
      <c r="E1674" s="0" t="inlineStr">
        <is>
          <t>ISU KENT M HG:137475D-XL</t>
        </is>
      </c>
      <c r="F1674" s="0" t="inlineStr">
        <is>
          <t>'801137475071</t>
        </is>
      </c>
      <c r="G1674" s="0" t="inlineStr">
        <is>
          <t>MENS</t>
        </is>
      </c>
      <c r="H1674" s="0" t="inlineStr">
        <is>
          <t>XL</t>
        </is>
      </c>
      <c r="I1674" s="0">
        <v>34.99</v>
      </c>
      <c r="J1674" s="0">
        <v>11</v>
      </c>
    </row>
    <row r="1675" spans="1:10" customHeight="0">
      <c r="A1675" s="0">
        <f>HYPERLINK("https://dl.dropboxusercontent.com/scl/fi/fxsxo3aozrs6g6k5nnf3w/kent-137475f.jpg?rlkey=op2zetqm652w6s4ty219cgvt5&amp;dl=0","Click to download Image")</f>
      </c>
      <c r="B1675" s="0">
        <f>HYPERLINK("https://dl.dropboxusercontent.com/scl/fi/5y73xy7y35goxkl25ec48/graphic-update2022-mens.jpg?rlkey=7paoo5iejucbso17gylhqdfof&amp;dl=0","Click to download SizeChart")</f>
      </c>
      <c r="C1675" s="0" t="inlineStr">
        <is>
          <t>Kent Men's Midweight Sweatshirt</t>
        </is>
      </c>
      <c r="D1675" s="0" t="inlineStr">
        <is>
          <t>'137475</t>
        </is>
      </c>
      <c r="E1675" s="0" t="inlineStr">
        <is>
          <t>ISU KENT M HG:137475E-2XL</t>
        </is>
      </c>
      <c r="F1675" s="0" t="inlineStr">
        <is>
          <t>'801137475088</t>
        </is>
      </c>
      <c r="G1675" s="0" t="inlineStr">
        <is>
          <t>MENS</t>
        </is>
      </c>
      <c r="H1675" s="0" t="inlineStr">
        <is>
          <t>2XL</t>
        </is>
      </c>
      <c r="I1675" s="0">
        <v>40.99</v>
      </c>
      <c r="J1675" s="0">
        <v>6</v>
      </c>
    </row>
    <row r="1676" spans="1:10" customHeight="0">
      <c r="A1676" s="0">
        <f>HYPERLINK("https://dl.dropboxusercontent.com/scl/fi/fxsxo3aozrs6g6k5nnf3w/kent-137475f.jpg?rlkey=op2zetqm652w6s4ty219cgvt5&amp;dl=0","Click to download Image")</f>
      </c>
      <c r="B1676" s="0">
        <f>HYPERLINK("https://dl.dropboxusercontent.com/scl/fi/5y73xy7y35goxkl25ec48/graphic-update2022-mens.jpg?rlkey=7paoo5iejucbso17gylhqdfof&amp;dl=0","Click to download SizeChart")</f>
      </c>
      <c r="C1676" s="0" t="inlineStr">
        <is>
          <t>Kent Men's Midweight Sweatshirt</t>
        </is>
      </c>
      <c r="D1676" s="0" t="inlineStr">
        <is>
          <t>'137475</t>
        </is>
      </c>
      <c r="E1676" s="0" t="inlineStr">
        <is>
          <t>ISU KENT M HG:137475F-3XL</t>
        </is>
      </c>
      <c r="F1676" s="0" t="inlineStr">
        <is>
          <t>'801137475095</t>
        </is>
      </c>
      <c r="G1676" s="0" t="inlineStr">
        <is>
          <t>MENS</t>
        </is>
      </c>
      <c r="H1676" s="0" t="inlineStr">
        <is>
          <t>3XL</t>
        </is>
      </c>
      <c r="I1676" s="0">
        <v>40.99</v>
      </c>
      <c r="J1676" s="0">
        <v>0</v>
      </c>
    </row>
    <row r="1677" spans="1:10" customHeight="0">
      <c r="A1677" s="0">
        <f>HYPERLINK("https://dl.dropboxusercontent.com/scl/fi/2ih8fkds3gl8oyaj1vr3y/kent-137487f.jpg?rlkey=zm9g4vmo9hlcm120bvyplgur6&amp;dl=0","Click to download Image")</f>
      </c>
      <c r="B1677" s="0">
        <f>HYPERLINK("https://dl.dropboxusercontent.com/scl/fi/5y73xy7y35goxkl25ec48/graphic-update2022-mens.jpg?rlkey=7paoo5iejucbso17gylhqdfof&amp;dl=0","Click to download SizeChart")</f>
      </c>
      <c r="C1677" s="0" t="inlineStr">
        <is>
          <t>Kent Men's Midweight Sweatshirt</t>
        </is>
      </c>
      <c r="D1677" s="0" t="inlineStr">
        <is>
          <t>'137487</t>
        </is>
      </c>
      <c r="E1677" s="0" t="inlineStr">
        <is>
          <t>UNI KENT M PE:137487A-S</t>
        </is>
      </c>
      <c r="F1677" s="0" t="inlineStr">
        <is>
          <t>'802137487040</t>
        </is>
      </c>
      <c r="G1677" s="0" t="inlineStr">
        <is>
          <t>MENS</t>
        </is>
      </c>
      <c r="H1677" s="0" t="inlineStr">
        <is>
          <t>S</t>
        </is>
      </c>
      <c r="I1677" s="0">
        <v>34.99</v>
      </c>
      <c r="J1677" s="0">
        <v>14</v>
      </c>
    </row>
    <row r="1678" spans="1:10" customHeight="0">
      <c r="A1678" s="0">
        <f>HYPERLINK("https://dl.dropboxusercontent.com/scl/fi/2ih8fkds3gl8oyaj1vr3y/kent-137487f.jpg?rlkey=zm9g4vmo9hlcm120bvyplgur6&amp;dl=0","Click to download Image")</f>
      </c>
      <c r="B1678" s="0">
        <f>HYPERLINK("https://dl.dropboxusercontent.com/scl/fi/5y73xy7y35goxkl25ec48/graphic-update2022-mens.jpg?rlkey=7paoo5iejucbso17gylhqdfof&amp;dl=0","Click to download SizeChart")</f>
      </c>
      <c r="C1678" s="0" t="inlineStr">
        <is>
          <t>Kent Men's Midweight Sweatshirt</t>
        </is>
      </c>
      <c r="D1678" s="0" t="inlineStr">
        <is>
          <t>'137487</t>
        </is>
      </c>
      <c r="E1678" s="0" t="inlineStr">
        <is>
          <t>UNI KENT M PE:137487B-M</t>
        </is>
      </c>
      <c r="F1678" s="0" t="inlineStr">
        <is>
          <t>'802137487057</t>
        </is>
      </c>
      <c r="G1678" s="0" t="inlineStr">
        <is>
          <t>MENS</t>
        </is>
      </c>
      <c r="H1678" s="0" t="inlineStr">
        <is>
          <t>M</t>
        </is>
      </c>
      <c r="I1678" s="0">
        <v>34.99</v>
      </c>
      <c r="J1678" s="0">
        <v>24</v>
      </c>
    </row>
    <row r="1679" spans="1:10" customHeight="0">
      <c r="A1679" s="0">
        <f>HYPERLINK("https://dl.dropboxusercontent.com/scl/fi/2ih8fkds3gl8oyaj1vr3y/kent-137487f.jpg?rlkey=zm9g4vmo9hlcm120bvyplgur6&amp;dl=0","Click to download Image")</f>
      </c>
      <c r="B1679" s="0">
        <f>HYPERLINK("https://dl.dropboxusercontent.com/scl/fi/5y73xy7y35goxkl25ec48/graphic-update2022-mens.jpg?rlkey=7paoo5iejucbso17gylhqdfof&amp;dl=0","Click to download SizeChart")</f>
      </c>
      <c r="C1679" s="0" t="inlineStr">
        <is>
          <t>Kent Men's Midweight Sweatshirt</t>
        </is>
      </c>
      <c r="D1679" s="0" t="inlineStr">
        <is>
          <t>'137487</t>
        </is>
      </c>
      <c r="E1679" s="0" t="inlineStr">
        <is>
          <t>UNI KENT M PE:137487C-L</t>
        </is>
      </c>
      <c r="F1679" s="0" t="inlineStr">
        <is>
          <t>'802137487064</t>
        </is>
      </c>
      <c r="G1679" s="0" t="inlineStr">
        <is>
          <t>MENS</t>
        </is>
      </c>
      <c r="H1679" s="0" t="inlineStr">
        <is>
          <t>L</t>
        </is>
      </c>
      <c r="I1679" s="0">
        <v>34.99</v>
      </c>
      <c r="J1679" s="0">
        <v>29</v>
      </c>
    </row>
    <row r="1680" spans="1:10" customHeight="0">
      <c r="A1680" s="0">
        <f>HYPERLINK("https://dl.dropboxusercontent.com/scl/fi/2ih8fkds3gl8oyaj1vr3y/kent-137487f.jpg?rlkey=zm9g4vmo9hlcm120bvyplgur6&amp;dl=0","Click to download Image")</f>
      </c>
      <c r="B1680" s="0">
        <f>HYPERLINK("https://dl.dropboxusercontent.com/scl/fi/5y73xy7y35goxkl25ec48/graphic-update2022-mens.jpg?rlkey=7paoo5iejucbso17gylhqdfof&amp;dl=0","Click to download SizeChart")</f>
      </c>
      <c r="C1680" s="0" t="inlineStr">
        <is>
          <t>Kent Men's Midweight Sweatshirt</t>
        </is>
      </c>
      <c r="D1680" s="0" t="inlineStr">
        <is>
          <t>'137487</t>
        </is>
      </c>
      <c r="E1680" s="0" t="inlineStr">
        <is>
          <t>UNI KENT M PE:137487D-XL</t>
        </is>
      </c>
      <c r="F1680" s="0" t="inlineStr">
        <is>
          <t>'802137487071</t>
        </is>
      </c>
      <c r="G1680" s="0" t="inlineStr">
        <is>
          <t>MENS</t>
        </is>
      </c>
      <c r="H1680" s="0" t="inlineStr">
        <is>
          <t>XL</t>
        </is>
      </c>
      <c r="I1680" s="0">
        <v>34.99</v>
      </c>
      <c r="J1680" s="0">
        <v>28</v>
      </c>
    </row>
    <row r="1681" spans="1:10" customHeight="0">
      <c r="A1681" s="0">
        <f>HYPERLINK("https://dl.dropboxusercontent.com/scl/fi/2ih8fkds3gl8oyaj1vr3y/kent-137487f.jpg?rlkey=zm9g4vmo9hlcm120bvyplgur6&amp;dl=0","Click to download Image")</f>
      </c>
      <c r="B1681" s="0">
        <f>HYPERLINK("https://dl.dropboxusercontent.com/scl/fi/5y73xy7y35goxkl25ec48/graphic-update2022-mens.jpg?rlkey=7paoo5iejucbso17gylhqdfof&amp;dl=0","Click to download SizeChart")</f>
      </c>
      <c r="C1681" s="0" t="inlineStr">
        <is>
          <t>Kent Men's Midweight Sweatshirt</t>
        </is>
      </c>
      <c r="D1681" s="0" t="inlineStr">
        <is>
          <t>'137487</t>
        </is>
      </c>
      <c r="E1681" s="0" t="inlineStr">
        <is>
          <t>UNI KENT M PE:137487E-2XL</t>
        </is>
      </c>
      <c r="F1681" s="0" t="inlineStr">
        <is>
          <t>'802137487088</t>
        </is>
      </c>
      <c r="G1681" s="0" t="inlineStr">
        <is>
          <t>MENS</t>
        </is>
      </c>
      <c r="H1681" s="0" t="inlineStr">
        <is>
          <t>2XL</t>
        </is>
      </c>
      <c r="I1681" s="0">
        <v>38.99</v>
      </c>
      <c r="J1681" s="0">
        <v>20</v>
      </c>
    </row>
    <row r="1682" spans="1:10" customHeight="0">
      <c r="A1682" s="0">
        <f>HYPERLINK("https://dl.dropboxusercontent.com/scl/fi/2ih8fkds3gl8oyaj1vr3y/kent-137487f.jpg?rlkey=zm9g4vmo9hlcm120bvyplgur6&amp;dl=0","Click to download Image")</f>
      </c>
      <c r="B1682" s="0">
        <f>HYPERLINK("https://dl.dropboxusercontent.com/scl/fi/5y73xy7y35goxkl25ec48/graphic-update2022-mens.jpg?rlkey=7paoo5iejucbso17gylhqdfof&amp;dl=0","Click to download SizeChart")</f>
      </c>
      <c r="C1682" s="0" t="inlineStr">
        <is>
          <t>Kent Men's Midweight Sweatshirt</t>
        </is>
      </c>
      <c r="D1682" s="0" t="inlineStr">
        <is>
          <t>'137487</t>
        </is>
      </c>
      <c r="E1682" s="0" t="inlineStr">
        <is>
          <t>UNI KENT M PE:137487F-3XL</t>
        </is>
      </c>
      <c r="F1682" s="0" t="inlineStr">
        <is>
          <t>'802137487095</t>
        </is>
      </c>
      <c r="G1682" s="0" t="inlineStr">
        <is>
          <t>MENS</t>
        </is>
      </c>
      <c r="H1682" s="0" t="inlineStr">
        <is>
          <t>3XL</t>
        </is>
      </c>
      <c r="I1682" s="0">
        <v>38.99</v>
      </c>
      <c r="J1682" s="0">
        <v>9</v>
      </c>
    </row>
    <row r="1683" spans="1:10" customHeight="0">
      <c r="A1683" s="0">
        <f>HYPERLINK("https://dl.dropboxusercontent.com/scl/fi/uvlbcti2hvgtt200qjmne/kent-137488f.jpg?rlkey=ciy8m60bxfjd0eor0e435yj5w&amp;dl=0","Click to download Image")</f>
      </c>
      <c r="B1683" s="0">
        <f>HYPERLINK("https://dl.dropboxusercontent.com/scl/fi/5y73xy7y35goxkl25ec48/graphic-update2022-mens.jpg?rlkey=7paoo5iejucbso17gylhqdfof&amp;dl=0","Click to download SizeChart")</f>
      </c>
      <c r="C1683" s="0" t="inlineStr">
        <is>
          <t>Kent Men's Midweight Sweatshirt</t>
        </is>
      </c>
      <c r="D1683" s="0" t="inlineStr">
        <is>
          <t>'137488</t>
        </is>
      </c>
      <c r="E1683" s="0" t="inlineStr">
        <is>
          <t>UNI KENT M GD:137488A-S</t>
        </is>
      </c>
      <c r="F1683" s="0" t="inlineStr">
        <is>
          <t>'802137488047</t>
        </is>
      </c>
      <c r="G1683" s="0" t="inlineStr">
        <is>
          <t>MENS</t>
        </is>
      </c>
      <c r="H1683" s="0" t="inlineStr">
        <is>
          <t>S</t>
        </is>
      </c>
      <c r="I1683" s="0">
        <v>34.99</v>
      </c>
      <c r="J1683" s="0">
        <v>14</v>
      </c>
    </row>
    <row r="1684" spans="1:10" customHeight="0">
      <c r="A1684" s="0">
        <f>HYPERLINK("https://dl.dropboxusercontent.com/scl/fi/uvlbcti2hvgtt200qjmne/kent-137488f.jpg?rlkey=ciy8m60bxfjd0eor0e435yj5w&amp;dl=0","Click to download Image")</f>
      </c>
      <c r="B1684" s="0">
        <f>HYPERLINK("https://dl.dropboxusercontent.com/scl/fi/5y73xy7y35goxkl25ec48/graphic-update2022-mens.jpg?rlkey=7paoo5iejucbso17gylhqdfof&amp;dl=0","Click to download SizeChart")</f>
      </c>
      <c r="C1684" s="0" t="inlineStr">
        <is>
          <t>Kent Men's Midweight Sweatshirt</t>
        </is>
      </c>
      <c r="D1684" s="0" t="inlineStr">
        <is>
          <t>'137488</t>
        </is>
      </c>
      <c r="E1684" s="0" t="inlineStr">
        <is>
          <t>UNI KENT M GD:137488B-M</t>
        </is>
      </c>
      <c r="F1684" s="0" t="inlineStr">
        <is>
          <t>'802137488054</t>
        </is>
      </c>
      <c r="G1684" s="0" t="inlineStr">
        <is>
          <t>MENS</t>
        </is>
      </c>
      <c r="H1684" s="0" t="inlineStr">
        <is>
          <t>M</t>
        </is>
      </c>
      <c r="I1684" s="0">
        <v>34.99</v>
      </c>
      <c r="J1684" s="0">
        <v>24</v>
      </c>
    </row>
    <row r="1685" spans="1:10" customHeight="0">
      <c r="A1685" s="0">
        <f>HYPERLINK("https://dl.dropboxusercontent.com/scl/fi/uvlbcti2hvgtt200qjmne/kent-137488f.jpg?rlkey=ciy8m60bxfjd0eor0e435yj5w&amp;dl=0","Click to download Image")</f>
      </c>
      <c r="B1685" s="0">
        <f>HYPERLINK("https://dl.dropboxusercontent.com/scl/fi/5y73xy7y35goxkl25ec48/graphic-update2022-mens.jpg?rlkey=7paoo5iejucbso17gylhqdfof&amp;dl=0","Click to download SizeChart")</f>
      </c>
      <c r="C1685" s="0" t="inlineStr">
        <is>
          <t>Kent Men's Midweight Sweatshirt</t>
        </is>
      </c>
      <c r="D1685" s="0" t="inlineStr">
        <is>
          <t>'137488</t>
        </is>
      </c>
      <c r="E1685" s="0" t="inlineStr">
        <is>
          <t>UNI KENT M GD:137488C-L</t>
        </is>
      </c>
      <c r="F1685" s="0" t="inlineStr">
        <is>
          <t>'802137488061</t>
        </is>
      </c>
      <c r="G1685" s="0" t="inlineStr">
        <is>
          <t>MENS</t>
        </is>
      </c>
      <c r="H1685" s="0" t="inlineStr">
        <is>
          <t>L</t>
        </is>
      </c>
      <c r="I1685" s="0">
        <v>34.99</v>
      </c>
      <c r="J1685" s="0">
        <v>29</v>
      </c>
    </row>
    <row r="1686" spans="1:10" customHeight="0">
      <c r="A1686" s="0">
        <f>HYPERLINK("https://dl.dropboxusercontent.com/scl/fi/uvlbcti2hvgtt200qjmne/kent-137488f.jpg?rlkey=ciy8m60bxfjd0eor0e435yj5w&amp;dl=0","Click to download Image")</f>
      </c>
      <c r="B1686" s="0">
        <f>HYPERLINK("https://dl.dropboxusercontent.com/scl/fi/5y73xy7y35goxkl25ec48/graphic-update2022-mens.jpg?rlkey=7paoo5iejucbso17gylhqdfof&amp;dl=0","Click to download SizeChart")</f>
      </c>
      <c r="C1686" s="0" t="inlineStr">
        <is>
          <t>Kent Men's Midweight Sweatshirt</t>
        </is>
      </c>
      <c r="D1686" s="0" t="inlineStr">
        <is>
          <t>'137488</t>
        </is>
      </c>
      <c r="E1686" s="0" t="inlineStr">
        <is>
          <t>UNI KENT M GD:137488D-XL</t>
        </is>
      </c>
      <c r="F1686" s="0" t="inlineStr">
        <is>
          <t>'802137488078</t>
        </is>
      </c>
      <c r="G1686" s="0" t="inlineStr">
        <is>
          <t>MENS</t>
        </is>
      </c>
      <c r="H1686" s="0" t="inlineStr">
        <is>
          <t>XL</t>
        </is>
      </c>
      <c r="I1686" s="0">
        <v>34.99</v>
      </c>
      <c r="J1686" s="0">
        <v>30</v>
      </c>
    </row>
    <row r="1687" spans="1:10" customHeight="0">
      <c r="A1687" s="0">
        <f>HYPERLINK("https://dl.dropboxusercontent.com/scl/fi/uvlbcti2hvgtt200qjmne/kent-137488f.jpg?rlkey=ciy8m60bxfjd0eor0e435yj5w&amp;dl=0","Click to download Image")</f>
      </c>
      <c r="B1687" s="0">
        <f>HYPERLINK("https://dl.dropboxusercontent.com/scl/fi/5y73xy7y35goxkl25ec48/graphic-update2022-mens.jpg?rlkey=7paoo5iejucbso17gylhqdfof&amp;dl=0","Click to download SizeChart")</f>
      </c>
      <c r="C1687" s="0" t="inlineStr">
        <is>
          <t>Kent Men's Midweight Sweatshirt</t>
        </is>
      </c>
      <c r="D1687" s="0" t="inlineStr">
        <is>
          <t>'137488</t>
        </is>
      </c>
      <c r="E1687" s="0" t="inlineStr">
        <is>
          <t>UNI KENT M GD:137488E-2XL</t>
        </is>
      </c>
      <c r="F1687" s="0" t="inlineStr">
        <is>
          <t>'802137488085</t>
        </is>
      </c>
      <c r="G1687" s="0" t="inlineStr">
        <is>
          <t>MENS</t>
        </is>
      </c>
      <c r="H1687" s="0" t="inlineStr">
        <is>
          <t>2XL</t>
        </is>
      </c>
      <c r="I1687" s="0">
        <v>38.99</v>
      </c>
      <c r="J1687" s="0">
        <v>19</v>
      </c>
    </row>
    <row r="1688" spans="1:10" customHeight="0">
      <c r="A1688" s="0">
        <f>HYPERLINK("https://dl.dropboxusercontent.com/scl/fi/uvlbcti2hvgtt200qjmne/kent-137488f.jpg?rlkey=ciy8m60bxfjd0eor0e435yj5w&amp;dl=0","Click to download Image")</f>
      </c>
      <c r="B1688" s="0">
        <f>HYPERLINK("https://dl.dropboxusercontent.com/scl/fi/5y73xy7y35goxkl25ec48/graphic-update2022-mens.jpg?rlkey=7paoo5iejucbso17gylhqdfof&amp;dl=0","Click to download SizeChart")</f>
      </c>
      <c r="C1688" s="0" t="inlineStr">
        <is>
          <t>Kent Men's Midweight Sweatshirt</t>
        </is>
      </c>
      <c r="D1688" s="0" t="inlineStr">
        <is>
          <t>'137488</t>
        </is>
      </c>
      <c r="E1688" s="0" t="inlineStr">
        <is>
          <t>UNI KENT M GD:137488F-3XL</t>
        </is>
      </c>
      <c r="F1688" s="0" t="inlineStr">
        <is>
          <t>'802137488092</t>
        </is>
      </c>
      <c r="G1688" s="0" t="inlineStr">
        <is>
          <t>MENS</t>
        </is>
      </c>
      <c r="H1688" s="0" t="inlineStr">
        <is>
          <t>3XL</t>
        </is>
      </c>
      <c r="I1688" s="0">
        <v>38.99</v>
      </c>
      <c r="J1688" s="0">
        <v>10</v>
      </c>
    </row>
    <row r="1689" spans="1:10" customHeight="0">
      <c r="A1689" s="0">
        <f>HYPERLINK("https://dl.dropboxusercontent.com/scl/fi/zrk84wlaxm5kkkixur9qa/kent-137489f.jpg?rlkey=e39fczkha9vxd67otbp928tfj&amp;dl=0","Click to download Image")</f>
      </c>
      <c r="B1689" s="0">
        <f>HYPERLINK("https://dl.dropboxusercontent.com/scl/fi/5y73xy7y35goxkl25ec48/graphic-update2022-mens.jpg?rlkey=7paoo5iejucbso17gylhqdfof&amp;dl=0","Click to download SizeChart")</f>
      </c>
      <c r="C1689" s="0" t="inlineStr">
        <is>
          <t>Kent Men's Midweight Sweatshirt</t>
        </is>
      </c>
      <c r="D1689" s="0" t="inlineStr">
        <is>
          <t>'137489</t>
        </is>
      </c>
      <c r="E1689" s="0" t="inlineStr">
        <is>
          <t>UNI KENT M HG:137489B-M</t>
        </is>
      </c>
      <c r="F1689" s="0" t="inlineStr">
        <is>
          <t>'802137489051</t>
        </is>
      </c>
      <c r="G1689" s="0" t="inlineStr">
        <is>
          <t>MENS</t>
        </is>
      </c>
      <c r="H1689" s="0" t="inlineStr">
        <is>
          <t>M</t>
        </is>
      </c>
      <c r="I1689" s="0">
        <v>34.99</v>
      </c>
      <c r="J1689" s="0">
        <v>15</v>
      </c>
    </row>
    <row r="1690" spans="1:10" customHeight="0">
      <c r="A1690" s="0">
        <f>HYPERLINK("https://dl.dropboxusercontent.com/scl/fi/zrk84wlaxm5kkkixur9qa/kent-137489f.jpg?rlkey=e39fczkha9vxd67otbp928tfj&amp;dl=0","Click to download Image")</f>
      </c>
      <c r="B1690" s="0">
        <f>HYPERLINK("https://dl.dropboxusercontent.com/scl/fi/5y73xy7y35goxkl25ec48/graphic-update2022-mens.jpg?rlkey=7paoo5iejucbso17gylhqdfof&amp;dl=0","Click to download SizeChart")</f>
      </c>
      <c r="C1690" s="0" t="inlineStr">
        <is>
          <t>Kent Men's Midweight Sweatshirt</t>
        </is>
      </c>
      <c r="D1690" s="0" t="inlineStr">
        <is>
          <t>'137489</t>
        </is>
      </c>
      <c r="E1690" s="0" t="inlineStr">
        <is>
          <t>UNI KENT M HG:137489C-L</t>
        </is>
      </c>
      <c r="F1690" s="0" t="inlineStr">
        <is>
          <t>'802137489068</t>
        </is>
      </c>
      <c r="G1690" s="0" t="inlineStr">
        <is>
          <t>MENS</t>
        </is>
      </c>
      <c r="H1690" s="0" t="inlineStr">
        <is>
          <t>L</t>
        </is>
      </c>
      <c r="I1690" s="0">
        <v>34.99</v>
      </c>
      <c r="J1690" s="0">
        <v>13</v>
      </c>
    </row>
    <row r="1691" spans="1:10" customHeight="0">
      <c r="A1691" s="0">
        <f>HYPERLINK("https://dl.dropboxusercontent.com/scl/fi/zrk84wlaxm5kkkixur9qa/kent-137489f.jpg?rlkey=e39fczkha9vxd67otbp928tfj&amp;dl=0","Click to download Image")</f>
      </c>
      <c r="B1691" s="0">
        <f>HYPERLINK("https://dl.dropboxusercontent.com/scl/fi/5y73xy7y35goxkl25ec48/graphic-update2022-mens.jpg?rlkey=7paoo5iejucbso17gylhqdfof&amp;dl=0","Click to download SizeChart")</f>
      </c>
      <c r="C1691" s="0" t="inlineStr">
        <is>
          <t>Kent Men's Midweight Sweatshirt</t>
        </is>
      </c>
      <c r="D1691" s="0" t="inlineStr">
        <is>
          <t>'137489</t>
        </is>
      </c>
      <c r="E1691" s="0" t="inlineStr">
        <is>
          <t>UNI KENT M HG:137489D-XL</t>
        </is>
      </c>
      <c r="F1691" s="0" t="inlineStr">
        <is>
          <t>'802137489075</t>
        </is>
      </c>
      <c r="G1691" s="0" t="inlineStr">
        <is>
          <t>MENS</t>
        </is>
      </c>
      <c r="H1691" s="0" t="inlineStr">
        <is>
          <t>XL</t>
        </is>
      </c>
      <c r="I1691" s="0">
        <v>34.99</v>
      </c>
      <c r="J1691" s="0">
        <v>18</v>
      </c>
    </row>
    <row r="1692" spans="1:10" customHeight="0">
      <c r="A1692" s="0">
        <f>HYPERLINK("https://dl.dropboxusercontent.com/scl/fi/zrk84wlaxm5kkkixur9qa/kent-137489f.jpg?rlkey=e39fczkha9vxd67otbp928tfj&amp;dl=0","Click to download Image")</f>
      </c>
      <c r="B1692" s="0">
        <f>HYPERLINK("https://dl.dropboxusercontent.com/scl/fi/5y73xy7y35goxkl25ec48/graphic-update2022-mens.jpg?rlkey=7paoo5iejucbso17gylhqdfof&amp;dl=0","Click to download SizeChart")</f>
      </c>
      <c r="C1692" s="0" t="inlineStr">
        <is>
          <t>Kent Men's Midweight Sweatshirt</t>
        </is>
      </c>
      <c r="D1692" s="0" t="inlineStr">
        <is>
          <t>'137489</t>
        </is>
      </c>
      <c r="E1692" s="0" t="inlineStr">
        <is>
          <t>UNI KENT M HG:137489F-3XL</t>
        </is>
      </c>
      <c r="F1692" s="0" t="inlineStr">
        <is>
          <t>'802137489099</t>
        </is>
      </c>
      <c r="G1692" s="0" t="inlineStr">
        <is>
          <t>MENS</t>
        </is>
      </c>
      <c r="H1692" s="0" t="inlineStr">
        <is>
          <t>3XL</t>
        </is>
      </c>
      <c r="I1692" s="0">
        <v>38.99</v>
      </c>
      <c r="J1692" s="0">
        <v>4</v>
      </c>
    </row>
    <row r="1693" spans="1:10" customHeight="0">
      <c r="A1693" s="0">
        <f>HYPERLINK("https://dl.dropboxusercontent.com/scl/fi/zj10x960k1lar49l22k6k/126248f.jpg?rlkey=2hez0vpgm3f0wt3dfs7j8pp4e&amp;dl=0","Click to download Image")</f>
      </c>
      <c r="C1693" s="0" t="inlineStr">
        <is>
          <t>Rupert Men's Cuffed Beanie</t>
        </is>
      </c>
      <c r="D1693" s="0" t="inlineStr">
        <is>
          <t>'126248</t>
        </is>
      </c>
      <c r="E1693" s="0" t="inlineStr">
        <is>
          <t>UNO RUPERT:126248</t>
        </is>
      </c>
      <c r="F1693" s="0" t="inlineStr">
        <is>
          <t>'709126248012</t>
        </is>
      </c>
      <c r="G1693" s="0" t="inlineStr">
        <is>
          <t>MENS</t>
        </is>
      </c>
      <c r="H1693" s="0" t="inlineStr">
        <is>
          <t>STANDARD MENS</t>
        </is>
      </c>
      <c r="I1693" s="0">
        <v>19.99</v>
      </c>
      <c r="J1693" s="0">
        <v>100</v>
      </c>
    </row>
    <row r="1694" spans="1:10" customHeight="0">
      <c r="A1694" s="0">
        <f>HYPERLINK("https://dl.dropboxusercontent.com/scl/fi/xzwr4bkjlqkfyw8qt39wa/126247f.jpg?rlkey=ixh6r807g6am798lns4kjcvj1&amp;dl=0","Click to download Image")</f>
      </c>
      <c r="C1694" s="0" t="inlineStr">
        <is>
          <t>Rupert Men's Cuffed Beanie</t>
        </is>
      </c>
      <c r="D1694" s="0" t="inlineStr">
        <is>
          <t>'126247</t>
        </is>
      </c>
      <c r="E1694" s="0" t="inlineStr">
        <is>
          <t>IND RUPERT:126247</t>
        </is>
      </c>
      <c r="F1694" s="0" t="inlineStr">
        <is>
          <t>'706126247014</t>
        </is>
      </c>
      <c r="G1694" s="0" t="inlineStr">
        <is>
          <t>MENS</t>
        </is>
      </c>
      <c r="H1694" s="0" t="inlineStr">
        <is>
          <t>STANDARD MENS</t>
        </is>
      </c>
      <c r="I1694" s="0">
        <v>19.99</v>
      </c>
      <c r="J1694" s="0">
        <v>87</v>
      </c>
    </row>
    <row r="1695" spans="1:10" customHeight="0">
      <c r="A1695" s="0">
        <f>HYPERLINK("https://dl.dropboxusercontent.com/scl/fi/nv4nz67lpm6s0et1lo4wh/112612f.jpg?rlkey=kd2aqw4lpj8rytj2fcjff8eae&amp;dl=0","Click to download Image")</f>
      </c>
      <c r="C1695" s="0" t="inlineStr">
        <is>
          <t>Rupert Men's Cuffed Beanie</t>
        </is>
      </c>
      <c r="D1695" s="0" t="inlineStr">
        <is>
          <t>'112612</t>
        </is>
      </c>
      <c r="E1695" s="0" t="inlineStr">
        <is>
          <t>ISU RUPERT:112612</t>
        </is>
      </c>
      <c r="F1695" s="0" t="inlineStr">
        <is>
          <t>'000000000000</t>
        </is>
      </c>
      <c r="G1695" s="0" t="inlineStr">
        <is>
          <t>MENS</t>
        </is>
      </c>
      <c r="H1695" s="0" t="inlineStr">
        <is>
          <t>STANDARD MENS</t>
        </is>
      </c>
      <c r="I1695" s="0">
        <v>19.99</v>
      </c>
      <c r="J1695" s="0">
        <v>261</v>
      </c>
    </row>
    <row r="1696" spans="1:10" customHeight="0">
      <c r="A1696" s="0">
        <f>HYPERLINK("https://dl.dropboxusercontent.com/scl/fi/vgzfdldjy65vwyvhc2zgq/126079f.jpg?rlkey=s4n0fgwgbvg84m1netsn7zyw1&amp;dl=0","Click to download Image")</f>
      </c>
      <c r="C1696" s="0" t="inlineStr">
        <is>
          <t>Rupert Men's Cuffed Beanie</t>
        </is>
      </c>
      <c r="D1696" s="0" t="inlineStr">
        <is>
          <t>'126079</t>
        </is>
      </c>
      <c r="E1696" s="0" t="inlineStr">
        <is>
          <t>UNI RUPERT:126079</t>
        </is>
      </c>
      <c r="F1696" s="0" t="inlineStr">
        <is>
          <t>'702126079013</t>
        </is>
      </c>
      <c r="G1696" s="0" t="inlineStr">
        <is>
          <t>MENS</t>
        </is>
      </c>
      <c r="H1696" s="0" t="inlineStr">
        <is>
          <t>STANDARD MENS</t>
        </is>
      </c>
      <c r="I1696" s="0">
        <v>19.99</v>
      </c>
      <c r="J1696" s="0">
        <v>284</v>
      </c>
    </row>
    <row r="1697" spans="1:10" customHeight="0">
      <c r="A1697" s="0">
        <f>HYPERLINK("https://dl.dropboxusercontent.com/scl/fi/qpg4a7ohqcqs7ei8n901g/126246f.jpg?rlkey=88hwwyw86h4g3zmh7i8tt5gw6&amp;dl=0","Click to download Image")</f>
      </c>
      <c r="C1697" s="0" t="inlineStr">
        <is>
          <t>Rupert Men's Cuffed Beanie</t>
        </is>
      </c>
      <c r="D1697" s="0" t="inlineStr">
        <is>
          <t>'126246</t>
        </is>
      </c>
      <c r="E1697" s="0" t="inlineStr">
        <is>
          <t>KSU RUPERT:126246</t>
        </is>
      </c>
      <c r="F1697" s="0" t="inlineStr">
        <is>
          <t>'705126246010</t>
        </is>
      </c>
      <c r="G1697" s="0" t="inlineStr">
        <is>
          <t>MENS</t>
        </is>
      </c>
      <c r="H1697" s="0" t="inlineStr">
        <is>
          <t>STANDARD MENS</t>
        </is>
      </c>
      <c r="I1697" s="0">
        <v>19.99</v>
      </c>
      <c r="J1697" s="0">
        <v>139</v>
      </c>
    </row>
    <row r="1698" spans="1:10" customHeight="0">
      <c r="A1698" s="0">
        <f>HYPERLINK("https://dl.dropboxusercontent.com/scl/fi/1gcea3gmq4eezzlfyki9y/126063f.jpg?rlkey=4lokam0f07jnwgf6ir32jllk8&amp;dl=0","Click to download Image")</f>
      </c>
      <c r="C1698" s="0" t="inlineStr">
        <is>
          <t>Rupert Men's Cuffed Beanie</t>
        </is>
      </c>
      <c r="D1698" s="0" t="inlineStr">
        <is>
          <t>'126063</t>
        </is>
      </c>
      <c r="E1698" s="0" t="inlineStr">
        <is>
          <t>MU RUPERT:126063</t>
        </is>
      </c>
      <c r="F1698" s="0" t="inlineStr">
        <is>
          <t>'703126063019</t>
        </is>
      </c>
      <c r="G1698" s="0" t="inlineStr">
        <is>
          <t>MENS</t>
        </is>
      </c>
      <c r="H1698" s="0" t="inlineStr">
        <is>
          <t>STANDARD MENS</t>
        </is>
      </c>
      <c r="I1698" s="0">
        <v>19.99</v>
      </c>
      <c r="J1698" s="0">
        <v>124</v>
      </c>
    </row>
    <row r="1699" spans="1:10" customHeight="0">
      <c r="A1699" s="0">
        <f>HYPERLINK("https://dl.dropboxusercontent.com/scl/fi/qxohqmxd5asdipqy7c01y/126080-ff.jpg?rlkey=rbm98gg5i81y8rukfnkjttx1a&amp;dl=0","Click to download Image")</f>
      </c>
      <c r="C1699" s="0" t="inlineStr">
        <is>
          <t>Warner Men's Uncuffed Beanie</t>
        </is>
      </c>
      <c r="D1699" s="0" t="inlineStr">
        <is>
          <t>'126080</t>
        </is>
      </c>
      <c r="E1699" s="0" t="inlineStr">
        <is>
          <t>ISU WARNER:126080</t>
        </is>
      </c>
      <c r="F1699" s="0" t="inlineStr">
        <is>
          <t>'701126080012</t>
        </is>
      </c>
      <c r="G1699" s="0" t="inlineStr">
        <is>
          <t>MENS</t>
        </is>
      </c>
      <c r="H1699" s="0" t="inlineStr">
        <is>
          <t>STANDARD MENS</t>
        </is>
      </c>
      <c r="I1699" s="0">
        <v>19.99</v>
      </c>
      <c r="J1699" s="0">
        <v>73</v>
      </c>
    </row>
    <row r="1700" spans="1:10" customHeight="0">
      <c r="A1700" s="0">
        <f>HYPERLINK("https://dl.dropboxusercontent.com/scl/fi/ohuoupbc197xntlgn1wrs/126077-ff.jpg?rlkey=9k5h0s4ys4ui2jrw19lhaemtg&amp;dl=0","Click to download Image")</f>
      </c>
      <c r="C1700" s="0" t="inlineStr">
        <is>
          <t>Warner Men's Uncuffed Beanie</t>
        </is>
      </c>
      <c r="D1700" s="0" t="inlineStr">
        <is>
          <t>'126077</t>
        </is>
      </c>
      <c r="E1700" s="0" t="inlineStr">
        <is>
          <t>UNI WARNER:126077</t>
        </is>
      </c>
      <c r="F1700" s="0" t="inlineStr">
        <is>
          <t>'702126077019</t>
        </is>
      </c>
      <c r="G1700" s="0" t="inlineStr">
        <is>
          <t>MENS</t>
        </is>
      </c>
      <c r="H1700" s="0" t="inlineStr">
        <is>
          <t>STANDARD MENS</t>
        </is>
      </c>
      <c r="I1700" s="0">
        <v>19.99</v>
      </c>
      <c r="J1700" s="0">
        <v>272</v>
      </c>
    </row>
    <row r="1701" spans="1:10" customHeight="0">
      <c r="A1701" s="0">
        <f>HYPERLINK("https://dl.dropboxusercontent.com/scl/fi/0tfro2odfdd9debtd5kez/126062-ff.jpg?rlkey=h9ozpw3axyrlsg004eib750ed&amp;dl=0","Click to download Image")</f>
      </c>
      <c r="C1701" s="0" t="inlineStr">
        <is>
          <t>Warner Men's Uncuffed Beanie</t>
        </is>
      </c>
      <c r="D1701" s="0" t="inlineStr">
        <is>
          <t>'126062</t>
        </is>
      </c>
      <c r="E1701" s="0" t="inlineStr">
        <is>
          <t>MU WARNER:126062</t>
        </is>
      </c>
      <c r="F1701" s="0" t="inlineStr">
        <is>
          <t>'703126062012</t>
        </is>
      </c>
      <c r="G1701" s="0" t="inlineStr">
        <is>
          <t>MENS</t>
        </is>
      </c>
      <c r="H1701" s="0" t="inlineStr">
        <is>
          <t>STANDARD MENS</t>
        </is>
      </c>
      <c r="I1701" s="0">
        <v>19.99</v>
      </c>
      <c r="J1701" s="0">
        <v>102</v>
      </c>
    </row>
    <row r="1702" spans="1:10" customHeight="0">
      <c r="A1702" s="0">
        <f>HYPERLINK("https://dl.dropboxusercontent.com/scl/fi/49ipq8er8cypp42a9j7na/108240-af.png?rlkey=rargrhc9ln9r2wbmfa4y055jb&amp;dl=0","Click to download Image")</f>
      </c>
      <c r="C1702" s="0" t="inlineStr">
        <is>
          <t>Django Men's Midweight Hoodie</t>
        </is>
      </c>
      <c r="D1702" s="0" t="inlineStr">
        <is>
          <t>'108240</t>
        </is>
      </c>
      <c r="E1702" s="0" t="inlineStr">
        <is>
          <t>IA DJANGO BLACK:108240A-S</t>
        </is>
      </c>
      <c r="F1702" s="0" t="inlineStr">
        <is>
          <t>'800108240014</t>
        </is>
      </c>
      <c r="G1702" s="0" t="inlineStr">
        <is>
          <t>MENS</t>
        </is>
      </c>
      <c r="H1702" s="0" t="inlineStr">
        <is>
          <t>S</t>
        </is>
      </c>
      <c r="I1702" s="0">
        <v>29.99</v>
      </c>
      <c r="J1702" s="0">
        <v>0</v>
      </c>
    </row>
    <row r="1703" spans="1:10" customHeight="0">
      <c r="A1703" s="0">
        <f>HYPERLINK("https://dl.dropboxusercontent.com/scl/fi/49ipq8er8cypp42a9j7na/108240-af.png?rlkey=rargrhc9ln9r2wbmfa4y055jb&amp;dl=0","Click to download Image")</f>
      </c>
      <c r="C1703" s="0" t="inlineStr">
        <is>
          <t>Django Men's Midweight Hoodie</t>
        </is>
      </c>
      <c r="D1703" s="0" t="inlineStr">
        <is>
          <t>'108240</t>
        </is>
      </c>
      <c r="E1703" s="0" t="inlineStr">
        <is>
          <t>IA DJANGO BLACK:108240B-M</t>
        </is>
      </c>
      <c r="F1703" s="0" t="inlineStr">
        <is>
          <t>'800108240021</t>
        </is>
      </c>
      <c r="G1703" s="0" t="inlineStr">
        <is>
          <t>MENS</t>
        </is>
      </c>
      <c r="H1703" s="0" t="inlineStr">
        <is>
          <t>M</t>
        </is>
      </c>
      <c r="I1703" s="0">
        <v>29.99</v>
      </c>
      <c r="J1703" s="0">
        <v>2</v>
      </c>
    </row>
    <row r="1704" spans="1:10" customHeight="0">
      <c r="A1704" s="0">
        <f>HYPERLINK("https://dl.dropboxusercontent.com/scl/fi/49ipq8er8cypp42a9j7na/108240-af.png?rlkey=rargrhc9ln9r2wbmfa4y055jb&amp;dl=0","Click to download Image")</f>
      </c>
      <c r="C1704" s="0" t="inlineStr">
        <is>
          <t>Django Men's Midweight Hoodie</t>
        </is>
      </c>
      <c r="D1704" s="0" t="inlineStr">
        <is>
          <t>'108240</t>
        </is>
      </c>
      <c r="E1704" s="0" t="inlineStr">
        <is>
          <t>IA DJANGO BLACK:108240C-L</t>
        </is>
      </c>
      <c r="F1704" s="0" t="inlineStr">
        <is>
          <t>'800108240038</t>
        </is>
      </c>
      <c r="G1704" s="0" t="inlineStr">
        <is>
          <t>MENS</t>
        </is>
      </c>
      <c r="H1704" s="0" t="inlineStr">
        <is>
          <t>L</t>
        </is>
      </c>
      <c r="I1704" s="0">
        <v>29.99</v>
      </c>
      <c r="J1704" s="0">
        <v>0</v>
      </c>
    </row>
    <row r="1705" spans="1:10" customHeight="0">
      <c r="A1705" s="0">
        <f>HYPERLINK("https://dl.dropboxusercontent.com/scl/fi/49ipq8er8cypp42a9j7na/108240-af.png?rlkey=rargrhc9ln9r2wbmfa4y055jb&amp;dl=0","Click to download Image")</f>
      </c>
      <c r="C1705" s="0" t="inlineStr">
        <is>
          <t>Django Men's Midweight Hoodie</t>
        </is>
      </c>
      <c r="D1705" s="0" t="inlineStr">
        <is>
          <t>'108240</t>
        </is>
      </c>
      <c r="E1705" s="0" t="inlineStr">
        <is>
          <t>IA DJANGO BLACK:108240D-XL</t>
        </is>
      </c>
      <c r="F1705" s="0" t="inlineStr">
        <is>
          <t>'800108240045</t>
        </is>
      </c>
      <c r="G1705" s="0" t="inlineStr">
        <is>
          <t>MENS</t>
        </is>
      </c>
      <c r="H1705" s="0" t="inlineStr">
        <is>
          <t>XL</t>
        </is>
      </c>
      <c r="I1705" s="0">
        <v>29.99</v>
      </c>
      <c r="J1705" s="0">
        <v>0</v>
      </c>
    </row>
    <row r="1706" spans="1:10" customHeight="0">
      <c r="A1706" s="0">
        <f>HYPERLINK("https://dl.dropboxusercontent.com/scl/fi/49ipq8er8cypp42a9j7na/108240-af.png?rlkey=rargrhc9ln9r2wbmfa4y055jb&amp;dl=0","Click to download Image")</f>
      </c>
      <c r="C1706" s="0" t="inlineStr">
        <is>
          <t>Django Men's Midweight Hoodie</t>
        </is>
      </c>
      <c r="D1706" s="0" t="inlineStr">
        <is>
          <t>'108240</t>
        </is>
      </c>
      <c r="E1706" s="0" t="inlineStr">
        <is>
          <t>IA DJANGO BLACK:108240E-2XL</t>
        </is>
      </c>
      <c r="F1706" s="0" t="inlineStr">
        <is>
          <t>'800108240052</t>
        </is>
      </c>
      <c r="G1706" s="0" t="inlineStr">
        <is>
          <t>MENS</t>
        </is>
      </c>
      <c r="H1706" s="0" t="inlineStr">
        <is>
          <t>2XL</t>
        </is>
      </c>
      <c r="I1706" s="0">
        <v>31.99</v>
      </c>
      <c r="J1706" s="0">
        <v>0</v>
      </c>
    </row>
    <row r="1707" spans="1:10" customHeight="0">
      <c r="A1707" s="0">
        <f>HYPERLINK("https://dl.dropboxusercontent.com/scl/fi/49ipq8er8cypp42a9j7na/108240-af.png?rlkey=rargrhc9ln9r2wbmfa4y055jb&amp;dl=0","Click to download Image")</f>
      </c>
      <c r="C1707" s="0" t="inlineStr">
        <is>
          <t>Django Men's Midweight Hoodie</t>
        </is>
      </c>
      <c r="D1707" s="0" t="inlineStr">
        <is>
          <t>'108240</t>
        </is>
      </c>
      <c r="E1707" s="0" t="inlineStr">
        <is>
          <t>IA DJANGO BLACK:108240F-3XL</t>
        </is>
      </c>
      <c r="F1707" s="0" t="inlineStr">
        <is>
          <t>'800108240069</t>
        </is>
      </c>
      <c r="G1707" s="0" t="inlineStr">
        <is>
          <t>MENS</t>
        </is>
      </c>
      <c r="H1707" s="0" t="inlineStr">
        <is>
          <t>3XL</t>
        </is>
      </c>
      <c r="I1707" s="0">
        <v>31.99</v>
      </c>
      <c r="J1707" s="0">
        <v>0</v>
      </c>
    </row>
    <row r="1708" spans="1:10" customHeight="0">
      <c r="A1708" s="0">
        <f>HYPERLINK("https://dl.dropboxusercontent.com/scl/fi/w6ebzapri8d6fngwdwenr/108255-af.png?rlkey=h3ndjzex8n5scl4jvbadn07tv&amp;dl=0","Click to download Image")</f>
      </c>
      <c r="C1708" s="0" t="inlineStr">
        <is>
          <t>Django Men's Midweight Hoodie</t>
        </is>
      </c>
      <c r="D1708" s="0" t="inlineStr">
        <is>
          <t>'108255</t>
        </is>
      </c>
      <c r="E1708" s="0" t="inlineStr">
        <is>
          <t>ISU DJANGO GOLD:108255A - S</t>
        </is>
      </c>
      <c r="F1708" s="0" t="inlineStr">
        <is>
          <t>'000000000000</t>
        </is>
      </c>
      <c r="G1708" s="0" t="inlineStr">
        <is>
          <t>MENS</t>
        </is>
      </c>
      <c r="H1708" s="0" t="inlineStr">
        <is>
          <t>S</t>
        </is>
      </c>
      <c r="I1708" s="0">
        <v>29.99</v>
      </c>
      <c r="J1708" s="0">
        <v>11</v>
      </c>
    </row>
    <row r="1709" spans="1:10" customHeight="0">
      <c r="A1709" s="0">
        <f>HYPERLINK("https://dl.dropboxusercontent.com/scl/fi/w6ebzapri8d6fngwdwenr/108255-af.png?rlkey=h3ndjzex8n5scl4jvbadn07tv&amp;dl=0","Click to download Image")</f>
      </c>
      <c r="C1709" s="0" t="inlineStr">
        <is>
          <t>Django Men's Midweight Hoodie</t>
        </is>
      </c>
      <c r="D1709" s="0" t="inlineStr">
        <is>
          <t>'108255</t>
        </is>
      </c>
      <c r="E1709" s="0" t="inlineStr">
        <is>
          <t>ISU DJANGO GOLD:108255B - M</t>
        </is>
      </c>
      <c r="F1709" s="0" t="inlineStr">
        <is>
          <t>'000000000000</t>
        </is>
      </c>
      <c r="G1709" s="0" t="inlineStr">
        <is>
          <t>MENS</t>
        </is>
      </c>
      <c r="H1709" s="0" t="inlineStr">
        <is>
          <t>M</t>
        </is>
      </c>
      <c r="I1709" s="0">
        <v>29.99</v>
      </c>
      <c r="J1709" s="0">
        <v>21</v>
      </c>
    </row>
    <row r="1710" spans="1:10" customHeight="0">
      <c r="A1710" s="0">
        <f>HYPERLINK("https://dl.dropboxusercontent.com/scl/fi/w6ebzapri8d6fngwdwenr/108255-af.png?rlkey=h3ndjzex8n5scl4jvbadn07tv&amp;dl=0","Click to download Image")</f>
      </c>
      <c r="C1710" s="0" t="inlineStr">
        <is>
          <t>Django Men's Midweight Hoodie</t>
        </is>
      </c>
      <c r="D1710" s="0" t="inlineStr">
        <is>
          <t>'108255</t>
        </is>
      </c>
      <c r="E1710" s="0" t="inlineStr">
        <is>
          <t>ISU DJANGO GOLD:108255C - L</t>
        </is>
      </c>
      <c r="F1710" s="0" t="inlineStr">
        <is>
          <t>'000000000000</t>
        </is>
      </c>
      <c r="G1710" s="0" t="inlineStr">
        <is>
          <t>MENS</t>
        </is>
      </c>
      <c r="H1710" s="0" t="inlineStr">
        <is>
          <t>L</t>
        </is>
      </c>
      <c r="I1710" s="0">
        <v>29.99</v>
      </c>
      <c r="J1710" s="0">
        <v>25</v>
      </c>
    </row>
    <row r="1711" spans="1:10" customHeight="0">
      <c r="A1711" s="0">
        <f>HYPERLINK("https://dl.dropboxusercontent.com/scl/fi/w6ebzapri8d6fngwdwenr/108255-af.png?rlkey=h3ndjzex8n5scl4jvbadn07tv&amp;dl=0","Click to download Image")</f>
      </c>
      <c r="C1711" s="0" t="inlineStr">
        <is>
          <t>Django Men's Midweight Hoodie</t>
        </is>
      </c>
      <c r="D1711" s="0" t="inlineStr">
        <is>
          <t>'108255</t>
        </is>
      </c>
      <c r="E1711" s="0" t="inlineStr">
        <is>
          <t>ISU DJANGO GOLD:108255D - XL</t>
        </is>
      </c>
      <c r="F1711" s="0" t="inlineStr">
        <is>
          <t>'000000000000</t>
        </is>
      </c>
      <c r="G1711" s="0" t="inlineStr">
        <is>
          <t>MENS</t>
        </is>
      </c>
      <c r="H1711" s="0" t="inlineStr">
        <is>
          <t>XL</t>
        </is>
      </c>
      <c r="I1711" s="0">
        <v>29.99</v>
      </c>
      <c r="J1711" s="0">
        <v>27</v>
      </c>
    </row>
    <row r="1712" spans="1:10" customHeight="0">
      <c r="A1712" s="0">
        <f>HYPERLINK("https://dl.dropboxusercontent.com/scl/fi/w6ebzapri8d6fngwdwenr/108255-af.png?rlkey=h3ndjzex8n5scl4jvbadn07tv&amp;dl=0","Click to download Image")</f>
      </c>
      <c r="C1712" s="0" t="inlineStr">
        <is>
          <t>Django Men's Midweight Hoodie</t>
        </is>
      </c>
      <c r="D1712" s="0" t="inlineStr">
        <is>
          <t>'108255</t>
        </is>
      </c>
      <c r="E1712" s="0" t="inlineStr">
        <is>
          <t>ISU DJANGO GOLD:108255E - 2XL</t>
        </is>
      </c>
      <c r="F1712" s="0" t="inlineStr">
        <is>
          <t>'000000000000</t>
        </is>
      </c>
      <c r="G1712" s="0" t="inlineStr">
        <is>
          <t>MENS</t>
        </is>
      </c>
      <c r="H1712" s="0" t="inlineStr">
        <is>
          <t>2XL</t>
        </is>
      </c>
      <c r="I1712" s="0">
        <v>29.99</v>
      </c>
      <c r="J1712" s="0">
        <v>20</v>
      </c>
    </row>
    <row r="1713" spans="1:10" customHeight="0">
      <c r="A1713" s="0">
        <f>HYPERLINK("https://dl.dropboxusercontent.com/scl/fi/w6ebzapri8d6fngwdwenr/108255-af.png?rlkey=h3ndjzex8n5scl4jvbadn07tv&amp;dl=0","Click to download Image")</f>
      </c>
      <c r="C1713" s="0" t="inlineStr">
        <is>
          <t>Django Men's Midweight Hoodie</t>
        </is>
      </c>
      <c r="D1713" s="0" t="inlineStr">
        <is>
          <t>'108255</t>
        </is>
      </c>
      <c r="E1713" s="0" t="inlineStr">
        <is>
          <t>ISU DJANGO GOLD:108255F - 3XL</t>
        </is>
      </c>
      <c r="F1713" s="0" t="inlineStr">
        <is>
          <t>'000000000000</t>
        </is>
      </c>
      <c r="G1713" s="0" t="inlineStr">
        <is>
          <t>MENS</t>
        </is>
      </c>
      <c r="H1713" s="0" t="inlineStr">
        <is>
          <t>3XL</t>
        </is>
      </c>
      <c r="I1713" s="0">
        <v>29.99</v>
      </c>
      <c r="J1713" s="0">
        <v>8</v>
      </c>
    </row>
    <row r="1714" spans="1:10" customHeight="0">
      <c r="A1714" s="0">
        <f>HYPERLINK("https://dl.dropboxusercontent.com/scl/fi/1no3f3kb9llvxhk30nph5/108242-af.png?rlkey=lvkbu2hjev00d4tph2sejd2k9&amp;dl=0","Click to download Image")</f>
      </c>
      <c r="C1714" s="0" t="inlineStr">
        <is>
          <t>Django Men's Midweight Hoodie</t>
        </is>
      </c>
      <c r="D1714" s="0" t="inlineStr">
        <is>
          <t>'108242</t>
        </is>
      </c>
      <c r="E1714" s="0" t="inlineStr">
        <is>
          <t>ISU DJANGO CARDINAL:108242A - S</t>
        </is>
      </c>
      <c r="F1714" s="0" t="inlineStr">
        <is>
          <t>'000000000000</t>
        </is>
      </c>
      <c r="G1714" s="0" t="inlineStr">
        <is>
          <t>MENS</t>
        </is>
      </c>
      <c r="H1714" s="0" t="inlineStr">
        <is>
          <t>S</t>
        </is>
      </c>
      <c r="I1714" s="0">
        <v>29.99</v>
      </c>
      <c r="J1714" s="0">
        <v>0</v>
      </c>
    </row>
    <row r="1715" spans="1:10" customHeight="0">
      <c r="A1715" s="0">
        <f>HYPERLINK("https://dl.dropboxusercontent.com/scl/fi/1no3f3kb9llvxhk30nph5/108242-af.png?rlkey=lvkbu2hjev00d4tph2sejd2k9&amp;dl=0","Click to download Image")</f>
      </c>
      <c r="C1715" s="0" t="inlineStr">
        <is>
          <t>Django Men's Midweight Hoodie</t>
        </is>
      </c>
      <c r="D1715" s="0" t="inlineStr">
        <is>
          <t>'108242</t>
        </is>
      </c>
      <c r="E1715" s="0" t="inlineStr">
        <is>
          <t>ISU DJANGO CARDINAL:108242B - M</t>
        </is>
      </c>
      <c r="F1715" s="0" t="inlineStr">
        <is>
          <t>'000000000000</t>
        </is>
      </c>
      <c r="G1715" s="0" t="inlineStr">
        <is>
          <t>MENS</t>
        </is>
      </c>
      <c r="H1715" s="0" t="inlineStr">
        <is>
          <t>M</t>
        </is>
      </c>
      <c r="I1715" s="0">
        <v>29.99</v>
      </c>
      <c r="J1715" s="0">
        <v>9</v>
      </c>
    </row>
    <row r="1716" spans="1:10" customHeight="0">
      <c r="A1716" s="0">
        <f>HYPERLINK("https://dl.dropboxusercontent.com/scl/fi/1no3f3kb9llvxhk30nph5/108242-af.png?rlkey=lvkbu2hjev00d4tph2sejd2k9&amp;dl=0","Click to download Image")</f>
      </c>
      <c r="C1716" s="0" t="inlineStr">
        <is>
          <t>Django Men's Midweight Hoodie</t>
        </is>
      </c>
      <c r="D1716" s="0" t="inlineStr">
        <is>
          <t>'108242</t>
        </is>
      </c>
      <c r="E1716" s="0" t="inlineStr">
        <is>
          <t>ISU DJANGO CARDINAL:108242C - L</t>
        </is>
      </c>
      <c r="F1716" s="0" t="inlineStr">
        <is>
          <t>'000000000000</t>
        </is>
      </c>
      <c r="G1716" s="0" t="inlineStr">
        <is>
          <t>MENS</t>
        </is>
      </c>
      <c r="H1716" s="0" t="inlineStr">
        <is>
          <t>L</t>
        </is>
      </c>
      <c r="I1716" s="0">
        <v>29.99</v>
      </c>
      <c r="J1716" s="0">
        <v>16</v>
      </c>
    </row>
    <row r="1717" spans="1:10" customHeight="0">
      <c r="A1717" s="0">
        <f>HYPERLINK("https://dl.dropboxusercontent.com/scl/fi/1no3f3kb9llvxhk30nph5/108242-af.png?rlkey=lvkbu2hjev00d4tph2sejd2k9&amp;dl=0","Click to download Image")</f>
      </c>
      <c r="C1717" s="0" t="inlineStr">
        <is>
          <t>Django Men's Midweight Hoodie</t>
        </is>
      </c>
      <c r="D1717" s="0" t="inlineStr">
        <is>
          <t>'108242</t>
        </is>
      </c>
      <c r="E1717" s="0" t="inlineStr">
        <is>
          <t>ISU DJANGO CARDINAL:108242D - XL</t>
        </is>
      </c>
      <c r="F1717" s="0" t="inlineStr">
        <is>
          <t>'000000000000</t>
        </is>
      </c>
      <c r="G1717" s="0" t="inlineStr">
        <is>
          <t>MENS</t>
        </is>
      </c>
      <c r="H1717" s="0" t="inlineStr">
        <is>
          <t>XL</t>
        </is>
      </c>
      <c r="I1717" s="0">
        <v>29.99</v>
      </c>
      <c r="J1717" s="0">
        <v>24</v>
      </c>
    </row>
    <row r="1718" spans="1:10" customHeight="0">
      <c r="A1718" s="0">
        <f>HYPERLINK("https://dl.dropboxusercontent.com/scl/fi/1no3f3kb9llvxhk30nph5/108242-af.png?rlkey=lvkbu2hjev00d4tph2sejd2k9&amp;dl=0","Click to download Image")</f>
      </c>
      <c r="C1718" s="0" t="inlineStr">
        <is>
          <t>Django Men's Midweight Hoodie</t>
        </is>
      </c>
      <c r="D1718" s="0" t="inlineStr">
        <is>
          <t>'108242</t>
        </is>
      </c>
      <c r="E1718" s="0" t="inlineStr">
        <is>
          <t>ISU DJANGO CARDINAL:108242E - 2XL</t>
        </is>
      </c>
      <c r="F1718" s="0" t="inlineStr">
        <is>
          <t>'000000000000</t>
        </is>
      </c>
      <c r="G1718" s="0" t="inlineStr">
        <is>
          <t>MENS</t>
        </is>
      </c>
      <c r="H1718" s="0" t="inlineStr">
        <is>
          <t>2XL</t>
        </is>
      </c>
      <c r="I1718" s="0">
        <v>29.99</v>
      </c>
      <c r="J1718" s="0">
        <v>18</v>
      </c>
    </row>
    <row r="1719" spans="1:10" customHeight="0">
      <c r="A1719" s="0">
        <f>HYPERLINK("https://dl.dropboxusercontent.com/scl/fi/1no3f3kb9llvxhk30nph5/108242-af.png?rlkey=lvkbu2hjev00d4tph2sejd2k9&amp;dl=0","Click to download Image")</f>
      </c>
      <c r="C1719" s="0" t="inlineStr">
        <is>
          <t>Django Men's Midweight Hoodie</t>
        </is>
      </c>
      <c r="D1719" s="0" t="inlineStr">
        <is>
          <t>'108242</t>
        </is>
      </c>
      <c r="E1719" s="0" t="inlineStr">
        <is>
          <t>ISU DJANGO CARDINAL:108242F - 3XL</t>
        </is>
      </c>
      <c r="F1719" s="0" t="inlineStr">
        <is>
          <t>'000000000000</t>
        </is>
      </c>
      <c r="G1719" s="0" t="inlineStr">
        <is>
          <t>MENS</t>
        </is>
      </c>
      <c r="H1719" s="0" t="inlineStr">
        <is>
          <t>3XL</t>
        </is>
      </c>
      <c r="I1719" s="0">
        <v>29.99</v>
      </c>
      <c r="J1719" s="0">
        <v>14</v>
      </c>
    </row>
    <row r="1720" spans="1:10" customHeight="0">
      <c r="A1720" s="0">
        <f>HYPERLINK("https://dl.dropboxusercontent.com/scl/fi/qbd1rrd44mck2g9klbc85/long-sleeve-03.jpg?rlkey=xa0k86qu33sskee681386rsk0&amp;dl=0","Click to download Image")</f>
      </c>
      <c r="B1720" s="0">
        <f>HYPERLINK("https://dl.dropboxusercontent.com/scl/fi/8xybrskr4i3n0x4k4fhih/mens-t-shirt-size-chartscason-slate-ls.jpg?rlkey=riw2im1i72lgtlz4mugt9lmvw&amp;dl=0","Click to download SizeChart")</f>
      </c>
      <c r="C1720" s="0" t="inlineStr">
        <is>
          <t>Long Sleeve Men's T-Shirt</t>
        </is>
      </c>
      <c r="D1720" s="0" t="inlineStr">
        <is>
          <t>'155283</t>
        </is>
      </c>
      <c r="E1720" s="0" t="inlineStr">
        <is>
          <t>ISU CASLS M GY:155283A-S</t>
        </is>
      </c>
      <c r="F1720" s="0" t="inlineStr">
        <is>
          <t>'801155283047</t>
        </is>
      </c>
      <c r="G1720" s="0" t="inlineStr">
        <is>
          <t>MENS</t>
        </is>
      </c>
      <c r="H1720" s="0" t="inlineStr">
        <is>
          <t>S</t>
        </is>
      </c>
      <c r="I1720" s="0">
        <v>32.99</v>
      </c>
      <c r="J1720" s="0">
        <v>0</v>
      </c>
    </row>
    <row r="1721" spans="1:10" customHeight="0">
      <c r="A1721" s="0">
        <f>HYPERLINK("https://dl.dropboxusercontent.com/scl/fi/qbd1rrd44mck2g9klbc85/long-sleeve-03.jpg?rlkey=xa0k86qu33sskee681386rsk0&amp;dl=0","Click to download Image")</f>
      </c>
      <c r="B1721" s="0">
        <f>HYPERLINK("https://dl.dropboxusercontent.com/scl/fi/8xybrskr4i3n0x4k4fhih/mens-t-shirt-size-chartscason-slate-ls.jpg?rlkey=riw2im1i72lgtlz4mugt9lmvw&amp;dl=0","Click to download SizeChart")</f>
      </c>
      <c r="C1721" s="0" t="inlineStr">
        <is>
          <t>Long Sleeve Men's T-Shirt</t>
        </is>
      </c>
      <c r="D1721" s="0" t="inlineStr">
        <is>
          <t>'155283</t>
        </is>
      </c>
      <c r="E1721" s="0" t="inlineStr">
        <is>
          <t>ISU CASLS M GY:155283B-M</t>
        </is>
      </c>
      <c r="F1721" s="0" t="inlineStr">
        <is>
          <t>'801155283054</t>
        </is>
      </c>
      <c r="G1721" s="0" t="inlineStr">
        <is>
          <t>MENS</t>
        </is>
      </c>
      <c r="H1721" s="0" t="inlineStr">
        <is>
          <t>M</t>
        </is>
      </c>
      <c r="I1721" s="0">
        <v>32.99</v>
      </c>
      <c r="J1721" s="0">
        <v>0</v>
      </c>
    </row>
    <row r="1722" spans="1:10" customHeight="0">
      <c r="A1722" s="0">
        <f>HYPERLINK("https://dl.dropboxusercontent.com/scl/fi/qbd1rrd44mck2g9klbc85/long-sleeve-03.jpg?rlkey=xa0k86qu33sskee681386rsk0&amp;dl=0","Click to download Image")</f>
      </c>
      <c r="B1722" s="0">
        <f>HYPERLINK("https://dl.dropboxusercontent.com/scl/fi/8xybrskr4i3n0x4k4fhih/mens-t-shirt-size-chartscason-slate-ls.jpg?rlkey=riw2im1i72lgtlz4mugt9lmvw&amp;dl=0","Click to download SizeChart")</f>
      </c>
      <c r="C1722" s="0" t="inlineStr">
        <is>
          <t>Long Sleeve Men's T-Shirt</t>
        </is>
      </c>
      <c r="D1722" s="0" t="inlineStr">
        <is>
          <t>'155283</t>
        </is>
      </c>
      <c r="E1722" s="0" t="inlineStr">
        <is>
          <t>ISU CASLS M GY:155283C-L</t>
        </is>
      </c>
      <c r="F1722" s="0" t="inlineStr">
        <is>
          <t>'801155283061</t>
        </is>
      </c>
      <c r="G1722" s="0" t="inlineStr">
        <is>
          <t>MENS</t>
        </is>
      </c>
      <c r="H1722" s="0" t="inlineStr">
        <is>
          <t>L</t>
        </is>
      </c>
      <c r="I1722" s="0">
        <v>32.99</v>
      </c>
      <c r="J1722" s="0">
        <v>0</v>
      </c>
    </row>
    <row r="1723" spans="1:10" customHeight="0">
      <c r="A1723" s="0">
        <f>HYPERLINK("https://dl.dropboxusercontent.com/scl/fi/qbd1rrd44mck2g9klbc85/long-sleeve-03.jpg?rlkey=xa0k86qu33sskee681386rsk0&amp;dl=0","Click to download Image")</f>
      </c>
      <c r="B1723" s="0">
        <f>HYPERLINK("https://dl.dropboxusercontent.com/scl/fi/8xybrskr4i3n0x4k4fhih/mens-t-shirt-size-chartscason-slate-ls.jpg?rlkey=riw2im1i72lgtlz4mugt9lmvw&amp;dl=0","Click to download SizeChart")</f>
      </c>
      <c r="C1723" s="0" t="inlineStr">
        <is>
          <t>Long Sleeve Men's T-Shirt</t>
        </is>
      </c>
      <c r="D1723" s="0" t="inlineStr">
        <is>
          <t>'155283</t>
        </is>
      </c>
      <c r="E1723" s="0" t="inlineStr">
        <is>
          <t>ISU CASLS M GY:155283D-XL</t>
        </is>
      </c>
      <c r="F1723" s="0" t="inlineStr">
        <is>
          <t>'801155283078</t>
        </is>
      </c>
      <c r="G1723" s="0" t="inlineStr">
        <is>
          <t>MENS</t>
        </is>
      </c>
      <c r="H1723" s="0" t="inlineStr">
        <is>
          <t>XL</t>
        </is>
      </c>
      <c r="I1723" s="0">
        <v>32.99</v>
      </c>
      <c r="J1723" s="0">
        <v>0</v>
      </c>
    </row>
    <row r="1724" spans="1:10" customHeight="0">
      <c r="A1724" s="0">
        <f>HYPERLINK("https://dl.dropboxusercontent.com/scl/fi/qbd1rrd44mck2g9klbc85/long-sleeve-03.jpg?rlkey=xa0k86qu33sskee681386rsk0&amp;dl=0","Click to download Image")</f>
      </c>
      <c r="B1724" s="0">
        <f>HYPERLINK("https://dl.dropboxusercontent.com/scl/fi/8xybrskr4i3n0x4k4fhih/mens-t-shirt-size-chartscason-slate-ls.jpg?rlkey=riw2im1i72lgtlz4mugt9lmvw&amp;dl=0","Click to download SizeChart")</f>
      </c>
      <c r="C1724" s="0" t="inlineStr">
        <is>
          <t>Long Sleeve Men's T-Shirt</t>
        </is>
      </c>
      <c r="D1724" s="0" t="inlineStr">
        <is>
          <t>'155283</t>
        </is>
      </c>
      <c r="E1724" s="0" t="inlineStr">
        <is>
          <t>ISU CASLS M GY:155283E-2XL</t>
        </is>
      </c>
      <c r="F1724" s="0" t="inlineStr">
        <is>
          <t>'801155283085</t>
        </is>
      </c>
      <c r="G1724" s="0" t="inlineStr">
        <is>
          <t>MENS</t>
        </is>
      </c>
      <c r="H1724" s="0" t="inlineStr">
        <is>
          <t>2XL</t>
        </is>
      </c>
      <c r="I1724" s="0">
        <v>34.99</v>
      </c>
      <c r="J1724" s="0">
        <v>10</v>
      </c>
    </row>
    <row r="1725" spans="1:10" customHeight="0">
      <c r="A1725" s="0">
        <f>HYPERLINK("https://dl.dropboxusercontent.com/scl/fi/qbd1rrd44mck2g9klbc85/long-sleeve-03.jpg?rlkey=xa0k86qu33sskee681386rsk0&amp;dl=0","Click to download Image")</f>
      </c>
      <c r="B1725" s="0">
        <f>HYPERLINK("https://dl.dropboxusercontent.com/scl/fi/8xybrskr4i3n0x4k4fhih/mens-t-shirt-size-chartscason-slate-ls.jpg?rlkey=riw2im1i72lgtlz4mugt9lmvw&amp;dl=0","Click to download SizeChart")</f>
      </c>
      <c r="C1725" s="0" t="inlineStr">
        <is>
          <t>Long Sleeve Men's T-Shirt</t>
        </is>
      </c>
      <c r="D1725" s="0" t="inlineStr">
        <is>
          <t>'155283</t>
        </is>
      </c>
      <c r="E1725" s="0" t="inlineStr">
        <is>
          <t>ISU CASLS M GY:155283F-3XL</t>
        </is>
      </c>
      <c r="F1725" s="0" t="inlineStr">
        <is>
          <t>'801155283092</t>
        </is>
      </c>
      <c r="G1725" s="0" t="inlineStr">
        <is>
          <t>MENS</t>
        </is>
      </c>
      <c r="H1725" s="0" t="inlineStr">
        <is>
          <t>3XL</t>
        </is>
      </c>
      <c r="I1725" s="0">
        <v>34.99</v>
      </c>
      <c r="J1725" s="0">
        <v>12</v>
      </c>
    </row>
    <row r="1726" spans="1:10" customHeight="0">
      <c r="A1726" s="0">
        <f>HYPERLINK("https://dl.dropboxusercontent.com/scl/fi/oyscxk8ksmrz7hb1skx3y/long-sleeve-18.jpg?rlkey=upd08gtlfkzhwgk4ybb03704u&amp;dl=0","Click to download Image")</f>
      </c>
      <c r="B1726" s="0">
        <f>HYPERLINK("https://dl.dropboxusercontent.com/scl/fi/8xybrskr4i3n0x4k4fhih/mens-t-shirt-size-chartscason-slate-ls.jpg?rlkey=riw2im1i72lgtlz4mugt9lmvw&amp;dl=0","Click to download SizeChart")</f>
      </c>
      <c r="C1726" s="0" t="inlineStr">
        <is>
          <t>Long Sleeve Men's T-Shirt</t>
        </is>
      </c>
      <c r="D1726" s="0" t="inlineStr">
        <is>
          <t>'155287</t>
        </is>
      </c>
      <c r="E1726" s="0" t="inlineStr">
        <is>
          <t>ISU SLATE M BK:155287A-S</t>
        </is>
      </c>
      <c r="F1726" s="0" t="inlineStr">
        <is>
          <t>'801155287045</t>
        </is>
      </c>
      <c r="G1726" s="0" t="inlineStr">
        <is>
          <t>MENS</t>
        </is>
      </c>
      <c r="H1726" s="0" t="inlineStr">
        <is>
          <t>S</t>
        </is>
      </c>
      <c r="I1726" s="0">
        <v>32.99</v>
      </c>
      <c r="J1726" s="0">
        <v>89</v>
      </c>
    </row>
    <row r="1727" spans="1:10" customHeight="0">
      <c r="A1727" s="0">
        <f>HYPERLINK("https://dl.dropboxusercontent.com/scl/fi/oyscxk8ksmrz7hb1skx3y/long-sleeve-18.jpg?rlkey=upd08gtlfkzhwgk4ybb03704u&amp;dl=0","Click to download Image")</f>
      </c>
      <c r="B1727" s="0">
        <f>HYPERLINK("https://dl.dropboxusercontent.com/scl/fi/8xybrskr4i3n0x4k4fhih/mens-t-shirt-size-chartscason-slate-ls.jpg?rlkey=riw2im1i72lgtlz4mugt9lmvw&amp;dl=0","Click to download SizeChart")</f>
      </c>
      <c r="C1727" s="0" t="inlineStr">
        <is>
          <t>Long Sleeve Men's T-Shirt</t>
        </is>
      </c>
      <c r="D1727" s="0" t="inlineStr">
        <is>
          <t>'155287</t>
        </is>
      </c>
      <c r="E1727" s="0" t="inlineStr">
        <is>
          <t>ISU SLATE M BK:155287B-M</t>
        </is>
      </c>
      <c r="F1727" s="0" t="inlineStr">
        <is>
          <t>'801155287052</t>
        </is>
      </c>
      <c r="G1727" s="0" t="inlineStr">
        <is>
          <t>MENS</t>
        </is>
      </c>
      <c r="H1727" s="0" t="inlineStr">
        <is>
          <t>M</t>
        </is>
      </c>
      <c r="I1727" s="0">
        <v>32.99</v>
      </c>
      <c r="J1727" s="0">
        <v>150</v>
      </c>
    </row>
    <row r="1728" spans="1:10" customHeight="0">
      <c r="A1728" s="0">
        <f>HYPERLINK("https://dl.dropboxusercontent.com/scl/fi/oyscxk8ksmrz7hb1skx3y/long-sleeve-18.jpg?rlkey=upd08gtlfkzhwgk4ybb03704u&amp;dl=0","Click to download Image")</f>
      </c>
      <c r="B1728" s="0">
        <f>HYPERLINK("https://dl.dropboxusercontent.com/scl/fi/8xybrskr4i3n0x4k4fhih/mens-t-shirt-size-chartscason-slate-ls.jpg?rlkey=riw2im1i72lgtlz4mugt9lmvw&amp;dl=0","Click to download SizeChart")</f>
      </c>
      <c r="C1728" s="0" t="inlineStr">
        <is>
          <t>Long Sleeve Men's T-Shirt</t>
        </is>
      </c>
      <c r="D1728" s="0" t="inlineStr">
        <is>
          <t>'155287</t>
        </is>
      </c>
      <c r="E1728" s="0" t="inlineStr">
        <is>
          <t>ISU SLATE M BK:155287C-L</t>
        </is>
      </c>
      <c r="F1728" s="0" t="inlineStr">
        <is>
          <t>'801155287069</t>
        </is>
      </c>
      <c r="G1728" s="0" t="inlineStr">
        <is>
          <t>MENS</t>
        </is>
      </c>
      <c r="H1728" s="0" t="inlineStr">
        <is>
          <t>L</t>
        </is>
      </c>
      <c r="I1728" s="0">
        <v>32.99</v>
      </c>
      <c r="J1728" s="0">
        <v>150</v>
      </c>
    </row>
    <row r="1729" spans="1:10" customHeight="0">
      <c r="A1729" s="0">
        <f>HYPERLINK("https://dl.dropboxusercontent.com/scl/fi/oyscxk8ksmrz7hb1skx3y/long-sleeve-18.jpg?rlkey=upd08gtlfkzhwgk4ybb03704u&amp;dl=0","Click to download Image")</f>
      </c>
      <c r="B1729" s="0">
        <f>HYPERLINK("https://dl.dropboxusercontent.com/scl/fi/8xybrskr4i3n0x4k4fhih/mens-t-shirt-size-chartscason-slate-ls.jpg?rlkey=riw2im1i72lgtlz4mugt9lmvw&amp;dl=0","Click to download SizeChart")</f>
      </c>
      <c r="C1729" s="0" t="inlineStr">
        <is>
          <t>Long Sleeve Men's T-Shirt</t>
        </is>
      </c>
      <c r="D1729" s="0" t="inlineStr">
        <is>
          <t>'155287</t>
        </is>
      </c>
      <c r="E1729" s="0" t="inlineStr">
        <is>
          <t>ISU SLATE M BK:155287D-XL</t>
        </is>
      </c>
      <c r="F1729" s="0" t="inlineStr">
        <is>
          <t>'801155287076</t>
        </is>
      </c>
      <c r="G1729" s="0" t="inlineStr">
        <is>
          <t>MENS</t>
        </is>
      </c>
      <c r="H1729" s="0" t="inlineStr">
        <is>
          <t>XL</t>
        </is>
      </c>
      <c r="I1729" s="0">
        <v>32.99</v>
      </c>
      <c r="J1729" s="0">
        <v>150</v>
      </c>
    </row>
    <row r="1730" spans="1:10" customHeight="0">
      <c r="A1730" s="0">
        <f>HYPERLINK("https://dl.dropboxusercontent.com/scl/fi/oyscxk8ksmrz7hb1skx3y/long-sleeve-18.jpg?rlkey=upd08gtlfkzhwgk4ybb03704u&amp;dl=0","Click to download Image")</f>
      </c>
      <c r="B1730" s="0">
        <f>HYPERLINK("https://dl.dropboxusercontent.com/scl/fi/8xybrskr4i3n0x4k4fhih/mens-t-shirt-size-chartscason-slate-ls.jpg?rlkey=riw2im1i72lgtlz4mugt9lmvw&amp;dl=0","Click to download SizeChart")</f>
      </c>
      <c r="C1730" s="0" t="inlineStr">
        <is>
          <t>Long Sleeve Men's T-Shirt</t>
        </is>
      </c>
      <c r="D1730" s="0" t="inlineStr">
        <is>
          <t>'155287</t>
        </is>
      </c>
      <c r="E1730" s="0" t="inlineStr">
        <is>
          <t>ISU SLATE M BK:155287E-2XL</t>
        </is>
      </c>
      <c r="F1730" s="0" t="inlineStr">
        <is>
          <t>'801155287083</t>
        </is>
      </c>
      <c r="G1730" s="0" t="inlineStr">
        <is>
          <t>MENS</t>
        </is>
      </c>
      <c r="H1730" s="0" t="inlineStr">
        <is>
          <t>2XL</t>
        </is>
      </c>
      <c r="I1730" s="0">
        <v>34.99</v>
      </c>
      <c r="J1730" s="0">
        <v>150</v>
      </c>
    </row>
    <row r="1731" spans="1:10" customHeight="0">
      <c r="A1731" s="0">
        <f>HYPERLINK("https://dl.dropboxusercontent.com/scl/fi/oyscxk8ksmrz7hb1skx3y/long-sleeve-18.jpg?rlkey=upd08gtlfkzhwgk4ybb03704u&amp;dl=0","Click to download Image")</f>
      </c>
      <c r="B1731" s="0">
        <f>HYPERLINK("https://dl.dropboxusercontent.com/scl/fi/8xybrskr4i3n0x4k4fhih/mens-t-shirt-size-chartscason-slate-ls.jpg?rlkey=riw2im1i72lgtlz4mugt9lmvw&amp;dl=0","Click to download SizeChart")</f>
      </c>
      <c r="C1731" s="0" t="inlineStr">
        <is>
          <t>Long Sleeve Men's T-Shirt</t>
        </is>
      </c>
      <c r="D1731" s="0" t="inlineStr">
        <is>
          <t>'155287</t>
        </is>
      </c>
      <c r="E1731" s="0" t="inlineStr">
        <is>
          <t>ISU SLATE M BK:155287F-3XL</t>
        </is>
      </c>
      <c r="F1731" s="0" t="inlineStr">
        <is>
          <t>'801155287090</t>
        </is>
      </c>
      <c r="G1731" s="0" t="inlineStr">
        <is>
          <t>MENS</t>
        </is>
      </c>
      <c r="H1731" s="0" t="inlineStr">
        <is>
          <t>3XL</t>
        </is>
      </c>
      <c r="I1731" s="0">
        <v>34.99</v>
      </c>
      <c r="J1731" s="0">
        <v>104</v>
      </c>
    </row>
    <row r="1732" spans="1:10" customHeight="0">
      <c r="A1732" s="0">
        <f>HYPERLINK("https://dl.dropboxusercontent.com/scl/fi/3lfrk5kskyivp0cgf37b0/long-sleeve-11.jpg?rlkey=9tynvz1kqduy1re0y54jv85tp&amp;dl=0","Click to download Image")</f>
      </c>
      <c r="B1732" s="0">
        <f>HYPERLINK("https://dl.dropboxusercontent.com/scl/fi/8xybrskr4i3n0x4k4fhih/mens-t-shirt-size-chartscason-slate-ls.jpg?rlkey=riw2im1i72lgtlz4mugt9lmvw&amp;dl=0","Click to download SizeChart")</f>
      </c>
      <c r="C1732" s="0" t="inlineStr">
        <is>
          <t>Long Sleeve Men's T-Shirt</t>
        </is>
      </c>
      <c r="D1732" s="0" t="inlineStr">
        <is>
          <t>'155288</t>
        </is>
      </c>
      <c r="E1732" s="0" t="inlineStr">
        <is>
          <t>ISU CASLS M CL:155288A-S</t>
        </is>
      </c>
      <c r="F1732" s="0" t="inlineStr">
        <is>
          <t>'801155288042</t>
        </is>
      </c>
      <c r="G1732" s="0" t="inlineStr">
        <is>
          <t>MENS</t>
        </is>
      </c>
      <c r="H1732" s="0" t="inlineStr">
        <is>
          <t>S</t>
        </is>
      </c>
      <c r="I1732" s="0">
        <v>32.99</v>
      </c>
      <c r="J1732" s="0">
        <v>2</v>
      </c>
    </row>
    <row r="1733" spans="1:10" customHeight="0">
      <c r="A1733" s="0">
        <f>HYPERLINK("https://dl.dropboxusercontent.com/scl/fi/3lfrk5kskyivp0cgf37b0/long-sleeve-11.jpg?rlkey=9tynvz1kqduy1re0y54jv85tp&amp;dl=0","Click to download Image")</f>
      </c>
      <c r="B1733" s="0">
        <f>HYPERLINK("https://dl.dropboxusercontent.com/scl/fi/8xybrskr4i3n0x4k4fhih/mens-t-shirt-size-chartscason-slate-ls.jpg?rlkey=riw2im1i72lgtlz4mugt9lmvw&amp;dl=0","Click to download SizeChart")</f>
      </c>
      <c r="C1733" s="0" t="inlineStr">
        <is>
          <t>Long Sleeve Men's T-Shirt</t>
        </is>
      </c>
      <c r="D1733" s="0" t="inlineStr">
        <is>
          <t>'155288</t>
        </is>
      </c>
      <c r="E1733" s="0" t="inlineStr">
        <is>
          <t>ISU CASLS M CL:155288B-M</t>
        </is>
      </c>
      <c r="F1733" s="0" t="inlineStr">
        <is>
          <t>'801155288059</t>
        </is>
      </c>
      <c r="G1733" s="0" t="inlineStr">
        <is>
          <t>MENS</t>
        </is>
      </c>
      <c r="H1733" s="0" t="inlineStr">
        <is>
          <t>M</t>
        </is>
      </c>
      <c r="I1733" s="0">
        <v>32.99</v>
      </c>
      <c r="J1733" s="0">
        <v>4</v>
      </c>
    </row>
    <row r="1734" spans="1:10" customHeight="0">
      <c r="A1734" s="0">
        <f>HYPERLINK("https://dl.dropboxusercontent.com/scl/fi/3lfrk5kskyivp0cgf37b0/long-sleeve-11.jpg?rlkey=9tynvz1kqduy1re0y54jv85tp&amp;dl=0","Click to download Image")</f>
      </c>
      <c r="B1734" s="0">
        <f>HYPERLINK("https://dl.dropboxusercontent.com/scl/fi/8xybrskr4i3n0x4k4fhih/mens-t-shirt-size-chartscason-slate-ls.jpg?rlkey=riw2im1i72lgtlz4mugt9lmvw&amp;dl=0","Click to download SizeChart")</f>
      </c>
      <c r="C1734" s="0" t="inlineStr">
        <is>
          <t>Long Sleeve Men's T-Shirt</t>
        </is>
      </c>
      <c r="D1734" s="0" t="inlineStr">
        <is>
          <t>'155288</t>
        </is>
      </c>
      <c r="E1734" s="0" t="inlineStr">
        <is>
          <t>ISU CASLS M CL:155288C-L</t>
        </is>
      </c>
      <c r="F1734" s="0" t="inlineStr">
        <is>
          <t>'801155288066</t>
        </is>
      </c>
      <c r="G1734" s="0" t="inlineStr">
        <is>
          <t>MENS</t>
        </is>
      </c>
      <c r="H1734" s="0" t="inlineStr">
        <is>
          <t>L</t>
        </is>
      </c>
      <c r="I1734" s="0">
        <v>32.99</v>
      </c>
      <c r="J1734" s="0">
        <v>6</v>
      </c>
    </row>
    <row r="1735" spans="1:10" customHeight="0">
      <c r="A1735" s="0">
        <f>HYPERLINK("https://dl.dropboxusercontent.com/scl/fi/3lfrk5kskyivp0cgf37b0/long-sleeve-11.jpg?rlkey=9tynvz1kqduy1re0y54jv85tp&amp;dl=0","Click to download Image")</f>
      </c>
      <c r="B1735" s="0">
        <f>HYPERLINK("https://dl.dropboxusercontent.com/scl/fi/8xybrskr4i3n0x4k4fhih/mens-t-shirt-size-chartscason-slate-ls.jpg?rlkey=riw2im1i72lgtlz4mugt9lmvw&amp;dl=0","Click to download SizeChart")</f>
      </c>
      <c r="C1735" s="0" t="inlineStr">
        <is>
          <t>Long Sleeve Men's T-Shirt</t>
        </is>
      </c>
      <c r="D1735" s="0" t="inlineStr">
        <is>
          <t>'155288</t>
        </is>
      </c>
      <c r="E1735" s="0" t="inlineStr">
        <is>
          <t>ISU CASLS M CL:155288D-XL</t>
        </is>
      </c>
      <c r="F1735" s="0" t="inlineStr">
        <is>
          <t>'801155288073</t>
        </is>
      </c>
      <c r="G1735" s="0" t="inlineStr">
        <is>
          <t>MENS</t>
        </is>
      </c>
      <c r="H1735" s="0" t="inlineStr">
        <is>
          <t>XL</t>
        </is>
      </c>
      <c r="I1735" s="0">
        <v>32.99</v>
      </c>
      <c r="J1735" s="0">
        <v>6</v>
      </c>
    </row>
    <row r="1736" spans="1:10" customHeight="0">
      <c r="A1736" s="0">
        <f>HYPERLINK("https://dl.dropboxusercontent.com/scl/fi/3lfrk5kskyivp0cgf37b0/long-sleeve-11.jpg?rlkey=9tynvz1kqduy1re0y54jv85tp&amp;dl=0","Click to download Image")</f>
      </c>
      <c r="B1736" s="0">
        <f>HYPERLINK("https://dl.dropboxusercontent.com/scl/fi/8xybrskr4i3n0x4k4fhih/mens-t-shirt-size-chartscason-slate-ls.jpg?rlkey=riw2im1i72lgtlz4mugt9lmvw&amp;dl=0","Click to download SizeChart")</f>
      </c>
      <c r="C1736" s="0" t="inlineStr">
        <is>
          <t>Long Sleeve Men's T-Shirt</t>
        </is>
      </c>
      <c r="D1736" s="0" t="inlineStr">
        <is>
          <t>'155288</t>
        </is>
      </c>
      <c r="E1736" s="0" t="inlineStr">
        <is>
          <t>ISU CASLS M CL:155288E-2XL</t>
        </is>
      </c>
      <c r="F1736" s="0" t="inlineStr">
        <is>
          <t>'801155288080</t>
        </is>
      </c>
      <c r="G1736" s="0" t="inlineStr">
        <is>
          <t>MENS</t>
        </is>
      </c>
      <c r="H1736" s="0" t="inlineStr">
        <is>
          <t>2XL</t>
        </is>
      </c>
      <c r="I1736" s="0">
        <v>34.99</v>
      </c>
      <c r="J1736" s="0">
        <v>4</v>
      </c>
    </row>
    <row r="1737" spans="1:10" customHeight="0">
      <c r="A1737" s="0">
        <f>HYPERLINK("https://dl.dropboxusercontent.com/scl/fi/3lfrk5kskyivp0cgf37b0/long-sleeve-11.jpg?rlkey=9tynvz1kqduy1re0y54jv85tp&amp;dl=0","Click to download Image")</f>
      </c>
      <c r="B1737" s="0">
        <f>HYPERLINK("https://dl.dropboxusercontent.com/scl/fi/8xybrskr4i3n0x4k4fhih/mens-t-shirt-size-chartscason-slate-ls.jpg?rlkey=riw2im1i72lgtlz4mugt9lmvw&amp;dl=0","Click to download SizeChart")</f>
      </c>
      <c r="C1737" s="0" t="inlineStr">
        <is>
          <t>Long Sleeve Men's T-Shirt</t>
        </is>
      </c>
      <c r="D1737" s="0" t="inlineStr">
        <is>
          <t>'155288</t>
        </is>
      </c>
      <c r="E1737" s="0" t="inlineStr">
        <is>
          <t>ISU CASLS M CL:155288F-3XL</t>
        </is>
      </c>
      <c r="F1737" s="0" t="inlineStr">
        <is>
          <t>'801155288097</t>
        </is>
      </c>
      <c r="G1737" s="0" t="inlineStr">
        <is>
          <t>MENS</t>
        </is>
      </c>
      <c r="H1737" s="0" t="inlineStr">
        <is>
          <t>3XL</t>
        </is>
      </c>
      <c r="I1737" s="0">
        <v>34.99</v>
      </c>
      <c r="J1737" s="0">
        <v>2</v>
      </c>
    </row>
    <row r="1738" spans="1:10" customHeight="0">
      <c r="A1738" s="0">
        <f>HYPERLINK("https://dl.dropboxusercontent.com/scl/fi/uhapo69s9wwabyr022m84/long-sleeve-12.jpg?rlkey=uifrk5unvc7so1ebli4pgpa5s&amp;dl=0","Click to download Image")</f>
      </c>
      <c r="B1738" s="0">
        <f>HYPERLINK("https://dl.dropboxusercontent.com/scl/fi/8xybrskr4i3n0x4k4fhih/mens-t-shirt-size-chartscason-slate-ls.jpg?rlkey=riw2im1i72lgtlz4mugt9lmvw&amp;dl=0","Click to download SizeChart")</f>
      </c>
      <c r="C1738" s="0" t="inlineStr">
        <is>
          <t>Long Sleeve Men's T-Shirt</t>
        </is>
      </c>
      <c r="D1738" s="0" t="inlineStr">
        <is>
          <t>'155289</t>
        </is>
      </c>
      <c r="E1738" s="0" t="inlineStr">
        <is>
          <t>ISU CASLS M CL:155289A-S</t>
        </is>
      </c>
      <c r="F1738" s="0" t="inlineStr">
        <is>
          <t>'801155289049</t>
        </is>
      </c>
      <c r="G1738" s="0" t="inlineStr">
        <is>
          <t>MENS</t>
        </is>
      </c>
      <c r="H1738" s="0" t="inlineStr">
        <is>
          <t>S</t>
        </is>
      </c>
      <c r="I1738" s="0">
        <v>32.99</v>
      </c>
      <c r="J1738" s="0">
        <v>2</v>
      </c>
    </row>
    <row r="1739" spans="1:10" customHeight="0">
      <c r="A1739" s="0">
        <f>HYPERLINK("https://dl.dropboxusercontent.com/scl/fi/uhapo69s9wwabyr022m84/long-sleeve-12.jpg?rlkey=uifrk5unvc7so1ebli4pgpa5s&amp;dl=0","Click to download Image")</f>
      </c>
      <c r="B1739" s="0">
        <f>HYPERLINK("https://dl.dropboxusercontent.com/scl/fi/8xybrskr4i3n0x4k4fhih/mens-t-shirt-size-chartscason-slate-ls.jpg?rlkey=riw2im1i72lgtlz4mugt9lmvw&amp;dl=0","Click to download SizeChart")</f>
      </c>
      <c r="C1739" s="0" t="inlineStr">
        <is>
          <t>Long Sleeve Men's T-Shirt</t>
        </is>
      </c>
      <c r="D1739" s="0" t="inlineStr">
        <is>
          <t>'155289</t>
        </is>
      </c>
      <c r="E1739" s="0" t="inlineStr">
        <is>
          <t>ISU CASLS M CL:155289B-M</t>
        </is>
      </c>
      <c r="F1739" s="0" t="inlineStr">
        <is>
          <t>'801155289056</t>
        </is>
      </c>
      <c r="G1739" s="0" t="inlineStr">
        <is>
          <t>MENS</t>
        </is>
      </c>
      <c r="H1739" s="0" t="inlineStr">
        <is>
          <t>M</t>
        </is>
      </c>
      <c r="I1739" s="0">
        <v>32.99</v>
      </c>
      <c r="J1739" s="0">
        <v>4</v>
      </c>
    </row>
    <row r="1740" spans="1:10" customHeight="0">
      <c r="A1740" s="0">
        <f>HYPERLINK("https://dl.dropboxusercontent.com/scl/fi/uhapo69s9wwabyr022m84/long-sleeve-12.jpg?rlkey=uifrk5unvc7so1ebli4pgpa5s&amp;dl=0","Click to download Image")</f>
      </c>
      <c r="B1740" s="0">
        <f>HYPERLINK("https://dl.dropboxusercontent.com/scl/fi/8xybrskr4i3n0x4k4fhih/mens-t-shirt-size-chartscason-slate-ls.jpg?rlkey=riw2im1i72lgtlz4mugt9lmvw&amp;dl=0","Click to download SizeChart")</f>
      </c>
      <c r="C1740" s="0" t="inlineStr">
        <is>
          <t>Long Sleeve Men's T-Shirt</t>
        </is>
      </c>
      <c r="D1740" s="0" t="inlineStr">
        <is>
          <t>'155289</t>
        </is>
      </c>
      <c r="E1740" s="0" t="inlineStr">
        <is>
          <t>ISU CASLS M CL:155289C-L</t>
        </is>
      </c>
      <c r="F1740" s="0" t="inlineStr">
        <is>
          <t>'801155289063</t>
        </is>
      </c>
      <c r="G1740" s="0" t="inlineStr">
        <is>
          <t>MENS</t>
        </is>
      </c>
      <c r="H1740" s="0" t="inlineStr">
        <is>
          <t>L</t>
        </is>
      </c>
      <c r="I1740" s="0">
        <v>32.99</v>
      </c>
      <c r="J1740" s="0">
        <v>6</v>
      </c>
    </row>
    <row r="1741" spans="1:10" customHeight="0">
      <c r="A1741" s="0">
        <f>HYPERLINK("https://dl.dropboxusercontent.com/scl/fi/uhapo69s9wwabyr022m84/long-sleeve-12.jpg?rlkey=uifrk5unvc7so1ebli4pgpa5s&amp;dl=0","Click to download Image")</f>
      </c>
      <c r="B1741" s="0">
        <f>HYPERLINK("https://dl.dropboxusercontent.com/scl/fi/8xybrskr4i3n0x4k4fhih/mens-t-shirt-size-chartscason-slate-ls.jpg?rlkey=riw2im1i72lgtlz4mugt9lmvw&amp;dl=0","Click to download SizeChart")</f>
      </c>
      <c r="C1741" s="0" t="inlineStr">
        <is>
          <t>Long Sleeve Men's T-Shirt</t>
        </is>
      </c>
      <c r="D1741" s="0" t="inlineStr">
        <is>
          <t>'155289</t>
        </is>
      </c>
      <c r="E1741" s="0" t="inlineStr">
        <is>
          <t>ISU CASLS M CL:155289D-XL</t>
        </is>
      </c>
      <c r="F1741" s="0" t="inlineStr">
        <is>
          <t>'801155289070</t>
        </is>
      </c>
      <c r="G1741" s="0" t="inlineStr">
        <is>
          <t>MENS</t>
        </is>
      </c>
      <c r="H1741" s="0" t="inlineStr">
        <is>
          <t>XL</t>
        </is>
      </c>
      <c r="I1741" s="0">
        <v>32.99</v>
      </c>
      <c r="J1741" s="0">
        <v>6</v>
      </c>
    </row>
    <row r="1742" spans="1:10" customHeight="0">
      <c r="A1742" s="0">
        <f>HYPERLINK("https://dl.dropboxusercontent.com/scl/fi/uhapo69s9wwabyr022m84/long-sleeve-12.jpg?rlkey=uifrk5unvc7so1ebli4pgpa5s&amp;dl=0","Click to download Image")</f>
      </c>
      <c r="B1742" s="0">
        <f>HYPERLINK("https://dl.dropboxusercontent.com/scl/fi/8xybrskr4i3n0x4k4fhih/mens-t-shirt-size-chartscason-slate-ls.jpg?rlkey=riw2im1i72lgtlz4mugt9lmvw&amp;dl=0","Click to download SizeChart")</f>
      </c>
      <c r="C1742" s="0" t="inlineStr">
        <is>
          <t>Long Sleeve Men's T-Shirt</t>
        </is>
      </c>
      <c r="D1742" s="0" t="inlineStr">
        <is>
          <t>'155289</t>
        </is>
      </c>
      <c r="E1742" s="0" t="inlineStr">
        <is>
          <t>ISU CASLS M CL:155289E-2XL</t>
        </is>
      </c>
      <c r="F1742" s="0" t="inlineStr">
        <is>
          <t>'801155289087</t>
        </is>
      </c>
      <c r="G1742" s="0" t="inlineStr">
        <is>
          <t>MENS</t>
        </is>
      </c>
      <c r="H1742" s="0" t="inlineStr">
        <is>
          <t>2XL</t>
        </is>
      </c>
      <c r="I1742" s="0">
        <v>34.99</v>
      </c>
      <c r="J1742" s="0">
        <v>4</v>
      </c>
    </row>
    <row r="1743" spans="1:10" customHeight="0">
      <c r="A1743" s="0">
        <f>HYPERLINK("https://dl.dropboxusercontent.com/scl/fi/uhapo69s9wwabyr022m84/long-sleeve-12.jpg?rlkey=uifrk5unvc7so1ebli4pgpa5s&amp;dl=0","Click to download Image")</f>
      </c>
      <c r="B1743" s="0">
        <f>HYPERLINK("https://dl.dropboxusercontent.com/scl/fi/8xybrskr4i3n0x4k4fhih/mens-t-shirt-size-chartscason-slate-ls.jpg?rlkey=riw2im1i72lgtlz4mugt9lmvw&amp;dl=0","Click to download SizeChart")</f>
      </c>
      <c r="C1743" s="0" t="inlineStr">
        <is>
          <t>Long Sleeve Men's T-Shirt</t>
        </is>
      </c>
      <c r="D1743" s="0" t="inlineStr">
        <is>
          <t>'155289</t>
        </is>
      </c>
      <c r="E1743" s="0" t="inlineStr">
        <is>
          <t>ISU CASLS M CL:155289F-3XL</t>
        </is>
      </c>
      <c r="F1743" s="0" t="inlineStr">
        <is>
          <t>'801155289094</t>
        </is>
      </c>
      <c r="G1743" s="0" t="inlineStr">
        <is>
          <t>MENS</t>
        </is>
      </c>
      <c r="H1743" s="0" t="inlineStr">
        <is>
          <t>3XL</t>
        </is>
      </c>
      <c r="I1743" s="0">
        <v>34.99</v>
      </c>
      <c r="J1743" s="0">
        <v>2</v>
      </c>
    </row>
    <row r="1744" spans="1:10" customHeight="0">
      <c r="A1744" s="0">
        <f>HYPERLINK("https://dl.dropboxusercontent.com/scl/fi/jef1vg7bpcltjuv17tyl0/long-sleeve-01.jpg?rlkey=7j11ek72w5k4yp841pg85fifz&amp;dl=0","Click to download Image")</f>
      </c>
      <c r="B1744" s="0">
        <f>HYPERLINK("https://dl.dropboxusercontent.com/scl/fi/8xybrskr4i3n0x4k4fhih/mens-t-shirt-size-chartscason-slate-ls.jpg?rlkey=riw2im1i72lgtlz4mugt9lmvw&amp;dl=0","Click to download SizeChart")</f>
      </c>
      <c r="C1744" s="0" t="inlineStr">
        <is>
          <t>Long Sleeve Men's T-Shirt</t>
        </is>
      </c>
      <c r="D1744" s="0" t="inlineStr">
        <is>
          <t>'155276</t>
        </is>
      </c>
      <c r="E1744" s="0" t="inlineStr">
        <is>
          <t>IOWA CASLS M GY:155276A-S</t>
        </is>
      </c>
      <c r="F1744" s="0" t="inlineStr">
        <is>
          <t>'800155276042</t>
        </is>
      </c>
      <c r="G1744" s="0" t="inlineStr">
        <is>
          <t>MENS</t>
        </is>
      </c>
      <c r="H1744" s="0" t="inlineStr">
        <is>
          <t>S</t>
        </is>
      </c>
      <c r="I1744" s="0">
        <v>32.99</v>
      </c>
      <c r="J1744" s="0">
        <v>0</v>
      </c>
    </row>
    <row r="1745" spans="1:10" customHeight="0">
      <c r="A1745" s="0">
        <f>HYPERLINK("https://dl.dropboxusercontent.com/scl/fi/jef1vg7bpcltjuv17tyl0/long-sleeve-01.jpg?rlkey=7j11ek72w5k4yp841pg85fifz&amp;dl=0","Click to download Image")</f>
      </c>
      <c r="B1745" s="0">
        <f>HYPERLINK("https://dl.dropboxusercontent.com/scl/fi/8xybrskr4i3n0x4k4fhih/mens-t-shirt-size-chartscason-slate-ls.jpg?rlkey=riw2im1i72lgtlz4mugt9lmvw&amp;dl=0","Click to download SizeChart")</f>
      </c>
      <c r="C1745" s="0" t="inlineStr">
        <is>
          <t>Long Sleeve Men's T-Shirt</t>
        </is>
      </c>
      <c r="D1745" s="0" t="inlineStr">
        <is>
          <t>'155276</t>
        </is>
      </c>
      <c r="E1745" s="0" t="inlineStr">
        <is>
          <t>IOWA CASLS M GY:155276B-M</t>
        </is>
      </c>
      <c r="F1745" s="0" t="inlineStr">
        <is>
          <t>'800155276059</t>
        </is>
      </c>
      <c r="G1745" s="0" t="inlineStr">
        <is>
          <t>MENS</t>
        </is>
      </c>
      <c r="H1745" s="0" t="inlineStr">
        <is>
          <t>M</t>
        </is>
      </c>
      <c r="I1745" s="0">
        <v>32.99</v>
      </c>
      <c r="J1745" s="0">
        <v>0</v>
      </c>
    </row>
    <row r="1746" spans="1:10" customHeight="0">
      <c r="A1746" s="0">
        <f>HYPERLINK("https://dl.dropboxusercontent.com/scl/fi/jef1vg7bpcltjuv17tyl0/long-sleeve-01.jpg?rlkey=7j11ek72w5k4yp841pg85fifz&amp;dl=0","Click to download Image")</f>
      </c>
      <c r="B1746" s="0">
        <f>HYPERLINK("https://dl.dropboxusercontent.com/scl/fi/8xybrskr4i3n0x4k4fhih/mens-t-shirt-size-chartscason-slate-ls.jpg?rlkey=riw2im1i72lgtlz4mugt9lmvw&amp;dl=0","Click to download SizeChart")</f>
      </c>
      <c r="C1746" s="0" t="inlineStr">
        <is>
          <t>Long Sleeve Men's T-Shirt</t>
        </is>
      </c>
      <c r="D1746" s="0" t="inlineStr">
        <is>
          <t>'155276</t>
        </is>
      </c>
      <c r="E1746" s="0" t="inlineStr">
        <is>
          <t>IOWA CASLS M GY:155276C-L</t>
        </is>
      </c>
      <c r="F1746" s="0" t="inlineStr">
        <is>
          <t>'800155276066</t>
        </is>
      </c>
      <c r="G1746" s="0" t="inlineStr">
        <is>
          <t>MENS</t>
        </is>
      </c>
      <c r="H1746" s="0" t="inlineStr">
        <is>
          <t>L</t>
        </is>
      </c>
      <c r="I1746" s="0">
        <v>32.99</v>
      </c>
      <c r="J1746" s="0">
        <v>0</v>
      </c>
    </row>
    <row r="1747" spans="1:10" customHeight="0">
      <c r="A1747" s="0">
        <f>HYPERLINK("https://dl.dropboxusercontent.com/scl/fi/jef1vg7bpcltjuv17tyl0/long-sleeve-01.jpg?rlkey=7j11ek72w5k4yp841pg85fifz&amp;dl=0","Click to download Image")</f>
      </c>
      <c r="B1747" s="0">
        <f>HYPERLINK("https://dl.dropboxusercontent.com/scl/fi/8xybrskr4i3n0x4k4fhih/mens-t-shirt-size-chartscason-slate-ls.jpg?rlkey=riw2im1i72lgtlz4mugt9lmvw&amp;dl=0","Click to download SizeChart")</f>
      </c>
      <c r="C1747" s="0" t="inlineStr">
        <is>
          <t>Long Sleeve Men's T-Shirt</t>
        </is>
      </c>
      <c r="D1747" s="0" t="inlineStr">
        <is>
          <t>'155276</t>
        </is>
      </c>
      <c r="E1747" s="0" t="inlineStr">
        <is>
          <t>IOWA CASLS M GY:155276D-XL</t>
        </is>
      </c>
      <c r="F1747" s="0" t="inlineStr">
        <is>
          <t>'800155276073</t>
        </is>
      </c>
      <c r="G1747" s="0" t="inlineStr">
        <is>
          <t>MENS</t>
        </is>
      </c>
      <c r="H1747" s="0" t="inlineStr">
        <is>
          <t>XL</t>
        </is>
      </c>
      <c r="I1747" s="0">
        <v>32.99</v>
      </c>
      <c r="J1747" s="0">
        <v>0</v>
      </c>
    </row>
    <row r="1748" spans="1:10" customHeight="0">
      <c r="A1748" s="0">
        <f>HYPERLINK("https://dl.dropboxusercontent.com/scl/fi/jef1vg7bpcltjuv17tyl0/long-sleeve-01.jpg?rlkey=7j11ek72w5k4yp841pg85fifz&amp;dl=0","Click to download Image")</f>
      </c>
      <c r="B1748" s="0">
        <f>HYPERLINK("https://dl.dropboxusercontent.com/scl/fi/8xybrskr4i3n0x4k4fhih/mens-t-shirt-size-chartscason-slate-ls.jpg?rlkey=riw2im1i72lgtlz4mugt9lmvw&amp;dl=0","Click to download SizeChart")</f>
      </c>
      <c r="C1748" s="0" t="inlineStr">
        <is>
          <t>Long Sleeve Men's T-Shirt</t>
        </is>
      </c>
      <c r="D1748" s="0" t="inlineStr">
        <is>
          <t>'155276</t>
        </is>
      </c>
      <c r="E1748" s="0" t="inlineStr">
        <is>
          <t>IOWA CASLS M GY:155276E-2XL</t>
        </is>
      </c>
      <c r="F1748" s="0" t="inlineStr">
        <is>
          <t>'800155276080</t>
        </is>
      </c>
      <c r="G1748" s="0" t="inlineStr">
        <is>
          <t>MENS</t>
        </is>
      </c>
      <c r="H1748" s="0" t="inlineStr">
        <is>
          <t>2XL</t>
        </is>
      </c>
      <c r="I1748" s="0">
        <v>34.99</v>
      </c>
      <c r="J1748" s="0">
        <v>10</v>
      </c>
    </row>
    <row r="1749" spans="1:10" customHeight="0">
      <c r="A1749" s="0">
        <f>HYPERLINK("https://dl.dropboxusercontent.com/scl/fi/jef1vg7bpcltjuv17tyl0/long-sleeve-01.jpg?rlkey=7j11ek72w5k4yp841pg85fifz&amp;dl=0","Click to download Image")</f>
      </c>
      <c r="B1749" s="0">
        <f>HYPERLINK("https://dl.dropboxusercontent.com/scl/fi/8xybrskr4i3n0x4k4fhih/mens-t-shirt-size-chartscason-slate-ls.jpg?rlkey=riw2im1i72lgtlz4mugt9lmvw&amp;dl=0","Click to download SizeChart")</f>
      </c>
      <c r="C1749" s="0" t="inlineStr">
        <is>
          <t>Long Sleeve Men's T-Shirt</t>
        </is>
      </c>
      <c r="D1749" s="0" t="inlineStr">
        <is>
          <t>'155276</t>
        </is>
      </c>
      <c r="E1749" s="0" t="inlineStr">
        <is>
          <t>IOWA CASLS M GY:155276F-3XL</t>
        </is>
      </c>
      <c r="F1749" s="0" t="inlineStr">
        <is>
          <t>'800155276097</t>
        </is>
      </c>
      <c r="G1749" s="0" t="inlineStr">
        <is>
          <t>MENS</t>
        </is>
      </c>
      <c r="H1749" s="0" t="inlineStr">
        <is>
          <t>3XL</t>
        </is>
      </c>
      <c r="I1749" s="0">
        <v>34.99</v>
      </c>
      <c r="J1749" s="0">
        <v>12</v>
      </c>
    </row>
    <row r="1750" spans="1:10" customHeight="0">
      <c r="A1750" s="0">
        <f>HYPERLINK("https://dl.dropboxusercontent.com/scl/fi/rlnxkraum2nnuyrcvc595/long-sleeve-05.jpg?rlkey=hhd7yeiyhpnigz8rsaepqzsgi&amp;dl=0","Click to download Image")</f>
      </c>
      <c r="B1750" s="0">
        <f>HYPERLINK("https://dl.dropboxusercontent.com/scl/fi/8xybrskr4i3n0x4k4fhih/mens-t-shirt-size-chartscason-slate-ls.jpg?rlkey=riw2im1i72lgtlz4mugt9lmvw&amp;dl=0","Click to download SizeChart")</f>
      </c>
      <c r="C1750" s="0" t="inlineStr">
        <is>
          <t>Long Sleeve Men's T-Shirt</t>
        </is>
      </c>
      <c r="D1750" s="0" t="inlineStr">
        <is>
          <t>'155278</t>
        </is>
      </c>
      <c r="E1750" s="0" t="inlineStr">
        <is>
          <t>IOWA CASLS M WE:155278A-S</t>
        </is>
      </c>
      <c r="F1750" s="0" t="inlineStr">
        <is>
          <t>'800155278046</t>
        </is>
      </c>
      <c r="G1750" s="0" t="inlineStr">
        <is>
          <t>MENS</t>
        </is>
      </c>
      <c r="H1750" s="0" t="inlineStr">
        <is>
          <t>S</t>
        </is>
      </c>
      <c r="I1750" s="0">
        <v>32.99</v>
      </c>
      <c r="J1750" s="0">
        <v>0</v>
      </c>
    </row>
    <row r="1751" spans="1:10" customHeight="0">
      <c r="A1751" s="0">
        <f>HYPERLINK("https://dl.dropboxusercontent.com/scl/fi/rlnxkraum2nnuyrcvc595/long-sleeve-05.jpg?rlkey=hhd7yeiyhpnigz8rsaepqzsgi&amp;dl=0","Click to download Image")</f>
      </c>
      <c r="B1751" s="0">
        <f>HYPERLINK("https://dl.dropboxusercontent.com/scl/fi/8xybrskr4i3n0x4k4fhih/mens-t-shirt-size-chartscason-slate-ls.jpg?rlkey=riw2im1i72lgtlz4mugt9lmvw&amp;dl=0","Click to download SizeChart")</f>
      </c>
      <c r="C1751" s="0" t="inlineStr">
        <is>
          <t>Long Sleeve Men's T-Shirt</t>
        </is>
      </c>
      <c r="D1751" s="0" t="inlineStr">
        <is>
          <t>'155278</t>
        </is>
      </c>
      <c r="E1751" s="0" t="inlineStr">
        <is>
          <t>IOWA CASLS M WE:155278B-M</t>
        </is>
      </c>
      <c r="F1751" s="0" t="inlineStr">
        <is>
          <t>'800155278053</t>
        </is>
      </c>
      <c r="G1751" s="0" t="inlineStr">
        <is>
          <t>MENS</t>
        </is>
      </c>
      <c r="H1751" s="0" t="inlineStr">
        <is>
          <t>M</t>
        </is>
      </c>
      <c r="I1751" s="0">
        <v>32.99</v>
      </c>
      <c r="J1751" s="0">
        <v>-1</v>
      </c>
    </row>
    <row r="1752" spans="1:10" customHeight="0">
      <c r="A1752" s="0">
        <f>HYPERLINK("https://dl.dropboxusercontent.com/scl/fi/rlnxkraum2nnuyrcvc595/long-sleeve-05.jpg?rlkey=hhd7yeiyhpnigz8rsaepqzsgi&amp;dl=0","Click to download Image")</f>
      </c>
      <c r="B1752" s="0">
        <f>HYPERLINK("https://dl.dropboxusercontent.com/scl/fi/8xybrskr4i3n0x4k4fhih/mens-t-shirt-size-chartscason-slate-ls.jpg?rlkey=riw2im1i72lgtlz4mugt9lmvw&amp;dl=0","Click to download SizeChart")</f>
      </c>
      <c r="C1752" s="0" t="inlineStr">
        <is>
          <t>Long Sleeve Men's T-Shirt</t>
        </is>
      </c>
      <c r="D1752" s="0" t="inlineStr">
        <is>
          <t>'155278</t>
        </is>
      </c>
      <c r="E1752" s="0" t="inlineStr">
        <is>
          <t>IOWA CASLS M WE:155278C-L</t>
        </is>
      </c>
      <c r="F1752" s="0" t="inlineStr">
        <is>
          <t>'800155278060</t>
        </is>
      </c>
      <c r="G1752" s="0" t="inlineStr">
        <is>
          <t>MENS</t>
        </is>
      </c>
      <c r="H1752" s="0" t="inlineStr">
        <is>
          <t>L</t>
        </is>
      </c>
      <c r="I1752" s="0">
        <v>32.99</v>
      </c>
      <c r="J1752" s="0">
        <v>23</v>
      </c>
    </row>
    <row r="1753" spans="1:10" customHeight="0">
      <c r="A1753" s="0">
        <f>HYPERLINK("https://dl.dropboxusercontent.com/scl/fi/rlnxkraum2nnuyrcvc595/long-sleeve-05.jpg?rlkey=hhd7yeiyhpnigz8rsaepqzsgi&amp;dl=0","Click to download Image")</f>
      </c>
      <c r="B1753" s="0">
        <f>HYPERLINK("https://dl.dropboxusercontent.com/scl/fi/8xybrskr4i3n0x4k4fhih/mens-t-shirt-size-chartscason-slate-ls.jpg?rlkey=riw2im1i72lgtlz4mugt9lmvw&amp;dl=0","Click to download SizeChart")</f>
      </c>
      <c r="C1753" s="0" t="inlineStr">
        <is>
          <t>Long Sleeve Men's T-Shirt</t>
        </is>
      </c>
      <c r="D1753" s="0" t="inlineStr">
        <is>
          <t>'155278</t>
        </is>
      </c>
      <c r="E1753" s="0" t="inlineStr">
        <is>
          <t>IOWA CASLS M WE:155278D-XL</t>
        </is>
      </c>
      <c r="F1753" s="0" t="inlineStr">
        <is>
          <t>'800155278077</t>
        </is>
      </c>
      <c r="G1753" s="0" t="inlineStr">
        <is>
          <t>MENS</t>
        </is>
      </c>
      <c r="H1753" s="0" t="inlineStr">
        <is>
          <t>XL</t>
        </is>
      </c>
      <c r="I1753" s="0">
        <v>32.99</v>
      </c>
      <c r="J1753" s="0">
        <v>9</v>
      </c>
    </row>
    <row r="1754" spans="1:10" customHeight="0">
      <c r="A1754" s="0">
        <f>HYPERLINK("https://dl.dropboxusercontent.com/scl/fi/rlnxkraum2nnuyrcvc595/long-sleeve-05.jpg?rlkey=hhd7yeiyhpnigz8rsaepqzsgi&amp;dl=0","Click to download Image")</f>
      </c>
      <c r="B1754" s="0">
        <f>HYPERLINK("https://dl.dropboxusercontent.com/scl/fi/8xybrskr4i3n0x4k4fhih/mens-t-shirt-size-chartscason-slate-ls.jpg?rlkey=riw2im1i72lgtlz4mugt9lmvw&amp;dl=0","Click to download SizeChart")</f>
      </c>
      <c r="C1754" s="0" t="inlineStr">
        <is>
          <t>Long Sleeve Men's T-Shirt</t>
        </is>
      </c>
      <c r="D1754" s="0" t="inlineStr">
        <is>
          <t>'155278</t>
        </is>
      </c>
      <c r="E1754" s="0" t="inlineStr">
        <is>
          <t>IOWA CASLS M WE:155278E-2XL</t>
        </is>
      </c>
      <c r="F1754" s="0" t="inlineStr">
        <is>
          <t>'800155278084</t>
        </is>
      </c>
      <c r="G1754" s="0" t="inlineStr">
        <is>
          <t>MENS</t>
        </is>
      </c>
      <c r="H1754" s="0" t="inlineStr">
        <is>
          <t>2XL</t>
        </is>
      </c>
      <c r="I1754" s="0">
        <v>34.99</v>
      </c>
      <c r="J1754" s="0">
        <v>40</v>
      </c>
    </row>
    <row r="1755" spans="1:10" customHeight="0">
      <c r="A1755" s="0">
        <f>HYPERLINK("https://dl.dropboxusercontent.com/scl/fi/rlnxkraum2nnuyrcvc595/long-sleeve-05.jpg?rlkey=hhd7yeiyhpnigz8rsaepqzsgi&amp;dl=0","Click to download Image")</f>
      </c>
      <c r="B1755" s="0">
        <f>HYPERLINK("https://dl.dropboxusercontent.com/scl/fi/8xybrskr4i3n0x4k4fhih/mens-t-shirt-size-chartscason-slate-ls.jpg?rlkey=riw2im1i72lgtlz4mugt9lmvw&amp;dl=0","Click to download SizeChart")</f>
      </c>
      <c r="C1755" s="0" t="inlineStr">
        <is>
          <t>Long Sleeve Men's T-Shirt</t>
        </is>
      </c>
      <c r="D1755" s="0" t="inlineStr">
        <is>
          <t>'155278</t>
        </is>
      </c>
      <c r="E1755" s="0" t="inlineStr">
        <is>
          <t>IOWA CASLS M WE:155278F-3XL</t>
        </is>
      </c>
      <c r="F1755" s="0" t="inlineStr">
        <is>
          <t>'800155278091</t>
        </is>
      </c>
      <c r="G1755" s="0" t="inlineStr">
        <is>
          <t>MENS</t>
        </is>
      </c>
      <c r="H1755" s="0" t="inlineStr">
        <is>
          <t>3XL</t>
        </is>
      </c>
      <c r="I1755" s="0">
        <v>34.99</v>
      </c>
      <c r="J1755" s="0">
        <v>42</v>
      </c>
    </row>
    <row r="1756" spans="1:10" customHeight="0">
      <c r="A1756" s="0">
        <f>HYPERLINK("https://dl.dropboxusercontent.com/scl/fi/vibjhrl14jspliwsrab75/long-sleeve-09.jpg?rlkey=ytbl6wf40kbjj1yu1pkgfelp6&amp;dl=0","Click to download Image")</f>
      </c>
      <c r="B1756" s="0">
        <f>HYPERLINK("https://dl.dropboxusercontent.com/scl/fi/8xybrskr4i3n0x4k4fhih/mens-t-shirt-size-chartscason-slate-ls.jpg?rlkey=riw2im1i72lgtlz4mugt9lmvw&amp;dl=0","Click to download SizeChart")</f>
      </c>
      <c r="C1756" s="0" t="inlineStr">
        <is>
          <t>Long Sleeve Men's T-Shirt</t>
        </is>
      </c>
      <c r="D1756" s="0" t="inlineStr">
        <is>
          <t>'155280</t>
        </is>
      </c>
      <c r="E1756" s="0" t="inlineStr">
        <is>
          <t>IOWA CASLS M GD:155280A-S</t>
        </is>
      </c>
      <c r="F1756" s="0" t="inlineStr">
        <is>
          <t>'800155280049</t>
        </is>
      </c>
      <c r="G1756" s="0" t="inlineStr">
        <is>
          <t>MENS</t>
        </is>
      </c>
      <c r="H1756" s="0" t="inlineStr">
        <is>
          <t>S</t>
        </is>
      </c>
      <c r="I1756" s="0">
        <v>32.99</v>
      </c>
      <c r="J1756" s="0">
        <v>1</v>
      </c>
    </row>
    <row r="1757" spans="1:10" customHeight="0">
      <c r="A1757" s="0">
        <f>HYPERLINK("https://dl.dropboxusercontent.com/scl/fi/vibjhrl14jspliwsrab75/long-sleeve-09.jpg?rlkey=ytbl6wf40kbjj1yu1pkgfelp6&amp;dl=0","Click to download Image")</f>
      </c>
      <c r="B1757" s="0">
        <f>HYPERLINK("https://dl.dropboxusercontent.com/scl/fi/8xybrskr4i3n0x4k4fhih/mens-t-shirt-size-chartscason-slate-ls.jpg?rlkey=riw2im1i72lgtlz4mugt9lmvw&amp;dl=0","Click to download SizeChart")</f>
      </c>
      <c r="C1757" s="0" t="inlineStr">
        <is>
          <t>Long Sleeve Men's T-Shirt</t>
        </is>
      </c>
      <c r="D1757" s="0" t="inlineStr">
        <is>
          <t>'155280</t>
        </is>
      </c>
      <c r="E1757" s="0" t="inlineStr">
        <is>
          <t>IOWA CASLS M GD:155280B-M</t>
        </is>
      </c>
      <c r="F1757" s="0" t="inlineStr">
        <is>
          <t>'800155280056</t>
        </is>
      </c>
      <c r="G1757" s="0" t="inlineStr">
        <is>
          <t>MENS</t>
        </is>
      </c>
      <c r="H1757" s="0" t="inlineStr">
        <is>
          <t>M</t>
        </is>
      </c>
      <c r="I1757" s="0">
        <v>32.99</v>
      </c>
      <c r="J1757" s="0">
        <v>7</v>
      </c>
    </row>
    <row r="1758" spans="1:10" customHeight="0">
      <c r="A1758" s="0">
        <f>HYPERLINK("https://dl.dropboxusercontent.com/scl/fi/vibjhrl14jspliwsrab75/long-sleeve-09.jpg?rlkey=ytbl6wf40kbjj1yu1pkgfelp6&amp;dl=0","Click to download Image")</f>
      </c>
      <c r="B1758" s="0">
        <f>HYPERLINK("https://dl.dropboxusercontent.com/scl/fi/8xybrskr4i3n0x4k4fhih/mens-t-shirt-size-chartscason-slate-ls.jpg?rlkey=riw2im1i72lgtlz4mugt9lmvw&amp;dl=0","Click to download SizeChart")</f>
      </c>
      <c r="C1758" s="0" t="inlineStr">
        <is>
          <t>Long Sleeve Men's T-Shirt</t>
        </is>
      </c>
      <c r="D1758" s="0" t="inlineStr">
        <is>
          <t>'155280</t>
        </is>
      </c>
      <c r="E1758" s="0" t="inlineStr">
        <is>
          <t>IOWA CASLS M GD:155280C-L</t>
        </is>
      </c>
      <c r="F1758" s="0" t="inlineStr">
        <is>
          <t>'800155280063</t>
        </is>
      </c>
      <c r="G1758" s="0" t="inlineStr">
        <is>
          <t>MENS</t>
        </is>
      </c>
      <c r="H1758" s="0" t="inlineStr">
        <is>
          <t>L</t>
        </is>
      </c>
      <c r="I1758" s="0">
        <v>32.99</v>
      </c>
      <c r="J1758" s="0">
        <v>2</v>
      </c>
    </row>
    <row r="1759" spans="1:10" customHeight="0">
      <c r="A1759" s="0">
        <f>HYPERLINK("https://dl.dropboxusercontent.com/scl/fi/vibjhrl14jspliwsrab75/long-sleeve-09.jpg?rlkey=ytbl6wf40kbjj1yu1pkgfelp6&amp;dl=0","Click to download Image")</f>
      </c>
      <c r="B1759" s="0">
        <f>HYPERLINK("https://dl.dropboxusercontent.com/scl/fi/8xybrskr4i3n0x4k4fhih/mens-t-shirt-size-chartscason-slate-ls.jpg?rlkey=riw2im1i72lgtlz4mugt9lmvw&amp;dl=0","Click to download SizeChart")</f>
      </c>
      <c r="C1759" s="0" t="inlineStr">
        <is>
          <t>Long Sleeve Men's T-Shirt</t>
        </is>
      </c>
      <c r="D1759" s="0" t="inlineStr">
        <is>
          <t>'155280</t>
        </is>
      </c>
      <c r="E1759" s="0" t="inlineStr">
        <is>
          <t>IOWA CASLS M GD:155280D-XL</t>
        </is>
      </c>
      <c r="F1759" s="0" t="inlineStr">
        <is>
          <t>'800155280070</t>
        </is>
      </c>
      <c r="G1759" s="0" t="inlineStr">
        <is>
          <t>MENS</t>
        </is>
      </c>
      <c r="H1759" s="0" t="inlineStr">
        <is>
          <t>XL</t>
        </is>
      </c>
      <c r="I1759" s="0">
        <v>32.99</v>
      </c>
      <c r="J1759" s="0">
        <v>3</v>
      </c>
    </row>
    <row r="1760" spans="1:10" customHeight="0">
      <c r="A1760" s="0">
        <f>HYPERLINK("https://dl.dropboxusercontent.com/scl/fi/vibjhrl14jspliwsrab75/long-sleeve-09.jpg?rlkey=ytbl6wf40kbjj1yu1pkgfelp6&amp;dl=0","Click to download Image")</f>
      </c>
      <c r="B1760" s="0">
        <f>HYPERLINK("https://dl.dropboxusercontent.com/scl/fi/8xybrskr4i3n0x4k4fhih/mens-t-shirt-size-chartscason-slate-ls.jpg?rlkey=riw2im1i72lgtlz4mugt9lmvw&amp;dl=0","Click to download SizeChart")</f>
      </c>
      <c r="C1760" s="0" t="inlineStr">
        <is>
          <t>Long Sleeve Men's T-Shirt</t>
        </is>
      </c>
      <c r="D1760" s="0" t="inlineStr">
        <is>
          <t>'155280</t>
        </is>
      </c>
      <c r="E1760" s="0" t="inlineStr">
        <is>
          <t>IOWA CASLS M GD:155280E-2XL</t>
        </is>
      </c>
      <c r="F1760" s="0" t="inlineStr">
        <is>
          <t>'800155280087</t>
        </is>
      </c>
      <c r="G1760" s="0" t="inlineStr">
        <is>
          <t>MENS</t>
        </is>
      </c>
      <c r="H1760" s="0" t="inlineStr">
        <is>
          <t>2XL</t>
        </is>
      </c>
      <c r="I1760" s="0">
        <v>34.99</v>
      </c>
      <c r="J1760" s="0">
        <v>6</v>
      </c>
    </row>
    <row r="1761" spans="1:10" customHeight="0">
      <c r="A1761" s="0">
        <f>HYPERLINK("https://dl.dropboxusercontent.com/scl/fi/vibjhrl14jspliwsrab75/long-sleeve-09.jpg?rlkey=ytbl6wf40kbjj1yu1pkgfelp6&amp;dl=0","Click to download Image")</f>
      </c>
      <c r="B1761" s="0">
        <f>HYPERLINK("https://dl.dropboxusercontent.com/scl/fi/8xybrskr4i3n0x4k4fhih/mens-t-shirt-size-chartscason-slate-ls.jpg?rlkey=riw2im1i72lgtlz4mugt9lmvw&amp;dl=0","Click to download SizeChart")</f>
      </c>
      <c r="C1761" s="0" t="inlineStr">
        <is>
          <t>Long Sleeve Men's T-Shirt</t>
        </is>
      </c>
      <c r="D1761" s="0" t="inlineStr">
        <is>
          <t>'155280</t>
        </is>
      </c>
      <c r="E1761" s="0" t="inlineStr">
        <is>
          <t>IOWA CASLS M GD:155280F-3XL</t>
        </is>
      </c>
      <c r="F1761" s="0" t="inlineStr">
        <is>
          <t>'800155280094</t>
        </is>
      </c>
      <c r="G1761" s="0" t="inlineStr">
        <is>
          <t>MENS</t>
        </is>
      </c>
      <c r="H1761" s="0" t="inlineStr">
        <is>
          <t>3XL</t>
        </is>
      </c>
      <c r="I1761" s="0">
        <v>34.99</v>
      </c>
      <c r="J1761" s="0">
        <v>6</v>
      </c>
    </row>
    <row r="1762" spans="1:10" customHeight="0">
      <c r="A1762" s="0">
        <f>HYPERLINK("https://dl.dropboxusercontent.com/scl/fi/vng14kwn8qmu70pfq6qg3/long-sleeve-10.jpg?rlkey=yqoawgujunno20zhydmcbd6ab&amp;dl=0","Click to download Image")</f>
      </c>
      <c r="B1762" s="0">
        <f>HYPERLINK("https://dl.dropboxusercontent.com/scl/fi/8xybrskr4i3n0x4k4fhih/mens-t-shirt-size-chartscason-slate-ls.jpg?rlkey=riw2im1i72lgtlz4mugt9lmvw&amp;dl=0","Click to download SizeChart")</f>
      </c>
      <c r="C1762" s="0" t="inlineStr">
        <is>
          <t>Long Sleeve Men's T-Shirt</t>
        </is>
      </c>
      <c r="D1762" s="0" t="inlineStr">
        <is>
          <t>'155281</t>
        </is>
      </c>
      <c r="E1762" s="0" t="inlineStr">
        <is>
          <t>IOWA CASLS M GD:155281A-S</t>
        </is>
      </c>
      <c r="F1762" s="0" t="inlineStr">
        <is>
          <t>'800155281046</t>
        </is>
      </c>
      <c r="G1762" s="0" t="inlineStr">
        <is>
          <t>MENS</t>
        </is>
      </c>
      <c r="H1762" s="0" t="inlineStr">
        <is>
          <t>S</t>
        </is>
      </c>
      <c r="I1762" s="0">
        <v>32.99</v>
      </c>
      <c r="J1762" s="0">
        <v>1</v>
      </c>
    </row>
    <row r="1763" spans="1:10" customHeight="0">
      <c r="A1763" s="0">
        <f>HYPERLINK("https://dl.dropboxusercontent.com/scl/fi/vng14kwn8qmu70pfq6qg3/long-sleeve-10.jpg?rlkey=yqoawgujunno20zhydmcbd6ab&amp;dl=0","Click to download Image")</f>
      </c>
      <c r="B1763" s="0">
        <f>HYPERLINK("https://dl.dropboxusercontent.com/scl/fi/8xybrskr4i3n0x4k4fhih/mens-t-shirt-size-chartscason-slate-ls.jpg?rlkey=riw2im1i72lgtlz4mugt9lmvw&amp;dl=0","Click to download SizeChart")</f>
      </c>
      <c r="C1763" s="0" t="inlineStr">
        <is>
          <t>Long Sleeve Men's T-Shirt</t>
        </is>
      </c>
      <c r="D1763" s="0" t="inlineStr">
        <is>
          <t>'155281</t>
        </is>
      </c>
      <c r="E1763" s="0" t="inlineStr">
        <is>
          <t>IOWA CASLS M GD:155281B-M</t>
        </is>
      </c>
      <c r="F1763" s="0" t="inlineStr">
        <is>
          <t>'800155281053</t>
        </is>
      </c>
      <c r="G1763" s="0" t="inlineStr">
        <is>
          <t>MENS</t>
        </is>
      </c>
      <c r="H1763" s="0" t="inlineStr">
        <is>
          <t>M</t>
        </is>
      </c>
      <c r="I1763" s="0">
        <v>32.99</v>
      </c>
      <c r="J1763" s="0">
        <v>7</v>
      </c>
    </row>
    <row r="1764" spans="1:10" customHeight="0">
      <c r="A1764" s="0">
        <f>HYPERLINK("https://dl.dropboxusercontent.com/scl/fi/vng14kwn8qmu70pfq6qg3/long-sleeve-10.jpg?rlkey=yqoawgujunno20zhydmcbd6ab&amp;dl=0","Click to download Image")</f>
      </c>
      <c r="B1764" s="0">
        <f>HYPERLINK("https://dl.dropboxusercontent.com/scl/fi/8xybrskr4i3n0x4k4fhih/mens-t-shirt-size-chartscason-slate-ls.jpg?rlkey=riw2im1i72lgtlz4mugt9lmvw&amp;dl=0","Click to download SizeChart")</f>
      </c>
      <c r="C1764" s="0" t="inlineStr">
        <is>
          <t>Long Sleeve Men's T-Shirt</t>
        </is>
      </c>
      <c r="D1764" s="0" t="inlineStr">
        <is>
          <t>'155281</t>
        </is>
      </c>
      <c r="E1764" s="0" t="inlineStr">
        <is>
          <t>IOWA CASLS M GD:155281C-L</t>
        </is>
      </c>
      <c r="F1764" s="0" t="inlineStr">
        <is>
          <t>'800155281060</t>
        </is>
      </c>
      <c r="G1764" s="0" t="inlineStr">
        <is>
          <t>MENS</t>
        </is>
      </c>
      <c r="H1764" s="0" t="inlineStr">
        <is>
          <t>L</t>
        </is>
      </c>
      <c r="I1764" s="0">
        <v>32.99</v>
      </c>
      <c r="J1764" s="0">
        <v>2</v>
      </c>
    </row>
    <row r="1765" spans="1:10" customHeight="0">
      <c r="A1765" s="0">
        <f>HYPERLINK("https://dl.dropboxusercontent.com/scl/fi/vng14kwn8qmu70pfq6qg3/long-sleeve-10.jpg?rlkey=yqoawgujunno20zhydmcbd6ab&amp;dl=0","Click to download Image")</f>
      </c>
      <c r="B1765" s="0">
        <f>HYPERLINK("https://dl.dropboxusercontent.com/scl/fi/8xybrskr4i3n0x4k4fhih/mens-t-shirt-size-chartscason-slate-ls.jpg?rlkey=riw2im1i72lgtlz4mugt9lmvw&amp;dl=0","Click to download SizeChart")</f>
      </c>
      <c r="C1765" s="0" t="inlineStr">
        <is>
          <t>Long Sleeve Men's T-Shirt</t>
        </is>
      </c>
      <c r="D1765" s="0" t="inlineStr">
        <is>
          <t>'155281</t>
        </is>
      </c>
      <c r="E1765" s="0" t="inlineStr">
        <is>
          <t>IOWA CASLS M GD:155281D-XL</t>
        </is>
      </c>
      <c r="F1765" s="0" t="inlineStr">
        <is>
          <t>'800155281077</t>
        </is>
      </c>
      <c r="G1765" s="0" t="inlineStr">
        <is>
          <t>MENS</t>
        </is>
      </c>
      <c r="H1765" s="0" t="inlineStr">
        <is>
          <t>XL</t>
        </is>
      </c>
      <c r="I1765" s="0">
        <v>32.99</v>
      </c>
      <c r="J1765" s="0">
        <v>3</v>
      </c>
    </row>
    <row r="1766" spans="1:10" customHeight="0">
      <c r="A1766" s="0">
        <f>HYPERLINK("https://dl.dropboxusercontent.com/scl/fi/vng14kwn8qmu70pfq6qg3/long-sleeve-10.jpg?rlkey=yqoawgujunno20zhydmcbd6ab&amp;dl=0","Click to download Image")</f>
      </c>
      <c r="B1766" s="0">
        <f>HYPERLINK("https://dl.dropboxusercontent.com/scl/fi/8xybrskr4i3n0x4k4fhih/mens-t-shirt-size-chartscason-slate-ls.jpg?rlkey=riw2im1i72lgtlz4mugt9lmvw&amp;dl=0","Click to download SizeChart")</f>
      </c>
      <c r="C1766" s="0" t="inlineStr">
        <is>
          <t>Long Sleeve Men's T-Shirt</t>
        </is>
      </c>
      <c r="D1766" s="0" t="inlineStr">
        <is>
          <t>'155281</t>
        </is>
      </c>
      <c r="E1766" s="0" t="inlineStr">
        <is>
          <t>IOWA CASLS M GD:155281E-2XL</t>
        </is>
      </c>
      <c r="F1766" s="0" t="inlineStr">
        <is>
          <t>'800155281084</t>
        </is>
      </c>
      <c r="G1766" s="0" t="inlineStr">
        <is>
          <t>MENS</t>
        </is>
      </c>
      <c r="H1766" s="0" t="inlineStr">
        <is>
          <t>2XL</t>
        </is>
      </c>
      <c r="I1766" s="0">
        <v>34.99</v>
      </c>
      <c r="J1766" s="0">
        <v>6</v>
      </c>
    </row>
    <row r="1767" spans="1:10" customHeight="0">
      <c r="A1767" s="0">
        <f>HYPERLINK("https://dl.dropboxusercontent.com/scl/fi/vng14kwn8qmu70pfq6qg3/long-sleeve-10.jpg?rlkey=yqoawgujunno20zhydmcbd6ab&amp;dl=0","Click to download Image")</f>
      </c>
      <c r="B1767" s="0">
        <f>HYPERLINK("https://dl.dropboxusercontent.com/scl/fi/8xybrskr4i3n0x4k4fhih/mens-t-shirt-size-chartscason-slate-ls.jpg?rlkey=riw2im1i72lgtlz4mugt9lmvw&amp;dl=0","Click to download SizeChart")</f>
      </c>
      <c r="C1767" s="0" t="inlineStr">
        <is>
          <t>Long Sleeve Men's T-Shirt</t>
        </is>
      </c>
      <c r="D1767" s="0" t="inlineStr">
        <is>
          <t>'155281</t>
        </is>
      </c>
      <c r="E1767" s="0" t="inlineStr">
        <is>
          <t>IOWA CASLS M GD:155281F-3XL</t>
        </is>
      </c>
      <c r="F1767" s="0" t="inlineStr">
        <is>
          <t>'800155281091</t>
        </is>
      </c>
      <c r="G1767" s="0" t="inlineStr">
        <is>
          <t>MENS</t>
        </is>
      </c>
      <c r="H1767" s="0" t="inlineStr">
        <is>
          <t>3XL</t>
        </is>
      </c>
      <c r="I1767" s="0">
        <v>34.99</v>
      </c>
      <c r="J1767" s="0">
        <v>6</v>
      </c>
    </row>
    <row r="1768" spans="1:10" customHeight="0">
      <c r="A1768" s="0">
        <f>HYPERLINK("https://dl.dropboxusercontent.com/scl/fi/mi68d47c0unxpvzczxfv8/long-sleeve-17.jpg?rlkey=jhqrb0ju4jw9shwux2yl06914&amp;dl=0","Click to download Image")</f>
      </c>
      <c r="B1768" s="0">
        <f>HYPERLINK("https://dl.dropboxusercontent.com/scl/fi/8xybrskr4i3n0x4k4fhih/mens-t-shirt-size-chartscason-slate-ls.jpg?rlkey=riw2im1i72lgtlz4mugt9lmvw&amp;dl=0","Click to download SizeChart")</f>
      </c>
      <c r="C1768" s="0" t="inlineStr">
        <is>
          <t>Long Sleeve Men's T-Shirt</t>
        </is>
      </c>
      <c r="D1768" s="0" t="inlineStr">
        <is>
          <t>'155282</t>
        </is>
      </c>
      <c r="E1768" s="0" t="inlineStr">
        <is>
          <t>IOWA SLATE M BK:155282A-S</t>
        </is>
      </c>
      <c r="F1768" s="0" t="inlineStr">
        <is>
          <t>'800155282043</t>
        </is>
      </c>
      <c r="G1768" s="0" t="inlineStr">
        <is>
          <t>MENS</t>
        </is>
      </c>
      <c r="H1768" s="0" t="inlineStr">
        <is>
          <t>S</t>
        </is>
      </c>
      <c r="I1768" s="0">
        <v>32.99</v>
      </c>
      <c r="J1768" s="0">
        <v>89</v>
      </c>
    </row>
    <row r="1769" spans="1:10" customHeight="0">
      <c r="A1769" s="0">
        <f>HYPERLINK("https://dl.dropboxusercontent.com/scl/fi/mi68d47c0unxpvzczxfv8/long-sleeve-17.jpg?rlkey=jhqrb0ju4jw9shwux2yl06914&amp;dl=0","Click to download Image")</f>
      </c>
      <c r="B1769" s="0">
        <f>HYPERLINK("https://dl.dropboxusercontent.com/scl/fi/8xybrskr4i3n0x4k4fhih/mens-t-shirt-size-chartscason-slate-ls.jpg?rlkey=riw2im1i72lgtlz4mugt9lmvw&amp;dl=0","Click to download SizeChart")</f>
      </c>
      <c r="C1769" s="0" t="inlineStr">
        <is>
          <t>Long Sleeve Men's T-Shirt</t>
        </is>
      </c>
      <c r="D1769" s="0" t="inlineStr">
        <is>
          <t>'155282</t>
        </is>
      </c>
      <c r="E1769" s="0" t="inlineStr">
        <is>
          <t>IOWA SLATE M BK:155282B-M</t>
        </is>
      </c>
      <c r="F1769" s="0" t="inlineStr">
        <is>
          <t>'800155282050</t>
        </is>
      </c>
      <c r="G1769" s="0" t="inlineStr">
        <is>
          <t>MENS</t>
        </is>
      </c>
      <c r="H1769" s="0" t="inlineStr">
        <is>
          <t>M</t>
        </is>
      </c>
      <c r="I1769" s="0">
        <v>32.99</v>
      </c>
      <c r="J1769" s="0">
        <v>187</v>
      </c>
    </row>
    <row r="1770" spans="1:10" customHeight="0">
      <c r="A1770" s="0">
        <f>HYPERLINK("https://dl.dropboxusercontent.com/scl/fi/mi68d47c0unxpvzczxfv8/long-sleeve-17.jpg?rlkey=jhqrb0ju4jw9shwux2yl06914&amp;dl=0","Click to download Image")</f>
      </c>
      <c r="B1770" s="0">
        <f>HYPERLINK("https://dl.dropboxusercontent.com/scl/fi/8xybrskr4i3n0x4k4fhih/mens-t-shirt-size-chartscason-slate-ls.jpg?rlkey=riw2im1i72lgtlz4mugt9lmvw&amp;dl=0","Click to download SizeChart")</f>
      </c>
      <c r="C1770" s="0" t="inlineStr">
        <is>
          <t>Long Sleeve Men's T-Shirt</t>
        </is>
      </c>
      <c r="D1770" s="0" t="inlineStr">
        <is>
          <t>'155282</t>
        </is>
      </c>
      <c r="E1770" s="0" t="inlineStr">
        <is>
          <t>IOWA SLATE M BK:155282C-L</t>
        </is>
      </c>
      <c r="F1770" s="0" t="inlineStr">
        <is>
          <t>'800155282067</t>
        </is>
      </c>
      <c r="G1770" s="0" t="inlineStr">
        <is>
          <t>MENS</t>
        </is>
      </c>
      <c r="H1770" s="0" t="inlineStr">
        <is>
          <t>L</t>
        </is>
      </c>
      <c r="I1770" s="0">
        <v>32.99</v>
      </c>
      <c r="J1770" s="0">
        <v>214</v>
      </c>
    </row>
    <row r="1771" spans="1:10" customHeight="0">
      <c r="A1771" s="0">
        <f>HYPERLINK("https://dl.dropboxusercontent.com/scl/fi/mi68d47c0unxpvzczxfv8/long-sleeve-17.jpg?rlkey=jhqrb0ju4jw9shwux2yl06914&amp;dl=0","Click to download Image")</f>
      </c>
      <c r="B1771" s="0">
        <f>HYPERLINK("https://dl.dropboxusercontent.com/scl/fi/8xybrskr4i3n0x4k4fhih/mens-t-shirt-size-chartscason-slate-ls.jpg?rlkey=riw2im1i72lgtlz4mugt9lmvw&amp;dl=0","Click to download SizeChart")</f>
      </c>
      <c r="C1771" s="0" t="inlineStr">
        <is>
          <t>Long Sleeve Men's T-Shirt</t>
        </is>
      </c>
      <c r="D1771" s="0" t="inlineStr">
        <is>
          <t>'155282</t>
        </is>
      </c>
      <c r="E1771" s="0" t="inlineStr">
        <is>
          <t>IOWA SLATE M BK:155282D-XL</t>
        </is>
      </c>
      <c r="F1771" s="0" t="inlineStr">
        <is>
          <t>'800155282074</t>
        </is>
      </c>
      <c r="G1771" s="0" t="inlineStr">
        <is>
          <t>MENS</t>
        </is>
      </c>
      <c r="H1771" s="0" t="inlineStr">
        <is>
          <t>XL</t>
        </is>
      </c>
      <c r="I1771" s="0">
        <v>32.99</v>
      </c>
      <c r="J1771" s="0">
        <v>214</v>
      </c>
    </row>
    <row r="1772" spans="1:10" customHeight="0">
      <c r="A1772" s="0">
        <f>HYPERLINK("https://dl.dropboxusercontent.com/scl/fi/mi68d47c0unxpvzczxfv8/long-sleeve-17.jpg?rlkey=jhqrb0ju4jw9shwux2yl06914&amp;dl=0","Click to download Image")</f>
      </c>
      <c r="B1772" s="0">
        <f>HYPERLINK("https://dl.dropboxusercontent.com/scl/fi/8xybrskr4i3n0x4k4fhih/mens-t-shirt-size-chartscason-slate-ls.jpg?rlkey=riw2im1i72lgtlz4mugt9lmvw&amp;dl=0","Click to download SizeChart")</f>
      </c>
      <c r="C1772" s="0" t="inlineStr">
        <is>
          <t>Long Sleeve Men's T-Shirt</t>
        </is>
      </c>
      <c r="D1772" s="0" t="inlineStr">
        <is>
          <t>'155282</t>
        </is>
      </c>
      <c r="E1772" s="0" t="inlineStr">
        <is>
          <t>IOWA SLATE M BK:155282E-2XL</t>
        </is>
      </c>
      <c r="F1772" s="0" t="inlineStr">
        <is>
          <t>'800155282081</t>
        </is>
      </c>
      <c r="G1772" s="0" t="inlineStr">
        <is>
          <t>MENS</t>
        </is>
      </c>
      <c r="H1772" s="0" t="inlineStr">
        <is>
          <t>2XL</t>
        </is>
      </c>
      <c r="I1772" s="0">
        <v>34.99</v>
      </c>
      <c r="J1772" s="0">
        <v>207</v>
      </c>
    </row>
    <row r="1773" spans="1:10" customHeight="0">
      <c r="A1773" s="0">
        <f>HYPERLINK("https://dl.dropboxusercontent.com/scl/fi/mi68d47c0unxpvzczxfv8/long-sleeve-17.jpg?rlkey=jhqrb0ju4jw9shwux2yl06914&amp;dl=0","Click to download Image")</f>
      </c>
      <c r="B1773" s="0">
        <f>HYPERLINK("https://dl.dropboxusercontent.com/scl/fi/8xybrskr4i3n0x4k4fhih/mens-t-shirt-size-chartscason-slate-ls.jpg?rlkey=riw2im1i72lgtlz4mugt9lmvw&amp;dl=0","Click to download SizeChart")</f>
      </c>
      <c r="C1773" s="0" t="inlineStr">
        <is>
          <t>Long Sleeve Men's T-Shirt</t>
        </is>
      </c>
      <c r="D1773" s="0" t="inlineStr">
        <is>
          <t>'155282</t>
        </is>
      </c>
      <c r="E1773" s="0" t="inlineStr">
        <is>
          <t>IOWA SLATE M BK:155282F-3XL</t>
        </is>
      </c>
      <c r="F1773" s="0" t="inlineStr">
        <is>
          <t>'800155282098</t>
        </is>
      </c>
      <c r="G1773" s="0" t="inlineStr">
        <is>
          <t>MENS</t>
        </is>
      </c>
      <c r="H1773" s="0" t="inlineStr">
        <is>
          <t>3XL</t>
        </is>
      </c>
      <c r="I1773" s="0">
        <v>34.99</v>
      </c>
      <c r="J1773" s="0">
        <v>104</v>
      </c>
    </row>
    <row r="1774" spans="1:10" customHeight="0">
      <c r="A1774" s="0">
        <f>HYPERLINK("https://dl.dropboxusercontent.com/scl/fi/uvt21uetw39gw7ddnw1gf/123179-af.jpg?rlkey=s5lfm91nzxyqxbverglc7hvgz&amp;dl=0","Click to download Image")</f>
      </c>
      <c r="B1774" s="0">
        <f>HYPERLINK("https://dl.dropboxusercontent.com/scl/fi/aqgcvuybxrd1yryhh20bg/2january-20201mens.jpg?rlkey=52o1jy9qrgrbnknd0uosvgko5&amp;dl=0","Click to download SizeChart")</f>
      </c>
      <c r="C1774" s="0" t="inlineStr">
        <is>
          <t>Burns Men's Midweight Hoodie</t>
        </is>
      </c>
      <c r="D1774" s="0" t="inlineStr">
        <is>
          <t>'123179</t>
        </is>
      </c>
      <c r="E1774" s="0" t="inlineStr">
        <is>
          <t>KSU BURNS M GY:123179A-S</t>
        </is>
      </c>
      <c r="F1774" s="0" t="inlineStr">
        <is>
          <t>'805123179042</t>
        </is>
      </c>
      <c r="G1774" s="0" t="inlineStr">
        <is>
          <t>MENS</t>
        </is>
      </c>
      <c r="H1774" s="0" t="inlineStr">
        <is>
          <t>S</t>
        </is>
      </c>
      <c r="I1774" s="0">
        <v>39.99</v>
      </c>
      <c r="J1774" s="0">
        <v>16</v>
      </c>
    </row>
    <row r="1775" spans="1:10" customHeight="0">
      <c r="A1775" s="0">
        <f>HYPERLINK("https://dl.dropboxusercontent.com/scl/fi/uvt21uetw39gw7ddnw1gf/123179-af.jpg?rlkey=s5lfm91nzxyqxbverglc7hvgz&amp;dl=0","Click to download Image")</f>
      </c>
      <c r="B1775" s="0">
        <f>HYPERLINK("https://dl.dropboxusercontent.com/scl/fi/aqgcvuybxrd1yryhh20bg/2january-20201mens.jpg?rlkey=52o1jy9qrgrbnknd0uosvgko5&amp;dl=0","Click to download SizeChart")</f>
      </c>
      <c r="C1775" s="0" t="inlineStr">
        <is>
          <t>Burns Men's Midweight Hoodie</t>
        </is>
      </c>
      <c r="D1775" s="0" t="inlineStr">
        <is>
          <t>'123179</t>
        </is>
      </c>
      <c r="E1775" s="0" t="inlineStr">
        <is>
          <t>KSU BURNS M GY:123179B-M</t>
        </is>
      </c>
      <c r="F1775" s="0" t="inlineStr">
        <is>
          <t>'805123179059</t>
        </is>
      </c>
      <c r="G1775" s="0" t="inlineStr">
        <is>
          <t>MENS</t>
        </is>
      </c>
      <c r="H1775" s="0" t="inlineStr">
        <is>
          <t>M</t>
        </is>
      </c>
      <c r="I1775" s="0">
        <v>39.99</v>
      </c>
      <c r="J1775" s="0">
        <v>31</v>
      </c>
    </row>
    <row r="1776" spans="1:10" customHeight="0">
      <c r="A1776" s="0">
        <f>HYPERLINK("https://dl.dropboxusercontent.com/scl/fi/uvt21uetw39gw7ddnw1gf/123179-af.jpg?rlkey=s5lfm91nzxyqxbverglc7hvgz&amp;dl=0","Click to download Image")</f>
      </c>
      <c r="B1776" s="0">
        <f>HYPERLINK("https://dl.dropboxusercontent.com/scl/fi/aqgcvuybxrd1yryhh20bg/2january-20201mens.jpg?rlkey=52o1jy9qrgrbnknd0uosvgko5&amp;dl=0","Click to download SizeChart")</f>
      </c>
      <c r="C1776" s="0" t="inlineStr">
        <is>
          <t>Burns Men's Midweight Hoodie</t>
        </is>
      </c>
      <c r="D1776" s="0" t="inlineStr">
        <is>
          <t>'123179</t>
        </is>
      </c>
      <c r="E1776" s="0" t="inlineStr">
        <is>
          <t>KSU BURNS M GY:123179C-L</t>
        </is>
      </c>
      <c r="F1776" s="0" t="inlineStr">
        <is>
          <t>'805123179066</t>
        </is>
      </c>
      <c r="G1776" s="0" t="inlineStr">
        <is>
          <t>MENS</t>
        </is>
      </c>
      <c r="H1776" s="0" t="inlineStr">
        <is>
          <t>L</t>
        </is>
      </c>
      <c r="I1776" s="0">
        <v>39.99</v>
      </c>
      <c r="J1776" s="0">
        <v>44</v>
      </c>
    </row>
    <row r="1777" spans="1:10" customHeight="0">
      <c r="A1777" s="0">
        <f>HYPERLINK("https://dl.dropboxusercontent.com/scl/fi/uvt21uetw39gw7ddnw1gf/123179-af.jpg?rlkey=s5lfm91nzxyqxbverglc7hvgz&amp;dl=0","Click to download Image")</f>
      </c>
      <c r="B1777" s="0">
        <f>HYPERLINK("https://dl.dropboxusercontent.com/scl/fi/aqgcvuybxrd1yryhh20bg/2january-20201mens.jpg?rlkey=52o1jy9qrgrbnknd0uosvgko5&amp;dl=0","Click to download SizeChart")</f>
      </c>
      <c r="C1777" s="0" t="inlineStr">
        <is>
          <t>Burns Men's Midweight Hoodie</t>
        </is>
      </c>
      <c r="D1777" s="0" t="inlineStr">
        <is>
          <t>'123179</t>
        </is>
      </c>
      <c r="E1777" s="0" t="inlineStr">
        <is>
          <t>KSU BURNS M GY:123179D-XL</t>
        </is>
      </c>
      <c r="F1777" s="0" t="inlineStr">
        <is>
          <t>'805123179073</t>
        </is>
      </c>
      <c r="G1777" s="0" t="inlineStr">
        <is>
          <t>MENS</t>
        </is>
      </c>
      <c r="H1777" s="0" t="inlineStr">
        <is>
          <t>XL</t>
        </is>
      </c>
      <c r="I1777" s="0">
        <v>39.99</v>
      </c>
      <c r="J1777" s="0">
        <v>45</v>
      </c>
    </row>
    <row r="1778" spans="1:10" customHeight="0">
      <c r="A1778" s="0">
        <f>HYPERLINK("https://dl.dropboxusercontent.com/scl/fi/uvt21uetw39gw7ddnw1gf/123179-af.jpg?rlkey=s5lfm91nzxyqxbverglc7hvgz&amp;dl=0","Click to download Image")</f>
      </c>
      <c r="B1778" s="0">
        <f>HYPERLINK("https://dl.dropboxusercontent.com/scl/fi/aqgcvuybxrd1yryhh20bg/2january-20201mens.jpg?rlkey=52o1jy9qrgrbnknd0uosvgko5&amp;dl=0","Click to download SizeChart")</f>
      </c>
      <c r="C1778" s="0" t="inlineStr">
        <is>
          <t>Burns Men's Midweight Hoodie</t>
        </is>
      </c>
      <c r="D1778" s="0" t="inlineStr">
        <is>
          <t>'123179</t>
        </is>
      </c>
      <c r="E1778" s="0" t="inlineStr">
        <is>
          <t>KSU BURNS M GY:123179E-2XL</t>
        </is>
      </c>
      <c r="F1778" s="0" t="inlineStr">
        <is>
          <t>'805123179080</t>
        </is>
      </c>
      <c r="G1778" s="0" t="inlineStr">
        <is>
          <t>MENS</t>
        </is>
      </c>
      <c r="H1778" s="0" t="inlineStr">
        <is>
          <t>2XL</t>
        </is>
      </c>
      <c r="I1778" s="0">
        <v>41.99</v>
      </c>
      <c r="J1778" s="0">
        <v>28</v>
      </c>
    </row>
    <row r="1779" spans="1:10" customHeight="0">
      <c r="A1779" s="0">
        <f>HYPERLINK("https://dl.dropboxusercontent.com/scl/fi/uvt21uetw39gw7ddnw1gf/123179-af.jpg?rlkey=s5lfm91nzxyqxbverglc7hvgz&amp;dl=0","Click to download Image")</f>
      </c>
      <c r="B1779" s="0">
        <f>HYPERLINK("https://dl.dropboxusercontent.com/scl/fi/aqgcvuybxrd1yryhh20bg/2january-20201mens.jpg?rlkey=52o1jy9qrgrbnknd0uosvgko5&amp;dl=0","Click to download SizeChart")</f>
      </c>
      <c r="C1779" s="0" t="inlineStr">
        <is>
          <t>Burns Men's Midweight Hoodie</t>
        </is>
      </c>
      <c r="D1779" s="0" t="inlineStr">
        <is>
          <t>'123179</t>
        </is>
      </c>
      <c r="E1779" s="0" t="inlineStr">
        <is>
          <t>KSU BURNS M GY:123179F-3XL</t>
        </is>
      </c>
      <c r="F1779" s="0" t="inlineStr">
        <is>
          <t>'805123179097</t>
        </is>
      </c>
      <c r="G1779" s="0" t="inlineStr">
        <is>
          <t>MENS</t>
        </is>
      </c>
      <c r="H1779" s="0" t="inlineStr">
        <is>
          <t>3XL</t>
        </is>
      </c>
      <c r="I1779" s="0">
        <v>41.99</v>
      </c>
      <c r="J1779" s="0">
        <v>16</v>
      </c>
    </row>
    <row r="1780" spans="1:10" customHeight="0">
      <c r="A1780" s="0">
        <f>HYPERLINK("https://dl.dropboxusercontent.com/scl/fi/2rjnfdgwshgt0w5v2s5sq/128489t.jpg?rlkey=ivcx21iuokrmksv1geyq2sd7c&amp;dl=0","Click to download Image")</f>
      </c>
      <c r="B1780" s="0">
        <f>HYPERLINK("https://dl.dropboxusercontent.com/scl/fi/qho66k182mrvg7qgnl1q7/2january-20201mens.jpg?rlkey=qsa1jzof0lw6qremg7sk7l3bb&amp;dl=0","Click to download SizeChart")</f>
      </c>
      <c r="C1780" s="0" t="inlineStr">
        <is>
          <t>Rowley Men's Midweight Sweatshirt</t>
        </is>
      </c>
      <c r="D1780" s="0" t="inlineStr">
        <is>
          <t>'128489</t>
        </is>
      </c>
      <c r="E1780" s="0" t="inlineStr">
        <is>
          <t>ISU ROWLEY M GD:128489A-S</t>
        </is>
      </c>
      <c r="F1780" s="0" t="inlineStr">
        <is>
          <t>'801128489049</t>
        </is>
      </c>
      <c r="G1780" s="0" t="inlineStr">
        <is>
          <t>MENS</t>
        </is>
      </c>
      <c r="H1780" s="0" t="inlineStr">
        <is>
          <t>S</t>
        </is>
      </c>
      <c r="I1780" s="0">
        <v>34.99</v>
      </c>
      <c r="J1780" s="0">
        <v>4</v>
      </c>
    </row>
    <row r="1781" spans="1:10" customHeight="0">
      <c r="A1781" s="0">
        <f>HYPERLINK("https://dl.dropboxusercontent.com/scl/fi/2rjnfdgwshgt0w5v2s5sq/128489t.jpg?rlkey=ivcx21iuokrmksv1geyq2sd7c&amp;dl=0","Click to download Image")</f>
      </c>
      <c r="B1781" s="0">
        <f>HYPERLINK("https://dl.dropboxusercontent.com/scl/fi/qho66k182mrvg7qgnl1q7/2january-20201mens.jpg?rlkey=qsa1jzof0lw6qremg7sk7l3bb&amp;dl=0","Click to download SizeChart")</f>
      </c>
      <c r="C1781" s="0" t="inlineStr">
        <is>
          <t>Rowley Men's Midweight Sweatshirt</t>
        </is>
      </c>
      <c r="D1781" s="0" t="inlineStr">
        <is>
          <t>'128489</t>
        </is>
      </c>
      <c r="E1781" s="0" t="inlineStr">
        <is>
          <t>ISU ROWLEY M GD:128489B-M</t>
        </is>
      </c>
      <c r="F1781" s="0" t="inlineStr">
        <is>
          <t>'801128489056</t>
        </is>
      </c>
      <c r="G1781" s="0" t="inlineStr">
        <is>
          <t>MENS</t>
        </is>
      </c>
      <c r="H1781" s="0" t="inlineStr">
        <is>
          <t>M</t>
        </is>
      </c>
      <c r="I1781" s="0">
        <v>34.99</v>
      </c>
      <c r="J1781" s="0">
        <v>4</v>
      </c>
    </row>
    <row r="1782" spans="1:10" customHeight="0">
      <c r="A1782" s="0">
        <f>HYPERLINK("https://dl.dropboxusercontent.com/scl/fi/2rjnfdgwshgt0w5v2s5sq/128489t.jpg?rlkey=ivcx21iuokrmksv1geyq2sd7c&amp;dl=0","Click to download Image")</f>
      </c>
      <c r="B1782" s="0">
        <f>HYPERLINK("https://dl.dropboxusercontent.com/scl/fi/qho66k182mrvg7qgnl1q7/2january-20201mens.jpg?rlkey=qsa1jzof0lw6qremg7sk7l3bb&amp;dl=0","Click to download SizeChart")</f>
      </c>
      <c r="C1782" s="0" t="inlineStr">
        <is>
          <t>Rowley Men's Midweight Sweatshirt</t>
        </is>
      </c>
      <c r="D1782" s="0" t="inlineStr">
        <is>
          <t>'128489</t>
        </is>
      </c>
      <c r="E1782" s="0" t="inlineStr">
        <is>
          <t>ISU ROWLEY M GD:128489C-L</t>
        </is>
      </c>
      <c r="F1782" s="0" t="inlineStr">
        <is>
          <t>'801128489063</t>
        </is>
      </c>
      <c r="G1782" s="0" t="inlineStr">
        <is>
          <t>MENS</t>
        </is>
      </c>
      <c r="H1782" s="0" t="inlineStr">
        <is>
          <t>L</t>
        </is>
      </c>
      <c r="I1782" s="0">
        <v>34.99</v>
      </c>
      <c r="J1782" s="0">
        <v>10</v>
      </c>
    </row>
    <row r="1783" spans="1:10" customHeight="0">
      <c r="A1783" s="0">
        <f>HYPERLINK("https://dl.dropboxusercontent.com/scl/fi/2rjnfdgwshgt0w5v2s5sq/128489t.jpg?rlkey=ivcx21iuokrmksv1geyq2sd7c&amp;dl=0","Click to download Image")</f>
      </c>
      <c r="B1783" s="0">
        <f>HYPERLINK("https://dl.dropboxusercontent.com/scl/fi/qho66k182mrvg7qgnl1q7/2january-20201mens.jpg?rlkey=qsa1jzof0lw6qremg7sk7l3bb&amp;dl=0","Click to download SizeChart")</f>
      </c>
      <c r="C1783" s="0" t="inlineStr">
        <is>
          <t>Rowley Men's Midweight Sweatshirt</t>
        </is>
      </c>
      <c r="D1783" s="0" t="inlineStr">
        <is>
          <t>'128489</t>
        </is>
      </c>
      <c r="E1783" s="0" t="inlineStr">
        <is>
          <t>ISU ROWLEY M GD:128489D-XL</t>
        </is>
      </c>
      <c r="F1783" s="0" t="inlineStr">
        <is>
          <t>'801128489070</t>
        </is>
      </c>
      <c r="G1783" s="0" t="inlineStr">
        <is>
          <t>MENS</t>
        </is>
      </c>
      <c r="H1783" s="0" t="inlineStr">
        <is>
          <t>XL</t>
        </is>
      </c>
      <c r="I1783" s="0">
        <v>34.99</v>
      </c>
      <c r="J1783" s="0">
        <v>9</v>
      </c>
    </row>
    <row r="1784" spans="1:10" customHeight="0">
      <c r="A1784" s="0">
        <f>HYPERLINK("https://dl.dropboxusercontent.com/scl/fi/2rjnfdgwshgt0w5v2s5sq/128489t.jpg?rlkey=ivcx21iuokrmksv1geyq2sd7c&amp;dl=0","Click to download Image")</f>
      </c>
      <c r="B1784" s="0">
        <f>HYPERLINK("https://dl.dropboxusercontent.com/scl/fi/qho66k182mrvg7qgnl1q7/2january-20201mens.jpg?rlkey=qsa1jzof0lw6qremg7sk7l3bb&amp;dl=0","Click to download SizeChart")</f>
      </c>
      <c r="C1784" s="0" t="inlineStr">
        <is>
          <t>Rowley Men's Midweight Sweatshirt</t>
        </is>
      </c>
      <c r="D1784" s="0" t="inlineStr">
        <is>
          <t>'128489</t>
        </is>
      </c>
      <c r="E1784" s="0" t="inlineStr">
        <is>
          <t>ISU ROWLEY M GD:128489E-2XL</t>
        </is>
      </c>
      <c r="F1784" s="0" t="inlineStr">
        <is>
          <t>'801128489087</t>
        </is>
      </c>
      <c r="G1784" s="0" t="inlineStr">
        <is>
          <t>MENS</t>
        </is>
      </c>
      <c r="H1784" s="0" t="inlineStr">
        <is>
          <t>2XL</t>
        </is>
      </c>
      <c r="I1784" s="0">
        <v>36.99</v>
      </c>
      <c r="J1784" s="0">
        <v>4</v>
      </c>
    </row>
    <row r="1785" spans="1:10" customHeight="0">
      <c r="A1785" s="0">
        <f>HYPERLINK("https://dl.dropboxusercontent.com/scl/fi/2rjnfdgwshgt0w5v2s5sq/128489t.jpg?rlkey=ivcx21iuokrmksv1geyq2sd7c&amp;dl=0","Click to download Image")</f>
      </c>
      <c r="B1785" s="0">
        <f>HYPERLINK("https://dl.dropboxusercontent.com/scl/fi/qho66k182mrvg7qgnl1q7/2january-20201mens.jpg?rlkey=qsa1jzof0lw6qremg7sk7l3bb&amp;dl=0","Click to download SizeChart")</f>
      </c>
      <c r="C1785" s="0" t="inlineStr">
        <is>
          <t>Rowley Men's Midweight Sweatshirt</t>
        </is>
      </c>
      <c r="D1785" s="0" t="inlineStr">
        <is>
          <t>'128489</t>
        </is>
      </c>
      <c r="E1785" s="0" t="inlineStr">
        <is>
          <t>ISU ROWLEY M GD:128489F-3XL</t>
        </is>
      </c>
      <c r="F1785" s="0" t="inlineStr">
        <is>
          <t>'801128489094</t>
        </is>
      </c>
      <c r="G1785" s="0" t="inlineStr">
        <is>
          <t>MENS</t>
        </is>
      </c>
      <c r="H1785" s="0" t="inlineStr">
        <is>
          <t>3XL</t>
        </is>
      </c>
      <c r="I1785" s="0">
        <v>36.99</v>
      </c>
      <c r="J1785" s="0">
        <v>4</v>
      </c>
    </row>
    <row r="1786" spans="1:10" customHeight="0">
      <c r="A1786" s="0">
        <f>HYPERLINK("https://dl.dropboxusercontent.com/scl/fi/9mxs02shdk9xi3k9388ue/128681t.jpg?rlkey=yib3aciv3ui1rca3t7m24pl3p&amp;dl=0","Click to download Image")</f>
      </c>
      <c r="B1786" s="0">
        <f>HYPERLINK("https://dl.dropboxusercontent.com/scl/fi/qho66k182mrvg7qgnl1q7/2january-20201mens.jpg?rlkey=qsa1jzof0lw6qremg7sk7l3bb&amp;dl=0","Click to download SizeChart")</f>
      </c>
      <c r="C1786" s="0" t="inlineStr">
        <is>
          <t>Rowley Men's Midweight Sweatshirt</t>
        </is>
      </c>
      <c r="D1786" s="0" t="inlineStr">
        <is>
          <t>'128681</t>
        </is>
      </c>
      <c r="E1786" s="0" t="inlineStr">
        <is>
          <t>UNI ROWLEY M PE:128681A-S</t>
        </is>
      </c>
      <c r="F1786" s="0" t="inlineStr">
        <is>
          <t>'802128681044</t>
        </is>
      </c>
      <c r="G1786" s="0" t="inlineStr">
        <is>
          <t>MENS</t>
        </is>
      </c>
      <c r="H1786" s="0" t="inlineStr">
        <is>
          <t>S</t>
        </is>
      </c>
      <c r="I1786" s="0">
        <v>34.99</v>
      </c>
      <c r="J1786" s="0">
        <v>2</v>
      </c>
    </row>
    <row r="1787" spans="1:10" customHeight="0">
      <c r="A1787" s="0">
        <f>HYPERLINK("https://dl.dropboxusercontent.com/scl/fi/9mxs02shdk9xi3k9388ue/128681t.jpg?rlkey=yib3aciv3ui1rca3t7m24pl3p&amp;dl=0","Click to download Image")</f>
      </c>
      <c r="B1787" s="0">
        <f>HYPERLINK("https://dl.dropboxusercontent.com/scl/fi/qho66k182mrvg7qgnl1q7/2january-20201mens.jpg?rlkey=qsa1jzof0lw6qremg7sk7l3bb&amp;dl=0","Click to download SizeChart")</f>
      </c>
      <c r="C1787" s="0" t="inlineStr">
        <is>
          <t>Rowley Men's Midweight Sweatshirt</t>
        </is>
      </c>
      <c r="D1787" s="0" t="inlineStr">
        <is>
          <t>'128681</t>
        </is>
      </c>
      <c r="E1787" s="0" t="inlineStr">
        <is>
          <t>UNI ROWLEY M PE:128681B-M</t>
        </is>
      </c>
      <c r="F1787" s="0" t="inlineStr">
        <is>
          <t>'802128681051</t>
        </is>
      </c>
      <c r="G1787" s="0" t="inlineStr">
        <is>
          <t>MENS</t>
        </is>
      </c>
      <c r="H1787" s="0" t="inlineStr">
        <is>
          <t>M</t>
        </is>
      </c>
      <c r="I1787" s="0">
        <v>34.99</v>
      </c>
      <c r="J1787" s="0">
        <v>5</v>
      </c>
    </row>
    <row r="1788" spans="1:10" customHeight="0">
      <c r="A1788" s="0">
        <f>HYPERLINK("https://dl.dropboxusercontent.com/scl/fi/9mxs02shdk9xi3k9388ue/128681t.jpg?rlkey=yib3aciv3ui1rca3t7m24pl3p&amp;dl=0","Click to download Image")</f>
      </c>
      <c r="B1788" s="0">
        <f>HYPERLINK("https://dl.dropboxusercontent.com/scl/fi/qho66k182mrvg7qgnl1q7/2january-20201mens.jpg?rlkey=qsa1jzof0lw6qremg7sk7l3bb&amp;dl=0","Click to download SizeChart")</f>
      </c>
      <c r="C1788" s="0" t="inlineStr">
        <is>
          <t>Rowley Men's Midweight Sweatshirt</t>
        </is>
      </c>
      <c r="D1788" s="0" t="inlineStr">
        <is>
          <t>'128681</t>
        </is>
      </c>
      <c r="E1788" s="0" t="inlineStr">
        <is>
          <t>UNI ROWLEY M PE:128681C-L</t>
        </is>
      </c>
      <c r="F1788" s="0" t="inlineStr">
        <is>
          <t>'802128681068</t>
        </is>
      </c>
      <c r="G1788" s="0" t="inlineStr">
        <is>
          <t>MENS</t>
        </is>
      </c>
      <c r="H1788" s="0" t="inlineStr">
        <is>
          <t>L</t>
        </is>
      </c>
      <c r="I1788" s="0">
        <v>34.99</v>
      </c>
      <c r="J1788" s="0">
        <v>9</v>
      </c>
    </row>
    <row r="1789" spans="1:10" customHeight="0">
      <c r="A1789" s="0">
        <f>HYPERLINK("https://dl.dropboxusercontent.com/scl/fi/9mxs02shdk9xi3k9388ue/128681t.jpg?rlkey=yib3aciv3ui1rca3t7m24pl3p&amp;dl=0","Click to download Image")</f>
      </c>
      <c r="B1789" s="0">
        <f>HYPERLINK("https://dl.dropboxusercontent.com/scl/fi/qho66k182mrvg7qgnl1q7/2january-20201mens.jpg?rlkey=qsa1jzof0lw6qremg7sk7l3bb&amp;dl=0","Click to download SizeChart")</f>
      </c>
      <c r="C1789" s="0" t="inlineStr">
        <is>
          <t>Rowley Men's Midweight Sweatshirt</t>
        </is>
      </c>
      <c r="D1789" s="0" t="inlineStr">
        <is>
          <t>'128681</t>
        </is>
      </c>
      <c r="E1789" s="0" t="inlineStr">
        <is>
          <t>UNI ROWLEY M PE:128681E-2XL</t>
        </is>
      </c>
      <c r="F1789" s="0" t="inlineStr">
        <is>
          <t>'802128681082</t>
        </is>
      </c>
      <c r="G1789" s="0" t="inlineStr">
        <is>
          <t>MENS</t>
        </is>
      </c>
      <c r="H1789" s="0" t="inlineStr">
        <is>
          <t>2XL</t>
        </is>
      </c>
      <c r="I1789" s="0">
        <v>36.99</v>
      </c>
      <c r="J1789" s="0">
        <v>5</v>
      </c>
    </row>
    <row r="1790" spans="1:10" customHeight="0">
      <c r="A1790" s="0">
        <f>HYPERLINK("https://dl.dropboxusercontent.com/scl/fi/9mxs02shdk9xi3k9388ue/128681t.jpg?rlkey=yib3aciv3ui1rca3t7m24pl3p&amp;dl=0","Click to download Image")</f>
      </c>
      <c r="B1790" s="0">
        <f>HYPERLINK("https://dl.dropboxusercontent.com/scl/fi/qho66k182mrvg7qgnl1q7/2january-20201mens.jpg?rlkey=qsa1jzof0lw6qremg7sk7l3bb&amp;dl=0","Click to download SizeChart")</f>
      </c>
      <c r="C1790" s="0" t="inlineStr">
        <is>
          <t>Rowley Men's Midweight Sweatshirt</t>
        </is>
      </c>
      <c r="D1790" s="0" t="inlineStr">
        <is>
          <t>'128681</t>
        </is>
      </c>
      <c r="E1790" s="0" t="inlineStr">
        <is>
          <t>UNI ROWLEY M PE:128681F-3XL</t>
        </is>
      </c>
      <c r="F1790" s="0" t="inlineStr">
        <is>
          <t>'802128681099</t>
        </is>
      </c>
      <c r="G1790" s="0" t="inlineStr">
        <is>
          <t>MENS</t>
        </is>
      </c>
      <c r="H1790" s="0" t="inlineStr">
        <is>
          <t>3XL</t>
        </is>
      </c>
      <c r="I1790" s="0">
        <v>36.99</v>
      </c>
      <c r="J1790" s="0">
        <v>0</v>
      </c>
    </row>
    <row r="1791" spans="1:10" customHeight="0">
      <c r="A1791" s="0">
        <f>HYPERLINK("https://dl.dropboxusercontent.com/scl/fi/ebvatqflkik2nfgz0jfqj/128682t.jpg?rlkey=18apwrlcymjkt09u6x83mzvyy&amp;dl=0","Click to download Image")</f>
      </c>
      <c r="B1791" s="0">
        <f>HYPERLINK("https://dl.dropboxusercontent.com/scl/fi/qho66k182mrvg7qgnl1q7/2january-20201mens.jpg?rlkey=qsa1jzof0lw6qremg7sk7l3bb&amp;dl=0","Click to download SizeChart")</f>
      </c>
      <c r="C1791" s="0" t="inlineStr">
        <is>
          <t>Rowley Men's Midweight Sweatshirt</t>
        </is>
      </c>
      <c r="D1791" s="0" t="inlineStr">
        <is>
          <t>'128682</t>
        </is>
      </c>
      <c r="E1791" s="0" t="inlineStr">
        <is>
          <t>UNI ROWLEY M GD:128682A-S</t>
        </is>
      </c>
      <c r="F1791" s="0" t="inlineStr">
        <is>
          <t>'802128682041</t>
        </is>
      </c>
      <c r="G1791" s="0" t="inlineStr">
        <is>
          <t>MENS</t>
        </is>
      </c>
      <c r="H1791" s="0" t="inlineStr">
        <is>
          <t>S</t>
        </is>
      </c>
      <c r="I1791" s="0">
        <v>34.99</v>
      </c>
      <c r="J1791" s="0">
        <v>5</v>
      </c>
    </row>
    <row r="1792" spans="1:10" customHeight="0">
      <c r="A1792" s="0">
        <f>HYPERLINK("https://dl.dropboxusercontent.com/scl/fi/ebvatqflkik2nfgz0jfqj/128682t.jpg?rlkey=18apwrlcymjkt09u6x83mzvyy&amp;dl=0","Click to download Image")</f>
      </c>
      <c r="B1792" s="0">
        <f>HYPERLINK("https://dl.dropboxusercontent.com/scl/fi/qho66k182mrvg7qgnl1q7/2january-20201mens.jpg?rlkey=qsa1jzof0lw6qremg7sk7l3bb&amp;dl=0","Click to download SizeChart")</f>
      </c>
      <c r="C1792" s="0" t="inlineStr">
        <is>
          <t>Rowley Men's Midweight Sweatshirt</t>
        </is>
      </c>
      <c r="D1792" s="0" t="inlineStr">
        <is>
          <t>'128682</t>
        </is>
      </c>
      <c r="E1792" s="0" t="inlineStr">
        <is>
          <t>UNI ROWLEY M GD:128682B-M</t>
        </is>
      </c>
      <c r="F1792" s="0" t="inlineStr">
        <is>
          <t>'802128682058</t>
        </is>
      </c>
      <c r="G1792" s="0" t="inlineStr">
        <is>
          <t>MENS</t>
        </is>
      </c>
      <c r="H1792" s="0" t="inlineStr">
        <is>
          <t>M</t>
        </is>
      </c>
      <c r="I1792" s="0">
        <v>34.99</v>
      </c>
      <c r="J1792" s="0">
        <v>10</v>
      </c>
    </row>
    <row r="1793" spans="1:10" customHeight="0">
      <c r="A1793" s="0">
        <f>HYPERLINK("https://dl.dropboxusercontent.com/scl/fi/ebvatqflkik2nfgz0jfqj/128682t.jpg?rlkey=18apwrlcymjkt09u6x83mzvyy&amp;dl=0","Click to download Image")</f>
      </c>
      <c r="B1793" s="0">
        <f>HYPERLINK("https://dl.dropboxusercontent.com/scl/fi/qho66k182mrvg7qgnl1q7/2january-20201mens.jpg?rlkey=qsa1jzof0lw6qremg7sk7l3bb&amp;dl=0","Click to download SizeChart")</f>
      </c>
      <c r="C1793" s="0" t="inlineStr">
        <is>
          <t>Rowley Men's Midweight Sweatshirt</t>
        </is>
      </c>
      <c r="D1793" s="0" t="inlineStr">
        <is>
          <t>'128682</t>
        </is>
      </c>
      <c r="E1793" s="0" t="inlineStr">
        <is>
          <t>UNI ROWLEY M GD:128682C-L</t>
        </is>
      </c>
      <c r="F1793" s="0" t="inlineStr">
        <is>
          <t>'802128682065</t>
        </is>
      </c>
      <c r="G1793" s="0" t="inlineStr">
        <is>
          <t>MENS</t>
        </is>
      </c>
      <c r="H1793" s="0" t="inlineStr">
        <is>
          <t>L</t>
        </is>
      </c>
      <c r="I1793" s="0">
        <v>34.99</v>
      </c>
      <c r="J1793" s="0">
        <v>18</v>
      </c>
    </row>
    <row r="1794" spans="1:10" customHeight="0">
      <c r="A1794" s="0">
        <f>HYPERLINK("https://dl.dropboxusercontent.com/scl/fi/ebvatqflkik2nfgz0jfqj/128682t.jpg?rlkey=18apwrlcymjkt09u6x83mzvyy&amp;dl=0","Click to download Image")</f>
      </c>
      <c r="B1794" s="0">
        <f>HYPERLINK("https://dl.dropboxusercontent.com/scl/fi/qho66k182mrvg7qgnl1q7/2january-20201mens.jpg?rlkey=qsa1jzof0lw6qremg7sk7l3bb&amp;dl=0","Click to download SizeChart")</f>
      </c>
      <c r="C1794" s="0" t="inlineStr">
        <is>
          <t>Rowley Men's Midweight Sweatshirt</t>
        </is>
      </c>
      <c r="D1794" s="0" t="inlineStr">
        <is>
          <t>'128682</t>
        </is>
      </c>
      <c r="E1794" s="0" t="inlineStr">
        <is>
          <t>UNI ROWLEY M GD:128682D-XL</t>
        </is>
      </c>
      <c r="F1794" s="0" t="inlineStr">
        <is>
          <t>'802128682072</t>
        </is>
      </c>
      <c r="G1794" s="0" t="inlineStr">
        <is>
          <t>MENS</t>
        </is>
      </c>
      <c r="H1794" s="0" t="inlineStr">
        <is>
          <t>XL</t>
        </is>
      </c>
      <c r="I1794" s="0">
        <v>34.99</v>
      </c>
      <c r="J1794" s="0">
        <v>14</v>
      </c>
    </row>
    <row r="1795" spans="1:10" customHeight="0">
      <c r="A1795" s="0">
        <f>HYPERLINK("https://dl.dropboxusercontent.com/scl/fi/ebvatqflkik2nfgz0jfqj/128682t.jpg?rlkey=18apwrlcymjkt09u6x83mzvyy&amp;dl=0","Click to download Image")</f>
      </c>
      <c r="B1795" s="0">
        <f>HYPERLINK("https://dl.dropboxusercontent.com/scl/fi/qho66k182mrvg7qgnl1q7/2january-20201mens.jpg?rlkey=qsa1jzof0lw6qremg7sk7l3bb&amp;dl=0","Click to download SizeChart")</f>
      </c>
      <c r="C1795" s="0" t="inlineStr">
        <is>
          <t>Rowley Men's Midweight Sweatshirt</t>
        </is>
      </c>
      <c r="D1795" s="0" t="inlineStr">
        <is>
          <t>'128682</t>
        </is>
      </c>
      <c r="E1795" s="0" t="inlineStr">
        <is>
          <t>UNI ROWLEY M GD:128682E-2XL</t>
        </is>
      </c>
      <c r="F1795" s="0" t="inlineStr">
        <is>
          <t>'802128682089</t>
        </is>
      </c>
      <c r="G1795" s="0" t="inlineStr">
        <is>
          <t>MENS</t>
        </is>
      </c>
      <c r="H1795" s="0" t="inlineStr">
        <is>
          <t>2XL</t>
        </is>
      </c>
      <c r="I1795" s="0">
        <v>36.99</v>
      </c>
      <c r="J1795" s="0">
        <v>9</v>
      </c>
    </row>
    <row r="1796" spans="1:10" customHeight="0">
      <c r="A1796" s="0">
        <f>HYPERLINK("https://dl.dropboxusercontent.com/scl/fi/ebvatqflkik2nfgz0jfqj/128682t.jpg?rlkey=18apwrlcymjkt09u6x83mzvyy&amp;dl=0","Click to download Image")</f>
      </c>
      <c r="B1796" s="0">
        <f>HYPERLINK("https://dl.dropboxusercontent.com/scl/fi/qho66k182mrvg7qgnl1q7/2january-20201mens.jpg?rlkey=qsa1jzof0lw6qremg7sk7l3bb&amp;dl=0","Click to download SizeChart")</f>
      </c>
      <c r="C1796" s="0" t="inlineStr">
        <is>
          <t>Rowley Men's Midweight Sweatshirt</t>
        </is>
      </c>
      <c r="D1796" s="0" t="inlineStr">
        <is>
          <t>'128682</t>
        </is>
      </c>
      <c r="E1796" s="0" t="inlineStr">
        <is>
          <t>UNI ROWLEY M GD:128682F-3XL</t>
        </is>
      </c>
      <c r="F1796" s="0" t="inlineStr">
        <is>
          <t>'802128682096</t>
        </is>
      </c>
      <c r="G1796" s="0" t="inlineStr">
        <is>
          <t>MENS</t>
        </is>
      </c>
      <c r="H1796" s="0" t="inlineStr">
        <is>
          <t>3XL</t>
        </is>
      </c>
      <c r="I1796" s="0">
        <v>36.99</v>
      </c>
      <c r="J1796" s="0">
        <v>5</v>
      </c>
    </row>
    <row r="1797" spans="1:10" customHeight="0">
      <c r="A1797" s="0">
        <f>HYPERLINK("https://dl.dropboxusercontent.com/scl/fi/h53deekk9vlrvcpz2fw4g/128683t.jpg?rlkey=ue2wjtj0amn4rntyl7pl6vume&amp;dl=0","Click to download Image")</f>
      </c>
      <c r="B1797" s="0">
        <f>HYPERLINK("https://dl.dropboxusercontent.com/scl/fi/qho66k182mrvg7qgnl1q7/2january-20201mens.jpg?rlkey=qsa1jzof0lw6qremg7sk7l3bb&amp;dl=0","Click to download SizeChart")</f>
      </c>
      <c r="C1797" s="0" t="inlineStr">
        <is>
          <t>Rowley Men's Midweight Sweatshirt</t>
        </is>
      </c>
      <c r="D1797" s="0" t="inlineStr">
        <is>
          <t>'128683</t>
        </is>
      </c>
      <c r="E1797" s="0" t="inlineStr">
        <is>
          <t>UNI ROWLEY M GY:128683E-2XL</t>
        </is>
      </c>
      <c r="F1797" s="0" t="inlineStr">
        <is>
          <t>'802128683086</t>
        </is>
      </c>
      <c r="G1797" s="0" t="inlineStr">
        <is>
          <t>MENS</t>
        </is>
      </c>
      <c r="H1797" s="0" t="inlineStr">
        <is>
          <t>2XL</t>
        </is>
      </c>
      <c r="I1797" s="0">
        <v>36.99</v>
      </c>
      <c r="J1797" s="0">
        <v>1</v>
      </c>
    </row>
    <row r="1798" spans="1:10" customHeight="0">
      <c r="A1798" s="0">
        <f>HYPERLINK("https://dl.dropboxusercontent.com/scl/fi/59qr2aelmpzms1byv8wa4/132504t.jpg?rlkey=pvxowgkool9t8k61iqmrchtca&amp;dl=0","Click to download Image")</f>
      </c>
      <c r="B1798" s="0">
        <f>HYPERLINK("https://dl.dropboxusercontent.com/scl/fi/qho66k182mrvg7qgnl1q7/2january-20201mens.jpg?rlkey=qsa1jzof0lw6qremg7sk7l3bb&amp;dl=0","Click to download SizeChart")</f>
      </c>
      <c r="C1798" s="0" t="inlineStr">
        <is>
          <t>Rowley Men's Midweight Sweatshirt</t>
        </is>
      </c>
      <c r="D1798" s="0" t="inlineStr">
        <is>
          <t>'142113</t>
        </is>
      </c>
      <c r="E1798" s="0" t="inlineStr">
        <is>
          <t>MU ROWLEY M BK:132504A-S</t>
        </is>
      </c>
      <c r="F1798" s="0" t="inlineStr">
        <is>
          <t>'803132504046</t>
        </is>
      </c>
      <c r="G1798" s="0" t="inlineStr">
        <is>
          <t>MENS</t>
        </is>
      </c>
      <c r="H1798" s="0" t="inlineStr">
        <is>
          <t>S</t>
        </is>
      </c>
      <c r="I1798" s="0">
        <v>34.99</v>
      </c>
      <c r="J1798" s="0">
        <v>4</v>
      </c>
    </row>
    <row r="1799" spans="1:10" customHeight="0">
      <c r="A1799" s="0">
        <f>HYPERLINK("https://dl.dropboxusercontent.com/scl/fi/59qr2aelmpzms1byv8wa4/132504t.jpg?rlkey=pvxowgkool9t8k61iqmrchtca&amp;dl=0","Click to download Image")</f>
      </c>
      <c r="B1799" s="0">
        <f>HYPERLINK("https://dl.dropboxusercontent.com/scl/fi/qho66k182mrvg7qgnl1q7/2january-20201mens.jpg?rlkey=qsa1jzof0lw6qremg7sk7l3bb&amp;dl=0","Click to download SizeChart")</f>
      </c>
      <c r="C1799" s="0" t="inlineStr">
        <is>
          <t>Rowley Men's Midweight Sweatshirt</t>
        </is>
      </c>
      <c r="D1799" s="0" t="inlineStr">
        <is>
          <t>'142113</t>
        </is>
      </c>
      <c r="E1799" s="0" t="inlineStr">
        <is>
          <t>MU ROWLEY M BK:132504B-M</t>
        </is>
      </c>
      <c r="F1799" s="0" t="inlineStr">
        <is>
          <t>'803132504053</t>
        </is>
      </c>
      <c r="G1799" s="0" t="inlineStr">
        <is>
          <t>MENS</t>
        </is>
      </c>
      <c r="H1799" s="0" t="inlineStr">
        <is>
          <t>M</t>
        </is>
      </c>
      <c r="I1799" s="0">
        <v>34.99</v>
      </c>
      <c r="J1799" s="0">
        <v>8</v>
      </c>
    </row>
    <row r="1800" spans="1:10" customHeight="0">
      <c r="A1800" s="0">
        <f>HYPERLINK("https://dl.dropboxusercontent.com/scl/fi/59qr2aelmpzms1byv8wa4/132504t.jpg?rlkey=pvxowgkool9t8k61iqmrchtca&amp;dl=0","Click to download Image")</f>
      </c>
      <c r="B1800" s="0">
        <f>HYPERLINK("https://dl.dropboxusercontent.com/scl/fi/qho66k182mrvg7qgnl1q7/2january-20201mens.jpg?rlkey=qsa1jzof0lw6qremg7sk7l3bb&amp;dl=0","Click to download SizeChart")</f>
      </c>
      <c r="C1800" s="0" t="inlineStr">
        <is>
          <t>Rowley Men's Midweight Sweatshirt</t>
        </is>
      </c>
      <c r="D1800" s="0" t="inlineStr">
        <is>
          <t>'142113</t>
        </is>
      </c>
      <c r="E1800" s="0" t="inlineStr">
        <is>
          <t>MU ROWLEY M BK:132504C-L</t>
        </is>
      </c>
      <c r="F1800" s="0" t="inlineStr">
        <is>
          <t>'803132504060</t>
        </is>
      </c>
      <c r="G1800" s="0" t="inlineStr">
        <is>
          <t>MENS</t>
        </is>
      </c>
      <c r="H1800" s="0" t="inlineStr">
        <is>
          <t>L</t>
        </is>
      </c>
      <c r="I1800" s="0">
        <v>34.99</v>
      </c>
      <c r="J1800" s="0">
        <v>10</v>
      </c>
    </row>
    <row r="1801" spans="1:10" customHeight="0">
      <c r="A1801" s="0">
        <f>HYPERLINK("https://dl.dropboxusercontent.com/scl/fi/59qr2aelmpzms1byv8wa4/132504t.jpg?rlkey=pvxowgkool9t8k61iqmrchtca&amp;dl=0","Click to download Image")</f>
      </c>
      <c r="B1801" s="0">
        <f>HYPERLINK("https://dl.dropboxusercontent.com/scl/fi/qho66k182mrvg7qgnl1q7/2january-20201mens.jpg?rlkey=qsa1jzof0lw6qremg7sk7l3bb&amp;dl=0","Click to download SizeChart")</f>
      </c>
      <c r="C1801" s="0" t="inlineStr">
        <is>
          <t>Rowley Men's Midweight Sweatshirt</t>
        </is>
      </c>
      <c r="D1801" s="0" t="inlineStr">
        <is>
          <t>'142113</t>
        </is>
      </c>
      <c r="E1801" s="0" t="inlineStr">
        <is>
          <t>MU ROWLEY M BK:132504D-XL</t>
        </is>
      </c>
      <c r="F1801" s="0" t="inlineStr">
        <is>
          <t>'803132504077</t>
        </is>
      </c>
      <c r="G1801" s="0" t="inlineStr">
        <is>
          <t>MENS</t>
        </is>
      </c>
      <c r="H1801" s="0" t="inlineStr">
        <is>
          <t>XL</t>
        </is>
      </c>
      <c r="I1801" s="0">
        <v>34.99</v>
      </c>
      <c r="J1801" s="0">
        <v>10</v>
      </c>
    </row>
    <row r="1802" spans="1:10" customHeight="0">
      <c r="A1802" s="0">
        <f>HYPERLINK("https://dl.dropboxusercontent.com/scl/fi/59qr2aelmpzms1byv8wa4/132504t.jpg?rlkey=pvxowgkool9t8k61iqmrchtca&amp;dl=0","Click to download Image")</f>
      </c>
      <c r="B1802" s="0">
        <f>HYPERLINK("https://dl.dropboxusercontent.com/scl/fi/qho66k182mrvg7qgnl1q7/2january-20201mens.jpg?rlkey=qsa1jzof0lw6qremg7sk7l3bb&amp;dl=0","Click to download SizeChart")</f>
      </c>
      <c r="C1802" s="0" t="inlineStr">
        <is>
          <t>Rowley Men's Midweight Sweatshirt</t>
        </is>
      </c>
      <c r="D1802" s="0" t="inlineStr">
        <is>
          <t>'142113</t>
        </is>
      </c>
      <c r="E1802" s="0" t="inlineStr">
        <is>
          <t>MU ROWLEY M BK:132504E-2XL</t>
        </is>
      </c>
      <c r="F1802" s="0" t="inlineStr">
        <is>
          <t>'803132504084</t>
        </is>
      </c>
      <c r="G1802" s="0" t="inlineStr">
        <is>
          <t>MENS</t>
        </is>
      </c>
      <c r="H1802" s="0" t="inlineStr">
        <is>
          <t>2XL</t>
        </is>
      </c>
      <c r="I1802" s="0">
        <v>36.99</v>
      </c>
      <c r="J1802" s="0">
        <v>6</v>
      </c>
    </row>
    <row r="1803" spans="1:10" customHeight="0">
      <c r="A1803" s="0">
        <f>HYPERLINK("https://dl.dropboxusercontent.com/scl/fi/59qr2aelmpzms1byv8wa4/132504t.jpg?rlkey=pvxowgkool9t8k61iqmrchtca&amp;dl=0","Click to download Image")</f>
      </c>
      <c r="B1803" s="0">
        <f>HYPERLINK("https://dl.dropboxusercontent.com/scl/fi/qho66k182mrvg7qgnl1q7/2january-20201mens.jpg?rlkey=qsa1jzof0lw6qremg7sk7l3bb&amp;dl=0","Click to download SizeChart")</f>
      </c>
      <c r="C1803" s="0" t="inlineStr">
        <is>
          <t>Rowley Men's Midweight Sweatshirt</t>
        </is>
      </c>
      <c r="D1803" s="0" t="inlineStr">
        <is>
          <t>'142113</t>
        </is>
      </c>
      <c r="E1803" s="0" t="inlineStr">
        <is>
          <t>MU ROWLEY M BK:132504F-3XL</t>
        </is>
      </c>
      <c r="F1803" s="0" t="inlineStr">
        <is>
          <t>'803132504091</t>
        </is>
      </c>
      <c r="G1803" s="0" t="inlineStr">
        <is>
          <t>MENS</t>
        </is>
      </c>
      <c r="H1803" s="0" t="inlineStr">
        <is>
          <t>3XL</t>
        </is>
      </c>
      <c r="I1803" s="0">
        <v>36.99</v>
      </c>
      <c r="J1803" s="0">
        <v>2</v>
      </c>
    </row>
    <row r="1804" spans="1:10" customHeight="0">
      <c r="A1804" s="0">
        <f>HYPERLINK("https://dl.dropboxusercontent.com/scl/fi/0rcbhhft41wbnr18e7pce/123166-af.jpg?rlkey=7gvqmhxi6s3gvnzoo536bssqy&amp;dl=0","Click to download Image")</f>
      </c>
      <c r="B1804" s="0">
        <f>HYPERLINK("https://dl.dropboxusercontent.com/scl/fi/f96hx7j1labhag06jm6mb/2january-20201mens.jpg?rlkey=uckn3jwefww3etdv01zrkeamb&amp;dl=0","Click to download SizeChart")</f>
      </c>
      <c r="C1804" s="0" t="inlineStr">
        <is>
          <t>Garth Men's Midweight Hoodie</t>
        </is>
      </c>
      <c r="D1804" s="0" t="inlineStr">
        <is>
          <t>'123166</t>
        </is>
      </c>
      <c r="E1804" s="0" t="inlineStr">
        <is>
          <t>UNI GARTH M GY:123166A-S</t>
        </is>
      </c>
      <c r="F1804" s="0" t="inlineStr">
        <is>
          <t>'802123166041</t>
        </is>
      </c>
      <c r="G1804" s="0" t="inlineStr">
        <is>
          <t>MENS</t>
        </is>
      </c>
      <c r="H1804" s="0" t="inlineStr">
        <is>
          <t>S</t>
        </is>
      </c>
      <c r="I1804" s="0">
        <v>39.99</v>
      </c>
      <c r="J1804" s="0">
        <v>18</v>
      </c>
    </row>
    <row r="1805" spans="1:10" customHeight="0">
      <c r="A1805" s="0">
        <f>HYPERLINK("https://dl.dropboxusercontent.com/scl/fi/0rcbhhft41wbnr18e7pce/123166-af.jpg?rlkey=7gvqmhxi6s3gvnzoo536bssqy&amp;dl=0","Click to download Image")</f>
      </c>
      <c r="B1805" s="0">
        <f>HYPERLINK("https://dl.dropboxusercontent.com/scl/fi/f96hx7j1labhag06jm6mb/2january-20201mens.jpg?rlkey=uckn3jwefww3etdv01zrkeamb&amp;dl=0","Click to download SizeChart")</f>
      </c>
      <c r="C1805" s="0" t="inlineStr">
        <is>
          <t>Garth Men's Midweight Hoodie</t>
        </is>
      </c>
      <c r="D1805" s="0" t="inlineStr">
        <is>
          <t>'123166</t>
        </is>
      </c>
      <c r="E1805" s="0" t="inlineStr">
        <is>
          <t>UNI GARTH M GY:123166B-M</t>
        </is>
      </c>
      <c r="F1805" s="0" t="inlineStr">
        <is>
          <t>'802123166058</t>
        </is>
      </c>
      <c r="G1805" s="0" t="inlineStr">
        <is>
          <t>MENS</t>
        </is>
      </c>
      <c r="H1805" s="0" t="inlineStr">
        <is>
          <t>M</t>
        </is>
      </c>
      <c r="I1805" s="0">
        <v>39.99</v>
      </c>
      <c r="J1805" s="0">
        <v>25</v>
      </c>
    </row>
    <row r="1806" spans="1:10" customHeight="0">
      <c r="A1806" s="0">
        <f>HYPERLINK("https://dl.dropboxusercontent.com/scl/fi/0rcbhhft41wbnr18e7pce/123166-af.jpg?rlkey=7gvqmhxi6s3gvnzoo536bssqy&amp;dl=0","Click to download Image")</f>
      </c>
      <c r="B1806" s="0">
        <f>HYPERLINK("https://dl.dropboxusercontent.com/scl/fi/f96hx7j1labhag06jm6mb/2january-20201mens.jpg?rlkey=uckn3jwefww3etdv01zrkeamb&amp;dl=0","Click to download SizeChart")</f>
      </c>
      <c r="C1806" s="0" t="inlineStr">
        <is>
          <t>Garth Men's Midweight Hoodie</t>
        </is>
      </c>
      <c r="D1806" s="0" t="inlineStr">
        <is>
          <t>'123166</t>
        </is>
      </c>
      <c r="E1806" s="0" t="inlineStr">
        <is>
          <t>UNI GARTH M GY:123166C-L</t>
        </is>
      </c>
      <c r="F1806" s="0" t="inlineStr">
        <is>
          <t>'802123166065</t>
        </is>
      </c>
      <c r="G1806" s="0" t="inlineStr">
        <is>
          <t>MENS</t>
        </is>
      </c>
      <c r="H1806" s="0" t="inlineStr">
        <is>
          <t>L</t>
        </is>
      </c>
      <c r="I1806" s="0">
        <v>39.99</v>
      </c>
      <c r="J1806" s="0">
        <v>37</v>
      </c>
    </row>
    <row r="1807" spans="1:10" customHeight="0">
      <c r="A1807" s="0">
        <f>HYPERLINK("https://dl.dropboxusercontent.com/scl/fi/0rcbhhft41wbnr18e7pce/123166-af.jpg?rlkey=7gvqmhxi6s3gvnzoo536bssqy&amp;dl=0","Click to download Image")</f>
      </c>
      <c r="B1807" s="0">
        <f>HYPERLINK("https://dl.dropboxusercontent.com/scl/fi/f96hx7j1labhag06jm6mb/2january-20201mens.jpg?rlkey=uckn3jwefww3etdv01zrkeamb&amp;dl=0","Click to download SizeChart")</f>
      </c>
      <c r="C1807" s="0" t="inlineStr">
        <is>
          <t>Garth Men's Midweight Hoodie</t>
        </is>
      </c>
      <c r="D1807" s="0" t="inlineStr">
        <is>
          <t>'123166</t>
        </is>
      </c>
      <c r="E1807" s="0" t="inlineStr">
        <is>
          <t>UNI GARTH M GY:123166D-XL</t>
        </is>
      </c>
      <c r="F1807" s="0" t="inlineStr">
        <is>
          <t>'802123166072</t>
        </is>
      </c>
      <c r="G1807" s="0" t="inlineStr">
        <is>
          <t>MENS</t>
        </is>
      </c>
      <c r="H1807" s="0" t="inlineStr">
        <is>
          <t>XL</t>
        </is>
      </c>
      <c r="I1807" s="0">
        <v>39.99</v>
      </c>
      <c r="J1807" s="0">
        <v>27</v>
      </c>
    </row>
    <row r="1808" spans="1:10" customHeight="0">
      <c r="A1808" s="0">
        <f>HYPERLINK("https://dl.dropboxusercontent.com/scl/fi/0rcbhhft41wbnr18e7pce/123166-af.jpg?rlkey=7gvqmhxi6s3gvnzoo536bssqy&amp;dl=0","Click to download Image")</f>
      </c>
      <c r="B1808" s="0">
        <f>HYPERLINK("https://dl.dropboxusercontent.com/scl/fi/f96hx7j1labhag06jm6mb/2january-20201mens.jpg?rlkey=uckn3jwefww3etdv01zrkeamb&amp;dl=0","Click to download SizeChart")</f>
      </c>
      <c r="C1808" s="0" t="inlineStr">
        <is>
          <t>Garth Men's Midweight Hoodie</t>
        </is>
      </c>
      <c r="D1808" s="0" t="inlineStr">
        <is>
          <t>'123166</t>
        </is>
      </c>
      <c r="E1808" s="0" t="inlineStr">
        <is>
          <t>UNI GARTH M GY:123166E-2XL</t>
        </is>
      </c>
      <c r="F1808" s="0" t="inlineStr">
        <is>
          <t>'802123166089</t>
        </is>
      </c>
      <c r="G1808" s="0" t="inlineStr">
        <is>
          <t>MENS</t>
        </is>
      </c>
      <c r="H1808" s="0" t="inlineStr">
        <is>
          <t>2XL</t>
        </is>
      </c>
      <c r="I1808" s="0">
        <v>41.99</v>
      </c>
      <c r="J1808" s="0">
        <v>22</v>
      </c>
    </row>
    <row r="1809" spans="1:10" customHeight="0">
      <c r="A1809" s="0">
        <f>HYPERLINK("https://dl.dropboxusercontent.com/scl/fi/0rcbhhft41wbnr18e7pce/123166-af.jpg?rlkey=7gvqmhxi6s3gvnzoo536bssqy&amp;dl=0","Click to download Image")</f>
      </c>
      <c r="B1809" s="0">
        <f>HYPERLINK("https://dl.dropboxusercontent.com/scl/fi/f96hx7j1labhag06jm6mb/2january-20201mens.jpg?rlkey=uckn3jwefww3etdv01zrkeamb&amp;dl=0","Click to download SizeChart")</f>
      </c>
      <c r="C1809" s="0" t="inlineStr">
        <is>
          <t>Garth Men's Midweight Hoodie</t>
        </is>
      </c>
      <c r="D1809" s="0" t="inlineStr">
        <is>
          <t>'123166</t>
        </is>
      </c>
      <c r="E1809" s="0" t="inlineStr">
        <is>
          <t>UNI GARTH M GY:123166F-3XL</t>
        </is>
      </c>
      <c r="F1809" s="0" t="inlineStr">
        <is>
          <t>'802123166096</t>
        </is>
      </c>
      <c r="G1809" s="0" t="inlineStr">
        <is>
          <t>MENS</t>
        </is>
      </c>
      <c r="H1809" s="0" t="inlineStr">
        <is>
          <t>3XL</t>
        </is>
      </c>
      <c r="I1809" s="0">
        <v>41.99</v>
      </c>
      <c r="J1809" s="0">
        <v>12</v>
      </c>
    </row>
    <row r="1810" spans="1:10" customHeight="0">
      <c r="A1810" s="0">
        <f>HYPERLINK("https://dl.dropboxusercontent.com/scl/fi/7psi29uc15rv7b7z49me0/128505-f.jpg?rlkey=vhnnd2w5438dxc5synxdcrvp1&amp;dl=0","Click to download Image")</f>
      </c>
      <c r="B1810" s="0">
        <f>HYPERLINK("https://dl.dropboxusercontent.com/scl/fi/1ahrmmqh7m8im8p4h7b7m/2january-20201mens.jpg?rlkey=dm1nem34mwiw21giho045aj8k&amp;dl=0","Click to download SizeChart")</f>
      </c>
      <c r="C1810" s="0" t="inlineStr">
        <is>
          <t>Ridgeway Men's Midweight Hoodie</t>
        </is>
      </c>
      <c r="D1810" s="0" t="inlineStr">
        <is>
          <t>'128505</t>
        </is>
      </c>
      <c r="E1810" s="0" t="inlineStr">
        <is>
          <t>ISU RIDGEW M CL:128505A-S</t>
        </is>
      </c>
      <c r="F1810" s="0" t="inlineStr">
        <is>
          <t>'801128505046</t>
        </is>
      </c>
      <c r="G1810" s="0" t="inlineStr">
        <is>
          <t>MENS</t>
        </is>
      </c>
      <c r="H1810" s="0" t="inlineStr">
        <is>
          <t>S</t>
        </is>
      </c>
      <c r="I1810" s="0">
        <v>39.99</v>
      </c>
      <c r="J1810" s="0">
        <v>1</v>
      </c>
    </row>
    <row r="1811" spans="1:10" customHeight="0">
      <c r="A1811" s="0">
        <f>HYPERLINK("https://dl.dropboxusercontent.com/scl/fi/7psi29uc15rv7b7z49me0/128505-f.jpg?rlkey=vhnnd2w5438dxc5synxdcrvp1&amp;dl=0","Click to download Image")</f>
      </c>
      <c r="B1811" s="0">
        <f>HYPERLINK("https://dl.dropboxusercontent.com/scl/fi/1ahrmmqh7m8im8p4h7b7m/2january-20201mens.jpg?rlkey=dm1nem34mwiw21giho045aj8k&amp;dl=0","Click to download SizeChart")</f>
      </c>
      <c r="C1811" s="0" t="inlineStr">
        <is>
          <t>Ridgeway Men's Midweight Hoodie</t>
        </is>
      </c>
      <c r="D1811" s="0" t="inlineStr">
        <is>
          <t>'128505</t>
        </is>
      </c>
      <c r="E1811" s="0" t="inlineStr">
        <is>
          <t>ISU RIDGEW M CL:128505B-M</t>
        </is>
      </c>
      <c r="F1811" s="0" t="inlineStr">
        <is>
          <t>'801128505053</t>
        </is>
      </c>
      <c r="G1811" s="0" t="inlineStr">
        <is>
          <t>MENS</t>
        </is>
      </c>
      <c r="H1811" s="0" t="inlineStr">
        <is>
          <t>M</t>
        </is>
      </c>
      <c r="I1811" s="0">
        <v>39.99</v>
      </c>
      <c r="J1811" s="0">
        <v>7</v>
      </c>
    </row>
    <row r="1812" spans="1:10" customHeight="0">
      <c r="A1812" s="0">
        <f>HYPERLINK("https://dl.dropboxusercontent.com/scl/fi/7psi29uc15rv7b7z49me0/128505-f.jpg?rlkey=vhnnd2w5438dxc5synxdcrvp1&amp;dl=0","Click to download Image")</f>
      </c>
      <c r="B1812" s="0">
        <f>HYPERLINK("https://dl.dropboxusercontent.com/scl/fi/1ahrmmqh7m8im8p4h7b7m/2january-20201mens.jpg?rlkey=dm1nem34mwiw21giho045aj8k&amp;dl=0","Click to download SizeChart")</f>
      </c>
      <c r="C1812" s="0" t="inlineStr">
        <is>
          <t>Ridgeway Men's Midweight Hoodie</t>
        </is>
      </c>
      <c r="D1812" s="0" t="inlineStr">
        <is>
          <t>'128505</t>
        </is>
      </c>
      <c r="E1812" s="0" t="inlineStr">
        <is>
          <t>ISU RIDGEW M CL:128505C-L</t>
        </is>
      </c>
      <c r="F1812" s="0" t="inlineStr">
        <is>
          <t>'801128505060</t>
        </is>
      </c>
      <c r="G1812" s="0" t="inlineStr">
        <is>
          <t>MENS</t>
        </is>
      </c>
      <c r="H1812" s="0" t="inlineStr">
        <is>
          <t>L</t>
        </is>
      </c>
      <c r="I1812" s="0">
        <v>39.99</v>
      </c>
      <c r="J1812" s="0">
        <v>7</v>
      </c>
    </row>
    <row r="1813" spans="1:10" customHeight="0">
      <c r="A1813" s="0">
        <f>HYPERLINK("https://dl.dropboxusercontent.com/scl/fi/7psi29uc15rv7b7z49me0/128505-f.jpg?rlkey=vhnnd2w5438dxc5synxdcrvp1&amp;dl=0","Click to download Image")</f>
      </c>
      <c r="B1813" s="0">
        <f>HYPERLINK("https://dl.dropboxusercontent.com/scl/fi/1ahrmmqh7m8im8p4h7b7m/2january-20201mens.jpg?rlkey=dm1nem34mwiw21giho045aj8k&amp;dl=0","Click to download SizeChart")</f>
      </c>
      <c r="C1813" s="0" t="inlineStr">
        <is>
          <t>Ridgeway Men's Midweight Hoodie</t>
        </is>
      </c>
      <c r="D1813" s="0" t="inlineStr">
        <is>
          <t>'128505</t>
        </is>
      </c>
      <c r="E1813" s="0" t="inlineStr">
        <is>
          <t>ISU RIDGEW M CL:128505D-XL</t>
        </is>
      </c>
      <c r="F1813" s="0" t="inlineStr">
        <is>
          <t>'801128505077</t>
        </is>
      </c>
      <c r="G1813" s="0" t="inlineStr">
        <is>
          <t>MENS</t>
        </is>
      </c>
      <c r="H1813" s="0" t="inlineStr">
        <is>
          <t>XL</t>
        </is>
      </c>
      <c r="I1813" s="0">
        <v>39.99</v>
      </c>
      <c r="J1813" s="0">
        <v>3</v>
      </c>
    </row>
    <row r="1814" spans="1:10" customHeight="0">
      <c r="A1814" s="0">
        <f>HYPERLINK("https://dl.dropboxusercontent.com/scl/fi/7psi29uc15rv7b7z49me0/128505-f.jpg?rlkey=vhnnd2w5438dxc5synxdcrvp1&amp;dl=0","Click to download Image")</f>
      </c>
      <c r="B1814" s="0">
        <f>HYPERLINK("https://dl.dropboxusercontent.com/scl/fi/1ahrmmqh7m8im8p4h7b7m/2january-20201mens.jpg?rlkey=dm1nem34mwiw21giho045aj8k&amp;dl=0","Click to download SizeChart")</f>
      </c>
      <c r="C1814" s="0" t="inlineStr">
        <is>
          <t>Ridgeway Men's Midweight Hoodie</t>
        </is>
      </c>
      <c r="D1814" s="0" t="inlineStr">
        <is>
          <t>'128505</t>
        </is>
      </c>
      <c r="E1814" s="0" t="inlineStr">
        <is>
          <t>ISU RIDGEW M CL:128505E-2XL</t>
        </is>
      </c>
      <c r="F1814" s="0" t="inlineStr">
        <is>
          <t>'801128505084</t>
        </is>
      </c>
      <c r="G1814" s="0" t="inlineStr">
        <is>
          <t>MENS</t>
        </is>
      </c>
      <c r="H1814" s="0" t="inlineStr">
        <is>
          <t>2XL</t>
        </is>
      </c>
      <c r="I1814" s="0">
        <v>41.99</v>
      </c>
      <c r="J1814" s="0">
        <v>6</v>
      </c>
    </row>
    <row r="1815" spans="1:10" customHeight="0">
      <c r="A1815" s="0">
        <f>HYPERLINK("https://dl.dropboxusercontent.com/scl/fi/7psi29uc15rv7b7z49me0/128505-f.jpg?rlkey=vhnnd2w5438dxc5synxdcrvp1&amp;dl=0","Click to download Image")</f>
      </c>
      <c r="B1815" s="0">
        <f>HYPERLINK("https://dl.dropboxusercontent.com/scl/fi/1ahrmmqh7m8im8p4h7b7m/2january-20201mens.jpg?rlkey=dm1nem34mwiw21giho045aj8k&amp;dl=0","Click to download SizeChart")</f>
      </c>
      <c r="C1815" s="0" t="inlineStr">
        <is>
          <t>Ridgeway Men's Midweight Hoodie</t>
        </is>
      </c>
      <c r="D1815" s="0" t="inlineStr">
        <is>
          <t>'128505</t>
        </is>
      </c>
      <c r="E1815" s="0" t="inlineStr">
        <is>
          <t>ISU RIDGEW M CL:128505F-3XL</t>
        </is>
      </c>
      <c r="F1815" s="0" t="inlineStr">
        <is>
          <t>'801128505091</t>
        </is>
      </c>
      <c r="G1815" s="0" t="inlineStr">
        <is>
          <t>MENS</t>
        </is>
      </c>
      <c r="H1815" s="0" t="inlineStr">
        <is>
          <t>3XL</t>
        </is>
      </c>
      <c r="I1815" s="0">
        <v>41.99</v>
      </c>
      <c r="J1815" s="0">
        <v>1</v>
      </c>
    </row>
    <row r="1816" spans="1:10" customHeight="0">
      <c r="A1816" s="0">
        <f>HYPERLINK("https://dl.dropboxusercontent.com/scl/fi/y6xnoxdfk353bd2fxp03a/128506t.jpg?rlkey=ytxon9w1ucxxunepbj5ia7a1u&amp;dl=0","Click to download Image")</f>
      </c>
      <c r="B1816" s="0">
        <f>HYPERLINK("https://dl.dropboxusercontent.com/scl/fi/1ahrmmqh7m8im8p4h7b7m/2january-20201mens.jpg?rlkey=dm1nem34mwiw21giho045aj8k&amp;dl=0","Click to download SizeChart")</f>
      </c>
      <c r="C1816" s="0" t="inlineStr">
        <is>
          <t>Ridgeway Men's Midweight Hoodie</t>
        </is>
      </c>
      <c r="D1816" s="0" t="inlineStr">
        <is>
          <t>'128506</t>
        </is>
      </c>
      <c r="E1816" s="0" t="inlineStr">
        <is>
          <t>ISU RIDGEW M GD:128506B-M</t>
        </is>
      </c>
      <c r="F1816" s="0" t="inlineStr">
        <is>
          <t>'801128506050</t>
        </is>
      </c>
      <c r="G1816" s="0" t="inlineStr">
        <is>
          <t>MENS</t>
        </is>
      </c>
      <c r="H1816" s="0" t="inlineStr">
        <is>
          <t>M</t>
        </is>
      </c>
      <c r="I1816" s="0">
        <v>39.99</v>
      </c>
      <c r="J1816" s="0">
        <v>0</v>
      </c>
    </row>
    <row r="1817" spans="1:10" customHeight="0">
      <c r="A1817" s="0">
        <f>HYPERLINK("https://dl.dropboxusercontent.com/scl/fi/y6xnoxdfk353bd2fxp03a/128506t.jpg?rlkey=ytxon9w1ucxxunepbj5ia7a1u&amp;dl=0","Click to download Image")</f>
      </c>
      <c r="B1817" s="0">
        <f>HYPERLINK("https://dl.dropboxusercontent.com/scl/fi/1ahrmmqh7m8im8p4h7b7m/2january-20201mens.jpg?rlkey=dm1nem34mwiw21giho045aj8k&amp;dl=0","Click to download SizeChart")</f>
      </c>
      <c r="C1817" s="0" t="inlineStr">
        <is>
          <t>Ridgeway Men's Midweight Hoodie</t>
        </is>
      </c>
      <c r="D1817" s="0" t="inlineStr">
        <is>
          <t>'128506</t>
        </is>
      </c>
      <c r="E1817" s="0" t="inlineStr">
        <is>
          <t>ISU RIDGEW M GD:128506C-L</t>
        </is>
      </c>
      <c r="F1817" s="0" t="inlineStr">
        <is>
          <t>'801128506067</t>
        </is>
      </c>
      <c r="G1817" s="0" t="inlineStr">
        <is>
          <t>MENS</t>
        </is>
      </c>
      <c r="H1817" s="0" t="inlineStr">
        <is>
          <t>L</t>
        </is>
      </c>
      <c r="I1817" s="0">
        <v>39.99</v>
      </c>
      <c r="J1817" s="0">
        <v>2</v>
      </c>
    </row>
    <row r="1818" spans="1:10" customHeight="0">
      <c r="A1818" s="0">
        <f>HYPERLINK("https://dl.dropboxusercontent.com/scl/fi/y6xnoxdfk353bd2fxp03a/128506t.jpg?rlkey=ytxon9w1ucxxunepbj5ia7a1u&amp;dl=0","Click to download Image")</f>
      </c>
      <c r="B1818" s="0">
        <f>HYPERLINK("https://dl.dropboxusercontent.com/scl/fi/1ahrmmqh7m8im8p4h7b7m/2january-20201mens.jpg?rlkey=dm1nem34mwiw21giho045aj8k&amp;dl=0","Click to download SizeChart")</f>
      </c>
      <c r="C1818" s="0" t="inlineStr">
        <is>
          <t>Ridgeway Men's Midweight Hoodie</t>
        </is>
      </c>
      <c r="D1818" s="0" t="inlineStr">
        <is>
          <t>'128506</t>
        </is>
      </c>
      <c r="E1818" s="0" t="inlineStr">
        <is>
          <t>ISU RIDGEW M GD:128506D-XL</t>
        </is>
      </c>
      <c r="F1818" s="0" t="inlineStr">
        <is>
          <t>'801128506074</t>
        </is>
      </c>
      <c r="G1818" s="0" t="inlineStr">
        <is>
          <t>MENS</t>
        </is>
      </c>
      <c r="H1818" s="0" t="inlineStr">
        <is>
          <t>XL</t>
        </is>
      </c>
      <c r="I1818" s="0">
        <v>39.99</v>
      </c>
      <c r="J1818" s="0">
        <v>0</v>
      </c>
    </row>
    <row r="1819" spans="1:10" customHeight="0">
      <c r="A1819" s="0">
        <f>HYPERLINK("https://dl.dropboxusercontent.com/scl/fi/y6xnoxdfk353bd2fxp03a/128506t.jpg?rlkey=ytxon9w1ucxxunepbj5ia7a1u&amp;dl=0","Click to download Image")</f>
      </c>
      <c r="B1819" s="0">
        <f>HYPERLINK("https://dl.dropboxusercontent.com/scl/fi/1ahrmmqh7m8im8p4h7b7m/2january-20201mens.jpg?rlkey=dm1nem34mwiw21giho045aj8k&amp;dl=0","Click to download SizeChart")</f>
      </c>
      <c r="C1819" s="0" t="inlineStr">
        <is>
          <t>Ridgeway Men's Midweight Hoodie</t>
        </is>
      </c>
      <c r="D1819" s="0" t="inlineStr">
        <is>
          <t>'128506</t>
        </is>
      </c>
      <c r="E1819" s="0" t="inlineStr">
        <is>
          <t>ISU RIDGEW M GD:128506E-2XL</t>
        </is>
      </c>
      <c r="F1819" s="0" t="inlineStr">
        <is>
          <t>'801128506081</t>
        </is>
      </c>
      <c r="G1819" s="0" t="inlineStr">
        <is>
          <t>MENS</t>
        </is>
      </c>
      <c r="H1819" s="0" t="inlineStr">
        <is>
          <t>2XL</t>
        </is>
      </c>
      <c r="I1819" s="0">
        <v>41.99</v>
      </c>
      <c r="J1819" s="0">
        <v>0</v>
      </c>
    </row>
    <row r="1820" spans="1:10" customHeight="0">
      <c r="A1820" s="0">
        <f>HYPERLINK("https://dl.dropboxusercontent.com/scl/fi/y6xnoxdfk353bd2fxp03a/128506t.jpg?rlkey=ytxon9w1ucxxunepbj5ia7a1u&amp;dl=0","Click to download Image")</f>
      </c>
      <c r="B1820" s="0">
        <f>HYPERLINK("https://dl.dropboxusercontent.com/scl/fi/1ahrmmqh7m8im8p4h7b7m/2january-20201mens.jpg?rlkey=dm1nem34mwiw21giho045aj8k&amp;dl=0","Click to download SizeChart")</f>
      </c>
      <c r="C1820" s="0" t="inlineStr">
        <is>
          <t>Ridgeway Men's Midweight Hoodie</t>
        </is>
      </c>
      <c r="D1820" s="0" t="inlineStr">
        <is>
          <t>'128506</t>
        </is>
      </c>
      <c r="E1820" s="0" t="inlineStr">
        <is>
          <t>ISU RIDGEW M GD:128506F-3XL</t>
        </is>
      </c>
      <c r="F1820" s="0" t="inlineStr">
        <is>
          <t>'801128506098</t>
        </is>
      </c>
      <c r="G1820" s="0" t="inlineStr">
        <is>
          <t>MENS</t>
        </is>
      </c>
      <c r="H1820" s="0" t="inlineStr">
        <is>
          <t>3XL</t>
        </is>
      </c>
      <c r="I1820" s="0">
        <v>41.99</v>
      </c>
      <c r="J1820" s="0">
        <v>0</v>
      </c>
    </row>
    <row r="1821" spans="1:10" customHeight="0">
      <c r="A1821" s="0">
        <f>HYPERLINK("https://dl.dropboxusercontent.com/scl/fi/70m7hq0vxrglqpx8rkd2b/128507t.jpg?rlkey=sbdz4qae6ux4ufcoqnzv03gr8&amp;dl=0","Click to download Image")</f>
      </c>
      <c r="B1821" s="0">
        <f>HYPERLINK("https://dl.dropboxusercontent.com/scl/fi/1ahrmmqh7m8im8p4h7b7m/2january-20201mens.jpg?rlkey=dm1nem34mwiw21giho045aj8k&amp;dl=0","Click to download SizeChart")</f>
      </c>
      <c r="C1821" s="0" t="inlineStr">
        <is>
          <t>Ridgeway Men's Midweight Hoodie</t>
        </is>
      </c>
      <c r="D1821" s="0" t="inlineStr">
        <is>
          <t>'128507</t>
        </is>
      </c>
      <c r="E1821" s="0" t="inlineStr">
        <is>
          <t>ISU RIDGEW M GY:128507B-M</t>
        </is>
      </c>
      <c r="F1821" s="0" t="inlineStr">
        <is>
          <t>'801128507057</t>
        </is>
      </c>
      <c r="G1821" s="0" t="inlineStr">
        <is>
          <t>MENS</t>
        </is>
      </c>
      <c r="H1821" s="0" t="inlineStr">
        <is>
          <t>M</t>
        </is>
      </c>
      <c r="I1821" s="0">
        <v>39.99</v>
      </c>
      <c r="J1821" s="0">
        <v>1</v>
      </c>
    </row>
    <row r="1822" spans="1:10" customHeight="0">
      <c r="A1822" s="0">
        <f>HYPERLINK("https://dl.dropboxusercontent.com/scl/fi/70m7hq0vxrglqpx8rkd2b/128507t.jpg?rlkey=sbdz4qae6ux4ufcoqnzv03gr8&amp;dl=0","Click to download Image")</f>
      </c>
      <c r="B1822" s="0">
        <f>HYPERLINK("https://dl.dropboxusercontent.com/scl/fi/1ahrmmqh7m8im8p4h7b7m/2january-20201mens.jpg?rlkey=dm1nem34mwiw21giho045aj8k&amp;dl=0","Click to download SizeChart")</f>
      </c>
      <c r="C1822" s="0" t="inlineStr">
        <is>
          <t>Ridgeway Men's Midweight Hoodie</t>
        </is>
      </c>
      <c r="D1822" s="0" t="inlineStr">
        <is>
          <t>'128507</t>
        </is>
      </c>
      <c r="E1822" s="0" t="inlineStr">
        <is>
          <t>ISU RIDGEW M GY:128507C-L</t>
        </is>
      </c>
      <c r="F1822" s="0" t="inlineStr">
        <is>
          <t>'801128507064</t>
        </is>
      </c>
      <c r="G1822" s="0" t="inlineStr">
        <is>
          <t>MENS</t>
        </is>
      </c>
      <c r="H1822" s="0" t="inlineStr">
        <is>
          <t>L</t>
        </is>
      </c>
      <c r="I1822" s="0">
        <v>39.99</v>
      </c>
      <c r="J1822" s="0">
        <v>7</v>
      </c>
    </row>
    <row r="1823" spans="1:10" customHeight="0">
      <c r="A1823" s="0">
        <f>HYPERLINK("https://dl.dropboxusercontent.com/scl/fi/70m7hq0vxrglqpx8rkd2b/128507t.jpg?rlkey=sbdz4qae6ux4ufcoqnzv03gr8&amp;dl=0","Click to download Image")</f>
      </c>
      <c r="B1823" s="0">
        <f>HYPERLINK("https://dl.dropboxusercontent.com/scl/fi/1ahrmmqh7m8im8p4h7b7m/2january-20201mens.jpg?rlkey=dm1nem34mwiw21giho045aj8k&amp;dl=0","Click to download SizeChart")</f>
      </c>
      <c r="C1823" s="0" t="inlineStr">
        <is>
          <t>Ridgeway Men's Midweight Hoodie</t>
        </is>
      </c>
      <c r="D1823" s="0" t="inlineStr">
        <is>
          <t>'128507</t>
        </is>
      </c>
      <c r="E1823" s="0" t="inlineStr">
        <is>
          <t>ISU RIDGEW M GY:128507D-XL</t>
        </is>
      </c>
      <c r="F1823" s="0" t="inlineStr">
        <is>
          <t>'801128507071</t>
        </is>
      </c>
      <c r="G1823" s="0" t="inlineStr">
        <is>
          <t>MENS</t>
        </is>
      </c>
      <c r="H1823" s="0" t="inlineStr">
        <is>
          <t>XL</t>
        </is>
      </c>
      <c r="I1823" s="0">
        <v>39.99</v>
      </c>
      <c r="J1823" s="0">
        <v>12</v>
      </c>
    </row>
    <row r="1824" spans="1:10" customHeight="0">
      <c r="A1824" s="0">
        <f>HYPERLINK("https://dl.dropboxusercontent.com/scl/fi/70m7hq0vxrglqpx8rkd2b/128507t.jpg?rlkey=sbdz4qae6ux4ufcoqnzv03gr8&amp;dl=0","Click to download Image")</f>
      </c>
      <c r="B1824" s="0">
        <f>HYPERLINK("https://dl.dropboxusercontent.com/scl/fi/1ahrmmqh7m8im8p4h7b7m/2january-20201mens.jpg?rlkey=dm1nem34mwiw21giho045aj8k&amp;dl=0","Click to download SizeChart")</f>
      </c>
      <c r="C1824" s="0" t="inlineStr">
        <is>
          <t>Ridgeway Men's Midweight Hoodie</t>
        </is>
      </c>
      <c r="D1824" s="0" t="inlineStr">
        <is>
          <t>'128507</t>
        </is>
      </c>
      <c r="E1824" s="0" t="inlineStr">
        <is>
          <t>ISU RIDGEW M GY:128507E-2XL</t>
        </is>
      </c>
      <c r="F1824" s="0" t="inlineStr">
        <is>
          <t>'801128507088</t>
        </is>
      </c>
      <c r="G1824" s="0" t="inlineStr">
        <is>
          <t>MENS</t>
        </is>
      </c>
      <c r="H1824" s="0" t="inlineStr">
        <is>
          <t>2XL</t>
        </is>
      </c>
      <c r="I1824" s="0">
        <v>41.99</v>
      </c>
      <c r="J1824" s="0">
        <v>12</v>
      </c>
    </row>
    <row r="1825" spans="1:10" customHeight="0">
      <c r="A1825" s="0">
        <f>HYPERLINK("https://dl.dropboxusercontent.com/scl/fi/70m7hq0vxrglqpx8rkd2b/128507t.jpg?rlkey=sbdz4qae6ux4ufcoqnzv03gr8&amp;dl=0","Click to download Image")</f>
      </c>
      <c r="B1825" s="0">
        <f>HYPERLINK("https://dl.dropboxusercontent.com/scl/fi/1ahrmmqh7m8im8p4h7b7m/2january-20201mens.jpg?rlkey=dm1nem34mwiw21giho045aj8k&amp;dl=0","Click to download SizeChart")</f>
      </c>
      <c r="C1825" s="0" t="inlineStr">
        <is>
          <t>Ridgeway Men's Midweight Hoodie</t>
        </is>
      </c>
      <c r="D1825" s="0" t="inlineStr">
        <is>
          <t>'128507</t>
        </is>
      </c>
      <c r="E1825" s="0" t="inlineStr">
        <is>
          <t>ISU RIDGEW M GY:128507F-3XL</t>
        </is>
      </c>
      <c r="F1825" s="0" t="inlineStr">
        <is>
          <t>'801128507095</t>
        </is>
      </c>
      <c r="G1825" s="0" t="inlineStr">
        <is>
          <t>MENS</t>
        </is>
      </c>
      <c r="H1825" s="0" t="inlineStr">
        <is>
          <t>3XL</t>
        </is>
      </c>
      <c r="I1825" s="0">
        <v>41.99</v>
      </c>
      <c r="J1825" s="0">
        <v>8</v>
      </c>
    </row>
    <row r="1826" spans="1:10" customHeight="0">
      <c r="A1826" s="0">
        <f>HYPERLINK("https://dl.dropboxusercontent.com/scl/fi/a7hrl4a347e4o0sd24nvp/132507t.jpg?rlkey=aq682npb9c72veqsvwk72awdf&amp;dl=0","Click to download Image")</f>
      </c>
      <c r="B1826" s="0">
        <f>HYPERLINK("https://dl.dropboxusercontent.com/scl/fi/1ahrmmqh7m8im8p4h7b7m/2january-20201mens.jpg?rlkey=dm1nem34mwiw21giho045aj8k&amp;dl=0","Click to download SizeChart")</f>
      </c>
      <c r="C1826" s="0" t="inlineStr">
        <is>
          <t>Ridgeway Men's Midweight Hoodie</t>
        </is>
      </c>
      <c r="D1826" s="0" t="inlineStr">
        <is>
          <t>'132507</t>
        </is>
      </c>
      <c r="E1826" s="0" t="inlineStr">
        <is>
          <t>MU RIDGEW M BK:132507A-S</t>
        </is>
      </c>
      <c r="F1826" s="0" t="inlineStr">
        <is>
          <t>'803132507047</t>
        </is>
      </c>
      <c r="G1826" s="0" t="inlineStr">
        <is>
          <t>MENS</t>
        </is>
      </c>
      <c r="H1826" s="0" t="inlineStr">
        <is>
          <t>S</t>
        </is>
      </c>
      <c r="I1826" s="0">
        <v>39.99</v>
      </c>
      <c r="J1826" s="0">
        <v>2</v>
      </c>
    </row>
    <row r="1827" spans="1:10" customHeight="0">
      <c r="A1827" s="0">
        <f>HYPERLINK("https://dl.dropboxusercontent.com/scl/fi/a7hrl4a347e4o0sd24nvp/132507t.jpg?rlkey=aq682npb9c72veqsvwk72awdf&amp;dl=0","Click to download Image")</f>
      </c>
      <c r="B1827" s="0">
        <f>HYPERLINK("https://dl.dropboxusercontent.com/scl/fi/1ahrmmqh7m8im8p4h7b7m/2january-20201mens.jpg?rlkey=dm1nem34mwiw21giho045aj8k&amp;dl=0","Click to download SizeChart")</f>
      </c>
      <c r="C1827" s="0" t="inlineStr">
        <is>
          <t>Ridgeway Men's Midweight Hoodie</t>
        </is>
      </c>
      <c r="D1827" s="0" t="inlineStr">
        <is>
          <t>'132507</t>
        </is>
      </c>
      <c r="E1827" s="0" t="inlineStr">
        <is>
          <t>MU RIDGEW M BK:132507B-M</t>
        </is>
      </c>
      <c r="F1827" s="0" t="inlineStr">
        <is>
          <t>'803132507054</t>
        </is>
      </c>
      <c r="G1827" s="0" t="inlineStr">
        <is>
          <t>MENS</t>
        </is>
      </c>
      <c r="H1827" s="0" t="inlineStr">
        <is>
          <t>M</t>
        </is>
      </c>
      <c r="I1827" s="0">
        <v>39.99</v>
      </c>
      <c r="J1827" s="0">
        <v>0</v>
      </c>
    </row>
    <row r="1828" spans="1:10" customHeight="0">
      <c r="A1828" s="0">
        <f>HYPERLINK("https://dl.dropboxusercontent.com/scl/fi/a7hrl4a347e4o0sd24nvp/132507t.jpg?rlkey=aq682npb9c72veqsvwk72awdf&amp;dl=0","Click to download Image")</f>
      </c>
      <c r="B1828" s="0">
        <f>HYPERLINK("https://dl.dropboxusercontent.com/scl/fi/1ahrmmqh7m8im8p4h7b7m/2january-20201mens.jpg?rlkey=dm1nem34mwiw21giho045aj8k&amp;dl=0","Click to download SizeChart")</f>
      </c>
      <c r="C1828" s="0" t="inlineStr">
        <is>
          <t>Ridgeway Men's Midweight Hoodie</t>
        </is>
      </c>
      <c r="D1828" s="0" t="inlineStr">
        <is>
          <t>'132507</t>
        </is>
      </c>
      <c r="E1828" s="0" t="inlineStr">
        <is>
          <t>MU RIDGEW M BK:132507C-L</t>
        </is>
      </c>
      <c r="F1828" s="0" t="inlineStr">
        <is>
          <t>'803132507061</t>
        </is>
      </c>
      <c r="G1828" s="0" t="inlineStr">
        <is>
          <t>MENS</t>
        </is>
      </c>
      <c r="H1828" s="0" t="inlineStr">
        <is>
          <t>L</t>
        </is>
      </c>
      <c r="I1828" s="0">
        <v>39.99</v>
      </c>
      <c r="J1828" s="0">
        <v>0</v>
      </c>
    </row>
    <row r="1829" spans="1:10" customHeight="0">
      <c r="A1829" s="0">
        <f>HYPERLINK("https://dl.dropboxusercontent.com/scl/fi/a7hrl4a347e4o0sd24nvp/132507t.jpg?rlkey=aq682npb9c72veqsvwk72awdf&amp;dl=0","Click to download Image")</f>
      </c>
      <c r="B1829" s="0">
        <f>HYPERLINK("https://dl.dropboxusercontent.com/scl/fi/1ahrmmqh7m8im8p4h7b7m/2january-20201mens.jpg?rlkey=dm1nem34mwiw21giho045aj8k&amp;dl=0","Click to download SizeChart")</f>
      </c>
      <c r="C1829" s="0" t="inlineStr">
        <is>
          <t>Ridgeway Men's Midweight Hoodie</t>
        </is>
      </c>
      <c r="D1829" s="0" t="inlineStr">
        <is>
          <t>'132507</t>
        </is>
      </c>
      <c r="E1829" s="0" t="inlineStr">
        <is>
          <t>MU RIDGEW M BK:132507D-XL</t>
        </is>
      </c>
      <c r="F1829" s="0" t="inlineStr">
        <is>
          <t>'803132507078</t>
        </is>
      </c>
      <c r="G1829" s="0" t="inlineStr">
        <is>
          <t>MENS</t>
        </is>
      </c>
      <c r="H1829" s="0" t="inlineStr">
        <is>
          <t>XL</t>
        </is>
      </c>
      <c r="I1829" s="0">
        <v>39.99</v>
      </c>
      <c r="J1829" s="0">
        <v>1</v>
      </c>
    </row>
    <row r="1830" spans="1:10" customHeight="0">
      <c r="A1830" s="0">
        <f>HYPERLINK("https://dl.dropboxusercontent.com/scl/fi/a7hrl4a347e4o0sd24nvp/132507t.jpg?rlkey=aq682npb9c72veqsvwk72awdf&amp;dl=0","Click to download Image")</f>
      </c>
      <c r="B1830" s="0">
        <f>HYPERLINK("https://dl.dropboxusercontent.com/scl/fi/1ahrmmqh7m8im8p4h7b7m/2january-20201mens.jpg?rlkey=dm1nem34mwiw21giho045aj8k&amp;dl=0","Click to download SizeChart")</f>
      </c>
      <c r="C1830" s="0" t="inlineStr">
        <is>
          <t>Ridgeway Men's Midweight Hoodie</t>
        </is>
      </c>
      <c r="D1830" s="0" t="inlineStr">
        <is>
          <t>'132507</t>
        </is>
      </c>
      <c r="E1830" s="0" t="inlineStr">
        <is>
          <t>MU RIDGEW M BK:132507E-2XL</t>
        </is>
      </c>
      <c r="F1830" s="0" t="inlineStr">
        <is>
          <t>'803132507085</t>
        </is>
      </c>
      <c r="G1830" s="0" t="inlineStr">
        <is>
          <t>MENS</t>
        </is>
      </c>
      <c r="H1830" s="0" t="inlineStr">
        <is>
          <t>2XL</t>
        </is>
      </c>
      <c r="I1830" s="0">
        <v>41.99</v>
      </c>
      <c r="J1830" s="0">
        <v>0</v>
      </c>
    </row>
    <row r="1831" spans="1:10" customHeight="0">
      <c r="A1831" s="0">
        <f>HYPERLINK("https://dl.dropboxusercontent.com/scl/fi/a7hrl4a347e4o0sd24nvp/132507t.jpg?rlkey=aq682npb9c72veqsvwk72awdf&amp;dl=0","Click to download Image")</f>
      </c>
      <c r="B1831" s="0">
        <f>HYPERLINK("https://dl.dropboxusercontent.com/scl/fi/1ahrmmqh7m8im8p4h7b7m/2january-20201mens.jpg?rlkey=dm1nem34mwiw21giho045aj8k&amp;dl=0","Click to download SizeChart")</f>
      </c>
      <c r="C1831" s="0" t="inlineStr">
        <is>
          <t>Ridgeway Men's Midweight Hoodie</t>
        </is>
      </c>
      <c r="D1831" s="0" t="inlineStr">
        <is>
          <t>'132507</t>
        </is>
      </c>
      <c r="E1831" s="0" t="inlineStr">
        <is>
          <t>MU RIDGEW M BK:132507F-3XL</t>
        </is>
      </c>
      <c r="F1831" s="0" t="inlineStr">
        <is>
          <t>'803132507092</t>
        </is>
      </c>
      <c r="G1831" s="0" t="inlineStr">
        <is>
          <t>MENS</t>
        </is>
      </c>
      <c r="H1831" s="0" t="inlineStr">
        <is>
          <t>3XL</t>
        </is>
      </c>
      <c r="I1831" s="0">
        <v>41.99</v>
      </c>
      <c r="J1831" s="0">
        <v>0</v>
      </c>
    </row>
    <row r="1832" spans="1:10" customHeight="0">
      <c r="A1832" s="0">
        <f>HYPERLINK("https://dl.dropboxusercontent.com/scl/fi/klfabgewytb9i6cibu2d1/114388af39587-1.jpg?rlkey=073xcf2dyi2qso7k49noow5gh&amp;dl=0","Click to download Image")</f>
      </c>
      <c r="B1832" s="0">
        <f>HYPERLINK("https://dl.dropboxusercontent.com/scl/fi/149smu6jbdi49ql0hmx5v/2january-20201mens.jpg?rlkey=ykl01ra29y351theyt4o24gvy&amp;dl=0","Click to download SizeChart")</f>
      </c>
      <c r="C1832" s="0" t="inlineStr">
        <is>
          <t>Dante Men's Long Sleeve Performance Shirt</t>
        </is>
      </c>
      <c r="D1832" s="0" t="inlineStr">
        <is>
          <t>'114388</t>
        </is>
      </c>
      <c r="E1832" s="0" t="inlineStr">
        <is>
          <t>KSU DANTE M GREY:114388A-S</t>
        </is>
      </c>
      <c r="F1832" s="0" t="inlineStr">
        <is>
          <t>'805114388040</t>
        </is>
      </c>
      <c r="G1832" s="0" t="inlineStr">
        <is>
          <t>MENS</t>
        </is>
      </c>
      <c r="H1832" s="0" t="inlineStr">
        <is>
          <t>S</t>
        </is>
      </c>
      <c r="I1832" s="0">
        <v>34.99</v>
      </c>
      <c r="J1832" s="0">
        <v>3</v>
      </c>
    </row>
    <row r="1833" spans="1:10" customHeight="0">
      <c r="A1833" s="0">
        <f>HYPERLINK("https://dl.dropboxusercontent.com/scl/fi/klfabgewytb9i6cibu2d1/114388af39587-1.jpg?rlkey=073xcf2dyi2qso7k49noow5gh&amp;dl=0","Click to download Image")</f>
      </c>
      <c r="B1833" s="0">
        <f>HYPERLINK("https://dl.dropboxusercontent.com/scl/fi/149smu6jbdi49ql0hmx5v/2january-20201mens.jpg?rlkey=ykl01ra29y351theyt4o24gvy&amp;dl=0","Click to download SizeChart")</f>
      </c>
      <c r="C1833" s="0" t="inlineStr">
        <is>
          <t>Dante Men's Long Sleeve Performance Shirt</t>
        </is>
      </c>
      <c r="D1833" s="0" t="inlineStr">
        <is>
          <t>'114388</t>
        </is>
      </c>
      <c r="E1833" s="0" t="inlineStr">
        <is>
          <t>KSU DANTE M GREY:114388B-M</t>
        </is>
      </c>
      <c r="F1833" s="0" t="inlineStr">
        <is>
          <t>'805114388057</t>
        </is>
      </c>
      <c r="G1833" s="0" t="inlineStr">
        <is>
          <t>MENS</t>
        </is>
      </c>
      <c r="H1833" s="0" t="inlineStr">
        <is>
          <t>M</t>
        </is>
      </c>
      <c r="I1833" s="0">
        <v>34.99</v>
      </c>
      <c r="J1833" s="0">
        <v>8</v>
      </c>
    </row>
    <row r="1834" spans="1:10" customHeight="0">
      <c r="A1834" s="0">
        <f>HYPERLINK("https://dl.dropboxusercontent.com/scl/fi/klfabgewytb9i6cibu2d1/114388af39587-1.jpg?rlkey=073xcf2dyi2qso7k49noow5gh&amp;dl=0","Click to download Image")</f>
      </c>
      <c r="B1834" s="0">
        <f>HYPERLINK("https://dl.dropboxusercontent.com/scl/fi/149smu6jbdi49ql0hmx5v/2january-20201mens.jpg?rlkey=ykl01ra29y351theyt4o24gvy&amp;dl=0","Click to download SizeChart")</f>
      </c>
      <c r="C1834" s="0" t="inlineStr">
        <is>
          <t>Dante Men's Long Sleeve Performance Shirt</t>
        </is>
      </c>
      <c r="D1834" s="0" t="inlineStr">
        <is>
          <t>'114388</t>
        </is>
      </c>
      <c r="E1834" s="0" t="inlineStr">
        <is>
          <t>KSU DANTE M GREY:114388C-L</t>
        </is>
      </c>
      <c r="F1834" s="0" t="inlineStr">
        <is>
          <t>'805114388064</t>
        </is>
      </c>
      <c r="G1834" s="0" t="inlineStr">
        <is>
          <t>MENS</t>
        </is>
      </c>
      <c r="H1834" s="0" t="inlineStr">
        <is>
          <t>L</t>
        </is>
      </c>
      <c r="I1834" s="0">
        <v>34.99</v>
      </c>
      <c r="J1834" s="0">
        <v>10</v>
      </c>
    </row>
    <row r="1835" spans="1:10" customHeight="0">
      <c r="A1835" s="0">
        <f>HYPERLINK("https://dl.dropboxusercontent.com/scl/fi/klfabgewytb9i6cibu2d1/114388af39587-1.jpg?rlkey=073xcf2dyi2qso7k49noow5gh&amp;dl=0","Click to download Image")</f>
      </c>
      <c r="B1835" s="0">
        <f>HYPERLINK("https://dl.dropboxusercontent.com/scl/fi/149smu6jbdi49ql0hmx5v/2january-20201mens.jpg?rlkey=ykl01ra29y351theyt4o24gvy&amp;dl=0","Click to download SizeChart")</f>
      </c>
      <c r="C1835" s="0" t="inlineStr">
        <is>
          <t>Dante Men's Long Sleeve Performance Shirt</t>
        </is>
      </c>
      <c r="D1835" s="0" t="inlineStr">
        <is>
          <t>'114388</t>
        </is>
      </c>
      <c r="E1835" s="0" t="inlineStr">
        <is>
          <t>KSU DANTE M GREY:114388D-XL</t>
        </is>
      </c>
      <c r="F1835" s="0" t="inlineStr">
        <is>
          <t>'805114388071</t>
        </is>
      </c>
      <c r="G1835" s="0" t="inlineStr">
        <is>
          <t>MENS</t>
        </is>
      </c>
      <c r="H1835" s="0" t="inlineStr">
        <is>
          <t>XL</t>
        </is>
      </c>
      <c r="I1835" s="0">
        <v>34.99</v>
      </c>
      <c r="J1835" s="0">
        <v>9</v>
      </c>
    </row>
    <row r="1836" spans="1:10" customHeight="0">
      <c r="A1836" s="0">
        <f>HYPERLINK("https://dl.dropboxusercontent.com/scl/fi/klfabgewytb9i6cibu2d1/114388af39587-1.jpg?rlkey=073xcf2dyi2qso7k49noow5gh&amp;dl=0","Click to download Image")</f>
      </c>
      <c r="B1836" s="0">
        <f>HYPERLINK("https://dl.dropboxusercontent.com/scl/fi/149smu6jbdi49ql0hmx5v/2january-20201mens.jpg?rlkey=ykl01ra29y351theyt4o24gvy&amp;dl=0","Click to download SizeChart")</f>
      </c>
      <c r="C1836" s="0" t="inlineStr">
        <is>
          <t>Dante Men's Long Sleeve Performance Shirt</t>
        </is>
      </c>
      <c r="D1836" s="0" t="inlineStr">
        <is>
          <t>'114388</t>
        </is>
      </c>
      <c r="E1836" s="0" t="inlineStr">
        <is>
          <t>KSU DANTE M GREY:114388E-2XL</t>
        </is>
      </c>
      <c r="F1836" s="0" t="inlineStr">
        <is>
          <t>'805114388088</t>
        </is>
      </c>
      <c r="G1836" s="0" t="inlineStr">
        <is>
          <t>MENS</t>
        </is>
      </c>
      <c r="H1836" s="0" t="inlineStr">
        <is>
          <t>2XL</t>
        </is>
      </c>
      <c r="I1836" s="0">
        <v>36.99</v>
      </c>
      <c r="J1836" s="0">
        <v>4</v>
      </c>
    </row>
    <row r="1837" spans="1:10" customHeight="0">
      <c r="A1837" s="0">
        <f>HYPERLINK("https://dl.dropboxusercontent.com/scl/fi/klfabgewytb9i6cibu2d1/114388af39587-1.jpg?rlkey=073xcf2dyi2qso7k49noow5gh&amp;dl=0","Click to download Image")</f>
      </c>
      <c r="B1837" s="0">
        <f>HYPERLINK("https://dl.dropboxusercontent.com/scl/fi/149smu6jbdi49ql0hmx5v/2january-20201mens.jpg?rlkey=ykl01ra29y351theyt4o24gvy&amp;dl=0","Click to download SizeChart")</f>
      </c>
      <c r="C1837" s="0" t="inlineStr">
        <is>
          <t>Dante Men's Long Sleeve Performance Shirt</t>
        </is>
      </c>
      <c r="D1837" s="0" t="inlineStr">
        <is>
          <t>'114388</t>
        </is>
      </c>
      <c r="E1837" s="0" t="inlineStr">
        <is>
          <t>KSU DANTE M GREY:114388F-3XL</t>
        </is>
      </c>
      <c r="F1837" s="0" t="inlineStr">
        <is>
          <t>'805114388095</t>
        </is>
      </c>
      <c r="G1837" s="0" t="inlineStr">
        <is>
          <t>MENS</t>
        </is>
      </c>
      <c r="H1837" s="0" t="inlineStr">
        <is>
          <t>3XL</t>
        </is>
      </c>
      <c r="I1837" s="0">
        <v>36.99</v>
      </c>
      <c r="J1837" s="0">
        <v>4</v>
      </c>
    </row>
    <row r="1838" spans="1:10" customHeight="0">
      <c r="A1838" s="0">
        <f>HYPERLINK("https://dl.dropboxusercontent.com/scl/fi/lqtrr4zzcs38aguebgobw/96428f48778.jpg?rlkey=c0nkkvphoglfgyblfb5grnglg&amp;dl=0","Click to download Image")</f>
      </c>
      <c r="B1838" s="0">
        <f>HYPERLINK("https://dl.dropboxusercontent.com/scl/fi/vjv1lrwgp0ytsuevipmq6/mens-d.jpg?rlkey=xq8txuoic3bgbwter1ryh2zlw&amp;dl=0","Click to download SizeChart")</f>
      </c>
      <c r="C1838" s="0" t="inlineStr">
        <is>
          <t>Logan Men's Windbreaker</t>
        </is>
      </c>
      <c r="D1838" s="0" t="inlineStr">
        <is>
          <t>'96428</t>
        </is>
      </c>
      <c r="E1838" s="0" t="inlineStr">
        <is>
          <t>LOGAN:96428A-S</t>
        </is>
      </c>
      <c r="F1838" s="0" t="inlineStr">
        <is>
          <t>'000000000000</t>
        </is>
      </c>
      <c r="G1838" s="0" t="inlineStr">
        <is>
          <t>MENS</t>
        </is>
      </c>
      <c r="H1838" s="0" t="inlineStr">
        <is>
          <t>S</t>
        </is>
      </c>
      <c r="I1838" s="0">
        <v>54.99</v>
      </c>
      <c r="J1838" s="0">
        <v>7</v>
      </c>
    </row>
    <row r="1839" spans="1:10" customHeight="0">
      <c r="A1839" s="0">
        <f>HYPERLINK("https://dl.dropboxusercontent.com/scl/fi/lqtrr4zzcs38aguebgobw/96428f48778.jpg?rlkey=c0nkkvphoglfgyblfb5grnglg&amp;dl=0","Click to download Image")</f>
      </c>
      <c r="B1839" s="0">
        <f>HYPERLINK("https://dl.dropboxusercontent.com/scl/fi/vjv1lrwgp0ytsuevipmq6/mens-d.jpg?rlkey=xq8txuoic3bgbwter1ryh2zlw&amp;dl=0","Click to download SizeChart")</f>
      </c>
      <c r="C1839" s="0" t="inlineStr">
        <is>
          <t>Logan Men's Windbreaker</t>
        </is>
      </c>
      <c r="D1839" s="0" t="inlineStr">
        <is>
          <t>'96428</t>
        </is>
      </c>
      <c r="E1839" s="0" t="inlineStr">
        <is>
          <t>LOGAN:96428B-M</t>
        </is>
      </c>
      <c r="F1839" s="0" t="inlineStr">
        <is>
          <t>'000000000000</t>
        </is>
      </c>
      <c r="G1839" s="0" t="inlineStr">
        <is>
          <t>MENS</t>
        </is>
      </c>
      <c r="H1839" s="0" t="inlineStr">
        <is>
          <t>M</t>
        </is>
      </c>
      <c r="I1839" s="0">
        <v>54.99</v>
      </c>
      <c r="J1839" s="0">
        <v>24</v>
      </c>
    </row>
    <row r="1840" spans="1:10" customHeight="0">
      <c r="A1840" s="0">
        <f>HYPERLINK("https://dl.dropboxusercontent.com/scl/fi/lqtrr4zzcs38aguebgobw/96428f48778.jpg?rlkey=c0nkkvphoglfgyblfb5grnglg&amp;dl=0","Click to download Image")</f>
      </c>
      <c r="B1840" s="0">
        <f>HYPERLINK("https://dl.dropboxusercontent.com/scl/fi/vjv1lrwgp0ytsuevipmq6/mens-d.jpg?rlkey=xq8txuoic3bgbwter1ryh2zlw&amp;dl=0","Click to download SizeChart")</f>
      </c>
      <c r="C1840" s="0" t="inlineStr">
        <is>
          <t>Logan Men's Windbreaker</t>
        </is>
      </c>
      <c r="D1840" s="0" t="inlineStr">
        <is>
          <t>'96428</t>
        </is>
      </c>
      <c r="E1840" s="0" t="inlineStr">
        <is>
          <t>LOGAN:96428C-L</t>
        </is>
      </c>
      <c r="F1840" s="0" t="inlineStr">
        <is>
          <t>'000000000000</t>
        </is>
      </c>
      <c r="G1840" s="0" t="inlineStr">
        <is>
          <t>MENS</t>
        </is>
      </c>
      <c r="H1840" s="0" t="inlineStr">
        <is>
          <t>L</t>
        </is>
      </c>
      <c r="I1840" s="0">
        <v>54.99</v>
      </c>
      <c r="J1840" s="0">
        <v>39</v>
      </c>
    </row>
    <row r="1841" spans="1:10" customHeight="0">
      <c r="A1841" s="0">
        <f>HYPERLINK("https://dl.dropboxusercontent.com/scl/fi/lqtrr4zzcs38aguebgobw/96428f48778.jpg?rlkey=c0nkkvphoglfgyblfb5grnglg&amp;dl=0","Click to download Image")</f>
      </c>
      <c r="B1841" s="0">
        <f>HYPERLINK("https://dl.dropboxusercontent.com/scl/fi/vjv1lrwgp0ytsuevipmq6/mens-d.jpg?rlkey=xq8txuoic3bgbwter1ryh2zlw&amp;dl=0","Click to download SizeChart")</f>
      </c>
      <c r="C1841" s="0" t="inlineStr">
        <is>
          <t>Logan Men's Windbreaker</t>
        </is>
      </c>
      <c r="D1841" s="0" t="inlineStr">
        <is>
          <t>'96428</t>
        </is>
      </c>
      <c r="E1841" s="0" t="inlineStr">
        <is>
          <t>LOGAN:96428D-XL</t>
        </is>
      </c>
      <c r="F1841" s="0" t="inlineStr">
        <is>
          <t>'000000000000</t>
        </is>
      </c>
      <c r="G1841" s="0" t="inlineStr">
        <is>
          <t>MENS</t>
        </is>
      </c>
      <c r="H1841" s="0" t="inlineStr">
        <is>
          <t>XL</t>
        </is>
      </c>
      <c r="I1841" s="0">
        <v>54.99</v>
      </c>
      <c r="J1841" s="0">
        <v>32</v>
      </c>
    </row>
    <row r="1842" spans="1:10" customHeight="0">
      <c r="A1842" s="0">
        <f>HYPERLINK("https://dl.dropboxusercontent.com/scl/fi/lqtrr4zzcs38aguebgobw/96428f48778.jpg?rlkey=c0nkkvphoglfgyblfb5grnglg&amp;dl=0","Click to download Image")</f>
      </c>
      <c r="B1842" s="0">
        <f>HYPERLINK("https://dl.dropboxusercontent.com/scl/fi/vjv1lrwgp0ytsuevipmq6/mens-d.jpg?rlkey=xq8txuoic3bgbwter1ryh2zlw&amp;dl=0","Click to download SizeChart")</f>
      </c>
      <c r="C1842" s="0" t="inlineStr">
        <is>
          <t>Logan Men's Windbreaker</t>
        </is>
      </c>
      <c r="D1842" s="0" t="inlineStr">
        <is>
          <t>'96428</t>
        </is>
      </c>
      <c r="E1842" s="0" t="inlineStr">
        <is>
          <t>LOGAN:96428E-2XL</t>
        </is>
      </c>
      <c r="F1842" s="0" t="inlineStr">
        <is>
          <t>'000000000000</t>
        </is>
      </c>
      <c r="G1842" s="0" t="inlineStr">
        <is>
          <t>MENS</t>
        </is>
      </c>
      <c r="H1842" s="0" t="inlineStr">
        <is>
          <t>2XL</t>
        </is>
      </c>
      <c r="I1842" s="0">
        <v>56.99</v>
      </c>
      <c r="J1842" s="0">
        <v>9</v>
      </c>
    </row>
    <row r="1843" spans="1:10" customHeight="0">
      <c r="A1843" s="0">
        <f>HYPERLINK("https://dl.dropboxusercontent.com/scl/fi/lqtrr4zzcs38aguebgobw/96428f48778.jpg?rlkey=c0nkkvphoglfgyblfb5grnglg&amp;dl=0","Click to download Image")</f>
      </c>
      <c r="B1843" s="0">
        <f>HYPERLINK("https://dl.dropboxusercontent.com/scl/fi/vjv1lrwgp0ytsuevipmq6/mens-d.jpg?rlkey=xq8txuoic3bgbwter1ryh2zlw&amp;dl=0","Click to download SizeChart")</f>
      </c>
      <c r="C1843" s="0" t="inlineStr">
        <is>
          <t>Logan Men's Windbreaker</t>
        </is>
      </c>
      <c r="D1843" s="0" t="inlineStr">
        <is>
          <t>'96428</t>
        </is>
      </c>
      <c r="E1843" s="0" t="inlineStr">
        <is>
          <t>LOGAN:96428F-3XL</t>
        </is>
      </c>
      <c r="F1843" s="0" t="inlineStr">
        <is>
          <t>'000000000000</t>
        </is>
      </c>
      <c r="G1843" s="0" t="inlineStr">
        <is>
          <t>MENS</t>
        </is>
      </c>
      <c r="H1843" s="0" t="inlineStr">
        <is>
          <t>3XL</t>
        </is>
      </c>
      <c r="I1843" s="0">
        <v>56.99</v>
      </c>
      <c r="J1843" s="0">
        <v>8</v>
      </c>
    </row>
    <row r="1844" spans="1:10" customHeight="0">
      <c r="A1844" s="0">
        <f>HYPERLINK("https://dl.dropboxusercontent.com/scl/fi/nc9djb5nzo5akk0fj588u/122987-125343-125341-af.png?rlkey=mt3mkuj293tp3tq37js3ppswq&amp;dl=0","Click to download Image")</f>
      </c>
      <c r="C1844" s="0" t="inlineStr">
        <is>
          <t>Patriotic Youth Cap</t>
        </is>
      </c>
      <c r="D1844" s="0" t="inlineStr">
        <is>
          <t>'125343</t>
        </is>
      </c>
      <c r="E1844" s="0" t="inlineStr">
        <is>
          <t>USA Y PATRIO:125343</t>
        </is>
      </c>
      <c r="F1844" s="0" t="inlineStr">
        <is>
          <t>'798125343033</t>
        </is>
      </c>
      <c r="G1844" s="0" t="inlineStr">
        <is>
          <t>YOUTH</t>
        </is>
      </c>
      <c r="H1844" s="0" t="inlineStr">
        <is>
          <t>YOUTH</t>
        </is>
      </c>
      <c r="I1844" s="0">
        <v>13.49</v>
      </c>
      <c r="J1844" s="0">
        <v>144</v>
      </c>
    </row>
    <row r="1845" spans="1:10" customHeight="0">
      <c r="A1845" s="0">
        <f>HYPERLINK("https://dl.dropboxusercontent.com/scl/fi/xfsmdjp01xsg9gtu177pr/122987-125343-125341-af.png?rlkey=9se33ofenjwezlke0di1jcze3&amp;dl=0","Click to download Image")</f>
      </c>
      <c r="C1845" s="0" t="inlineStr">
        <is>
          <t>Patriotic Toddler Cap</t>
        </is>
      </c>
      <c r="D1845" s="0" t="inlineStr">
        <is>
          <t>'125341</t>
        </is>
      </c>
      <c r="E1845" s="0" t="inlineStr">
        <is>
          <t>USA T PATRIO:125341</t>
        </is>
      </c>
      <c r="F1845" s="0" t="inlineStr">
        <is>
          <t>'798125341046</t>
        </is>
      </c>
      <c r="G1845" s="0" t="inlineStr">
        <is>
          <t>TODDLER</t>
        </is>
      </c>
      <c r="H1845" s="0" t="inlineStr">
        <is>
          <t>TODDLER</t>
        </is>
      </c>
      <c r="I1845" s="0">
        <v>13.49</v>
      </c>
      <c r="J1845" s="0">
        <v>108</v>
      </c>
    </row>
    <row r="1846" spans="1:10" customHeight="0">
      <c r="A1846" s="0">
        <f>HYPERLINK("https://dl.dropboxusercontent.com/scl/fi/kwhnnk6pppb7ei40o14ia/123171-f.jpg?rlkey=oe3nroqinqirn54412jwf9n17&amp;dl=0","Click to download Image")</f>
      </c>
      <c r="B1846" s="0">
        <f>HYPERLINK("https://dl.dropboxusercontent.com/scl/fi/3pdypfl9w00w11mr0jgr2/2january-20201mens.jpg?rlkey=a324dstw9xg6bn99godh3m0n7&amp;dl=0","Click to download SizeChart")</f>
      </c>
      <c r="C1846" s="0" t="inlineStr">
        <is>
          <t>Wells Men's Midweight Hoodie</t>
        </is>
      </c>
      <c r="D1846" s="0" t="inlineStr">
        <is>
          <t>'123171</t>
        </is>
      </c>
      <c r="E1846" s="0" t="inlineStr">
        <is>
          <t>KSU WELLS M GY:123171A-S</t>
        </is>
      </c>
      <c r="F1846" s="0" t="inlineStr">
        <is>
          <t>'805123171046</t>
        </is>
      </c>
      <c r="G1846" s="0" t="inlineStr">
        <is>
          <t>MENS</t>
        </is>
      </c>
      <c r="H1846" s="0" t="inlineStr">
        <is>
          <t>S</t>
        </is>
      </c>
      <c r="I1846" s="0">
        <v>39.99</v>
      </c>
      <c r="J1846" s="0">
        <v>15</v>
      </c>
    </row>
    <row r="1847" spans="1:10" customHeight="0">
      <c r="A1847" s="0">
        <f>HYPERLINK("https://dl.dropboxusercontent.com/scl/fi/kwhnnk6pppb7ei40o14ia/123171-f.jpg?rlkey=oe3nroqinqirn54412jwf9n17&amp;dl=0","Click to download Image")</f>
      </c>
      <c r="B1847" s="0">
        <f>HYPERLINK("https://dl.dropboxusercontent.com/scl/fi/3pdypfl9w00w11mr0jgr2/2january-20201mens.jpg?rlkey=a324dstw9xg6bn99godh3m0n7&amp;dl=0","Click to download SizeChart")</f>
      </c>
      <c r="C1847" s="0" t="inlineStr">
        <is>
          <t>Wells Men's Midweight Hoodie</t>
        </is>
      </c>
      <c r="D1847" s="0" t="inlineStr">
        <is>
          <t>'123171</t>
        </is>
      </c>
      <c r="E1847" s="0" t="inlineStr">
        <is>
          <t>KSU WELLS M GY:123171B-M</t>
        </is>
      </c>
      <c r="F1847" s="0" t="inlineStr">
        <is>
          <t>'805123171053</t>
        </is>
      </c>
      <c r="G1847" s="0" t="inlineStr">
        <is>
          <t>MENS</t>
        </is>
      </c>
      <c r="H1847" s="0" t="inlineStr">
        <is>
          <t>M</t>
        </is>
      </c>
      <c r="I1847" s="0">
        <v>39.99</v>
      </c>
      <c r="J1847" s="0">
        <v>19</v>
      </c>
    </row>
    <row r="1848" spans="1:10" customHeight="0">
      <c r="A1848" s="0">
        <f>HYPERLINK("https://dl.dropboxusercontent.com/scl/fi/kwhnnk6pppb7ei40o14ia/123171-f.jpg?rlkey=oe3nroqinqirn54412jwf9n17&amp;dl=0","Click to download Image")</f>
      </c>
      <c r="B1848" s="0">
        <f>HYPERLINK("https://dl.dropboxusercontent.com/scl/fi/3pdypfl9w00w11mr0jgr2/2january-20201mens.jpg?rlkey=a324dstw9xg6bn99godh3m0n7&amp;dl=0","Click to download SizeChart")</f>
      </c>
      <c r="C1848" s="0" t="inlineStr">
        <is>
          <t>Wells Men's Midweight Hoodie</t>
        </is>
      </c>
      <c r="D1848" s="0" t="inlineStr">
        <is>
          <t>'123171</t>
        </is>
      </c>
      <c r="E1848" s="0" t="inlineStr">
        <is>
          <t>KSU WELLS M GY:123171C-L</t>
        </is>
      </c>
      <c r="F1848" s="0" t="inlineStr">
        <is>
          <t>'805123171060</t>
        </is>
      </c>
      <c r="G1848" s="0" t="inlineStr">
        <is>
          <t>MENS</t>
        </is>
      </c>
      <c r="H1848" s="0" t="inlineStr">
        <is>
          <t>L</t>
        </is>
      </c>
      <c r="I1848" s="0">
        <v>39.99</v>
      </c>
      <c r="J1848" s="0">
        <v>29</v>
      </c>
    </row>
    <row r="1849" spans="1:10" customHeight="0">
      <c r="A1849" s="0">
        <f>HYPERLINK("https://dl.dropboxusercontent.com/scl/fi/kwhnnk6pppb7ei40o14ia/123171-f.jpg?rlkey=oe3nroqinqirn54412jwf9n17&amp;dl=0","Click to download Image")</f>
      </c>
      <c r="B1849" s="0">
        <f>HYPERLINK("https://dl.dropboxusercontent.com/scl/fi/3pdypfl9w00w11mr0jgr2/2january-20201mens.jpg?rlkey=a324dstw9xg6bn99godh3m0n7&amp;dl=0","Click to download SizeChart")</f>
      </c>
      <c r="C1849" s="0" t="inlineStr">
        <is>
          <t>Wells Men's Midweight Hoodie</t>
        </is>
      </c>
      <c r="D1849" s="0" t="inlineStr">
        <is>
          <t>'123171</t>
        </is>
      </c>
      <c r="E1849" s="0" t="inlineStr">
        <is>
          <t>KSU WELLS M GY:123171D-XL</t>
        </is>
      </c>
      <c r="F1849" s="0" t="inlineStr">
        <is>
          <t>'805123171077</t>
        </is>
      </c>
      <c r="G1849" s="0" t="inlineStr">
        <is>
          <t>MENS</t>
        </is>
      </c>
      <c r="H1849" s="0" t="inlineStr">
        <is>
          <t>XL</t>
        </is>
      </c>
      <c r="I1849" s="0">
        <v>39.99</v>
      </c>
      <c r="J1849" s="0">
        <v>28</v>
      </c>
    </row>
    <row r="1850" spans="1:10" customHeight="0">
      <c r="A1850" s="0">
        <f>HYPERLINK("https://dl.dropboxusercontent.com/scl/fi/kwhnnk6pppb7ei40o14ia/123171-f.jpg?rlkey=oe3nroqinqirn54412jwf9n17&amp;dl=0","Click to download Image")</f>
      </c>
      <c r="B1850" s="0">
        <f>HYPERLINK("https://dl.dropboxusercontent.com/scl/fi/3pdypfl9w00w11mr0jgr2/2january-20201mens.jpg?rlkey=a324dstw9xg6bn99godh3m0n7&amp;dl=0","Click to download SizeChart")</f>
      </c>
      <c r="C1850" s="0" t="inlineStr">
        <is>
          <t>Wells Men's Midweight Hoodie</t>
        </is>
      </c>
      <c r="D1850" s="0" t="inlineStr">
        <is>
          <t>'123171</t>
        </is>
      </c>
      <c r="E1850" s="0" t="inlineStr">
        <is>
          <t>KSU WELLS M GY:123171E-2XL</t>
        </is>
      </c>
      <c r="F1850" s="0" t="inlineStr">
        <is>
          <t>'805123171084</t>
        </is>
      </c>
      <c r="G1850" s="0" t="inlineStr">
        <is>
          <t>MENS</t>
        </is>
      </c>
      <c r="H1850" s="0" t="inlineStr">
        <is>
          <t>2XL</t>
        </is>
      </c>
      <c r="I1850" s="0">
        <v>39.99</v>
      </c>
      <c r="J1850" s="0">
        <v>19</v>
      </c>
    </row>
    <row r="1851" spans="1:10" customHeight="0">
      <c r="A1851" s="0">
        <f>HYPERLINK("https://dl.dropboxusercontent.com/scl/fi/kwhnnk6pppb7ei40o14ia/123171-f.jpg?rlkey=oe3nroqinqirn54412jwf9n17&amp;dl=0","Click to download Image")</f>
      </c>
      <c r="B1851" s="0">
        <f>HYPERLINK("https://dl.dropboxusercontent.com/scl/fi/3pdypfl9w00w11mr0jgr2/2january-20201mens.jpg?rlkey=a324dstw9xg6bn99godh3m0n7&amp;dl=0","Click to download SizeChart")</f>
      </c>
      <c r="C1851" s="0" t="inlineStr">
        <is>
          <t>Wells Men's Midweight Hoodie</t>
        </is>
      </c>
      <c r="D1851" s="0" t="inlineStr">
        <is>
          <t>'123171</t>
        </is>
      </c>
      <c r="E1851" s="0" t="inlineStr">
        <is>
          <t>KSU WELLS M GY:123171F-3XL</t>
        </is>
      </c>
      <c r="F1851" s="0" t="inlineStr">
        <is>
          <t>'805123171091</t>
        </is>
      </c>
      <c r="G1851" s="0" t="inlineStr">
        <is>
          <t>MENS</t>
        </is>
      </c>
      <c r="H1851" s="0" t="inlineStr">
        <is>
          <t>3XL</t>
        </is>
      </c>
      <c r="I1851" s="0">
        <v>39.99</v>
      </c>
      <c r="J1851" s="0">
        <v>9</v>
      </c>
    </row>
    <row r="1852" spans="1:10" customHeight="0">
      <c r="A1852" s="0">
        <f>HYPERLINK("https://dl.dropboxusercontent.com/scl/fi/4eqvbl5od6oyvj5b53wa2/123170-f.jpg?rlkey=3qz1kbae4x5j9vs3knqql7s7f&amp;dl=0","Click to download Image")</f>
      </c>
      <c r="B1852" s="0">
        <f>HYPERLINK("https://dl.dropboxusercontent.com/scl/fi/q6u6qhkgdk11m0zweku64/2january-20201mens.jpg?rlkey=b7hnjm5fthmbgjmy42rxap653&amp;dl=0","Click to download SizeChart")</f>
      </c>
      <c r="C1852" s="0" t="inlineStr">
        <is>
          <t>Regis Men's Midweight Hoodie</t>
        </is>
      </c>
      <c r="D1852" s="0" t="inlineStr">
        <is>
          <t>'123170</t>
        </is>
      </c>
      <c r="E1852" s="0" t="inlineStr">
        <is>
          <t>NDSU REGIS M GY:123170A-S</t>
        </is>
      </c>
      <c r="F1852" s="0" t="inlineStr">
        <is>
          <t>'813123170044</t>
        </is>
      </c>
      <c r="G1852" s="0" t="inlineStr">
        <is>
          <t>MENS</t>
        </is>
      </c>
      <c r="H1852" s="0" t="inlineStr">
        <is>
          <t>S</t>
        </is>
      </c>
      <c r="I1852" s="0">
        <v>39.99</v>
      </c>
      <c r="J1852" s="0">
        <v>15</v>
      </c>
    </row>
    <row r="1853" spans="1:10" customHeight="0">
      <c r="A1853" s="0">
        <f>HYPERLINK("https://dl.dropboxusercontent.com/scl/fi/4eqvbl5od6oyvj5b53wa2/123170-f.jpg?rlkey=3qz1kbae4x5j9vs3knqql7s7f&amp;dl=0","Click to download Image")</f>
      </c>
      <c r="B1853" s="0">
        <f>HYPERLINK("https://dl.dropboxusercontent.com/scl/fi/q6u6qhkgdk11m0zweku64/2january-20201mens.jpg?rlkey=b7hnjm5fthmbgjmy42rxap653&amp;dl=0","Click to download SizeChart")</f>
      </c>
      <c r="C1853" s="0" t="inlineStr">
        <is>
          <t>Regis Men's Midweight Hoodie</t>
        </is>
      </c>
      <c r="D1853" s="0" t="inlineStr">
        <is>
          <t>'123170</t>
        </is>
      </c>
      <c r="E1853" s="0" t="inlineStr">
        <is>
          <t>NDSU REGIS M GY:123170B-M</t>
        </is>
      </c>
      <c r="F1853" s="0" t="inlineStr">
        <is>
          <t>'813123170051</t>
        </is>
      </c>
      <c r="G1853" s="0" t="inlineStr">
        <is>
          <t>MENS</t>
        </is>
      </c>
      <c r="H1853" s="0" t="inlineStr">
        <is>
          <t>M</t>
        </is>
      </c>
      <c r="I1853" s="0">
        <v>39.99</v>
      </c>
      <c r="J1853" s="0">
        <v>32</v>
      </c>
    </row>
    <row r="1854" spans="1:10" customHeight="0">
      <c r="A1854" s="0">
        <f>HYPERLINK("https://dl.dropboxusercontent.com/scl/fi/4eqvbl5od6oyvj5b53wa2/123170-f.jpg?rlkey=3qz1kbae4x5j9vs3knqql7s7f&amp;dl=0","Click to download Image")</f>
      </c>
      <c r="B1854" s="0">
        <f>HYPERLINK("https://dl.dropboxusercontent.com/scl/fi/q6u6qhkgdk11m0zweku64/2january-20201mens.jpg?rlkey=b7hnjm5fthmbgjmy42rxap653&amp;dl=0","Click to download SizeChart")</f>
      </c>
      <c r="C1854" s="0" t="inlineStr">
        <is>
          <t>Regis Men's Midweight Hoodie</t>
        </is>
      </c>
      <c r="D1854" s="0" t="inlineStr">
        <is>
          <t>'123170</t>
        </is>
      </c>
      <c r="E1854" s="0" t="inlineStr">
        <is>
          <t>NDSU REGIS M GY:123170C-L</t>
        </is>
      </c>
      <c r="F1854" s="0" t="inlineStr">
        <is>
          <t>'813123170068</t>
        </is>
      </c>
      <c r="G1854" s="0" t="inlineStr">
        <is>
          <t>MENS</t>
        </is>
      </c>
      <c r="H1854" s="0" t="inlineStr">
        <is>
          <t>L</t>
        </is>
      </c>
      <c r="I1854" s="0">
        <v>39.99</v>
      </c>
      <c r="J1854" s="0">
        <v>53</v>
      </c>
    </row>
    <row r="1855" spans="1:10" customHeight="0">
      <c r="A1855" s="0">
        <f>HYPERLINK("https://dl.dropboxusercontent.com/scl/fi/4eqvbl5od6oyvj5b53wa2/123170-f.jpg?rlkey=3qz1kbae4x5j9vs3knqql7s7f&amp;dl=0","Click to download Image")</f>
      </c>
      <c r="B1855" s="0">
        <f>HYPERLINK("https://dl.dropboxusercontent.com/scl/fi/q6u6qhkgdk11m0zweku64/2january-20201mens.jpg?rlkey=b7hnjm5fthmbgjmy42rxap653&amp;dl=0","Click to download SizeChart")</f>
      </c>
      <c r="C1855" s="0" t="inlineStr">
        <is>
          <t>Regis Men's Midweight Hoodie</t>
        </is>
      </c>
      <c r="D1855" s="0" t="inlineStr">
        <is>
          <t>'123170</t>
        </is>
      </c>
      <c r="E1855" s="0" t="inlineStr">
        <is>
          <t>NDSU REGIS M GY:123170D-XL</t>
        </is>
      </c>
      <c r="F1855" s="0" t="inlineStr">
        <is>
          <t>'813123170075</t>
        </is>
      </c>
      <c r="G1855" s="0" t="inlineStr">
        <is>
          <t>MENS</t>
        </is>
      </c>
      <c r="H1855" s="0" t="inlineStr">
        <is>
          <t>XL</t>
        </is>
      </c>
      <c r="I1855" s="0">
        <v>39.99</v>
      </c>
      <c r="J1855" s="0">
        <v>46</v>
      </c>
    </row>
    <row r="1856" spans="1:10" customHeight="0">
      <c r="A1856" s="0">
        <f>HYPERLINK("https://dl.dropboxusercontent.com/scl/fi/4eqvbl5od6oyvj5b53wa2/123170-f.jpg?rlkey=3qz1kbae4x5j9vs3knqql7s7f&amp;dl=0","Click to download Image")</f>
      </c>
      <c r="B1856" s="0">
        <f>HYPERLINK("https://dl.dropboxusercontent.com/scl/fi/q6u6qhkgdk11m0zweku64/2january-20201mens.jpg?rlkey=b7hnjm5fthmbgjmy42rxap653&amp;dl=0","Click to download SizeChart")</f>
      </c>
      <c r="C1856" s="0" t="inlineStr">
        <is>
          <t>Regis Men's Midweight Hoodie</t>
        </is>
      </c>
      <c r="D1856" s="0" t="inlineStr">
        <is>
          <t>'123170</t>
        </is>
      </c>
      <c r="E1856" s="0" t="inlineStr">
        <is>
          <t>NDSU REGIS M GY:123170E-2XL</t>
        </is>
      </c>
      <c r="F1856" s="0" t="inlineStr">
        <is>
          <t>'813123170082</t>
        </is>
      </c>
      <c r="G1856" s="0" t="inlineStr">
        <is>
          <t>MENS</t>
        </is>
      </c>
      <c r="H1856" s="0" t="inlineStr">
        <is>
          <t>2XL</t>
        </is>
      </c>
      <c r="I1856" s="0">
        <v>41.99</v>
      </c>
      <c r="J1856" s="0">
        <v>29</v>
      </c>
    </row>
    <row r="1857" spans="1:10" customHeight="0">
      <c r="A1857" s="0">
        <f>HYPERLINK("https://dl.dropboxusercontent.com/scl/fi/4eqvbl5od6oyvj5b53wa2/123170-f.jpg?rlkey=3qz1kbae4x5j9vs3knqql7s7f&amp;dl=0","Click to download Image")</f>
      </c>
      <c r="B1857" s="0">
        <f>HYPERLINK("https://dl.dropboxusercontent.com/scl/fi/q6u6qhkgdk11m0zweku64/2january-20201mens.jpg?rlkey=b7hnjm5fthmbgjmy42rxap653&amp;dl=0","Click to download SizeChart")</f>
      </c>
      <c r="C1857" s="0" t="inlineStr">
        <is>
          <t>Regis Men's Midweight Hoodie</t>
        </is>
      </c>
      <c r="D1857" s="0" t="inlineStr">
        <is>
          <t>'123170</t>
        </is>
      </c>
      <c r="E1857" s="0" t="inlineStr">
        <is>
          <t>NDSU REGIS M GY:123170F-3XL</t>
        </is>
      </c>
      <c r="F1857" s="0" t="inlineStr">
        <is>
          <t>'813123170099</t>
        </is>
      </c>
      <c r="G1857" s="0" t="inlineStr">
        <is>
          <t>MENS</t>
        </is>
      </c>
      <c r="H1857" s="0" t="inlineStr">
        <is>
          <t>3XL</t>
        </is>
      </c>
      <c r="I1857" s="0">
        <v>41.99</v>
      </c>
      <c r="J1857" s="0">
        <v>16</v>
      </c>
    </row>
    <row r="1858" spans="1:10" customHeight="0">
      <c r="A1858" s="0">
        <f>HYPERLINK("https://dl.dropboxusercontent.com/scl/fi/34vpmg18xql7663f3f4oc/123169-f.jpg?rlkey=qj1qbfsy1db11ip2qumjbxr96&amp;dl=0","Click to download Image")</f>
      </c>
      <c r="B1858" s="0">
        <f>HYPERLINK("https://dl.dropboxusercontent.com/scl/fi/q6u6qhkgdk11m0zweku64/2january-20201mens.jpg?rlkey=b7hnjm5fthmbgjmy42rxap653&amp;dl=0","Click to download SizeChart")</f>
      </c>
      <c r="C1858" s="0" t="inlineStr">
        <is>
          <t>Regis Men's Midweight Hoodie</t>
        </is>
      </c>
      <c r="D1858" s="0" t="inlineStr">
        <is>
          <t>'123169</t>
        </is>
      </c>
      <c r="E1858" s="0" t="inlineStr">
        <is>
          <t>SDSU REGIS M GY:123169A - S</t>
        </is>
      </c>
      <c r="F1858" s="0" t="inlineStr">
        <is>
          <t>'816123169049</t>
        </is>
      </c>
      <c r="G1858" s="0" t="inlineStr">
        <is>
          <t>MENS</t>
        </is>
      </c>
      <c r="H1858" s="0" t="inlineStr">
        <is>
          <t>S</t>
        </is>
      </c>
      <c r="I1858" s="0">
        <v>39.99</v>
      </c>
      <c r="J1858" s="0">
        <v>8</v>
      </c>
    </row>
    <row r="1859" spans="1:10" customHeight="0">
      <c r="A1859" s="0">
        <f>HYPERLINK("https://dl.dropboxusercontent.com/scl/fi/34vpmg18xql7663f3f4oc/123169-f.jpg?rlkey=qj1qbfsy1db11ip2qumjbxr96&amp;dl=0","Click to download Image")</f>
      </c>
      <c r="B1859" s="0">
        <f>HYPERLINK("https://dl.dropboxusercontent.com/scl/fi/q6u6qhkgdk11m0zweku64/2january-20201mens.jpg?rlkey=b7hnjm5fthmbgjmy42rxap653&amp;dl=0","Click to download SizeChart")</f>
      </c>
      <c r="C1859" s="0" t="inlineStr">
        <is>
          <t>Regis Men's Midweight Hoodie</t>
        </is>
      </c>
      <c r="D1859" s="0" t="inlineStr">
        <is>
          <t>'123169</t>
        </is>
      </c>
      <c r="E1859" s="0" t="inlineStr">
        <is>
          <t>SDSU REGIS M GY:123169B - M</t>
        </is>
      </c>
      <c r="F1859" s="0" t="inlineStr">
        <is>
          <t>'816123169056</t>
        </is>
      </c>
      <c r="G1859" s="0" t="inlineStr">
        <is>
          <t>MENS</t>
        </is>
      </c>
      <c r="H1859" s="0" t="inlineStr">
        <is>
          <t>M</t>
        </is>
      </c>
      <c r="I1859" s="0">
        <v>39.99</v>
      </c>
      <c r="J1859" s="0">
        <v>9</v>
      </c>
    </row>
    <row r="1860" spans="1:10" customHeight="0">
      <c r="A1860" s="0">
        <f>HYPERLINK("https://dl.dropboxusercontent.com/scl/fi/34vpmg18xql7663f3f4oc/123169-f.jpg?rlkey=qj1qbfsy1db11ip2qumjbxr96&amp;dl=0","Click to download Image")</f>
      </c>
      <c r="B1860" s="0">
        <f>HYPERLINK("https://dl.dropboxusercontent.com/scl/fi/q6u6qhkgdk11m0zweku64/2january-20201mens.jpg?rlkey=b7hnjm5fthmbgjmy42rxap653&amp;dl=0","Click to download SizeChart")</f>
      </c>
      <c r="C1860" s="0" t="inlineStr">
        <is>
          <t>Regis Men's Midweight Hoodie</t>
        </is>
      </c>
      <c r="D1860" s="0" t="inlineStr">
        <is>
          <t>'123169</t>
        </is>
      </c>
      <c r="E1860" s="0" t="inlineStr">
        <is>
          <t>SDSU REGIS M GY:123169C - L</t>
        </is>
      </c>
      <c r="F1860" s="0" t="inlineStr">
        <is>
          <t>'816123169063</t>
        </is>
      </c>
      <c r="G1860" s="0" t="inlineStr">
        <is>
          <t>MENS</t>
        </is>
      </c>
      <c r="H1860" s="0" t="inlineStr">
        <is>
          <t>L</t>
        </is>
      </c>
      <c r="I1860" s="0">
        <v>39.99</v>
      </c>
      <c r="J1860" s="0">
        <v>26</v>
      </c>
    </row>
    <row r="1861" spans="1:10" customHeight="0">
      <c r="A1861" s="0">
        <f>HYPERLINK("https://dl.dropboxusercontent.com/scl/fi/34vpmg18xql7663f3f4oc/123169-f.jpg?rlkey=qj1qbfsy1db11ip2qumjbxr96&amp;dl=0","Click to download Image")</f>
      </c>
      <c r="B1861" s="0">
        <f>HYPERLINK("https://dl.dropboxusercontent.com/scl/fi/q6u6qhkgdk11m0zweku64/2january-20201mens.jpg?rlkey=b7hnjm5fthmbgjmy42rxap653&amp;dl=0","Click to download SizeChart")</f>
      </c>
      <c r="C1861" s="0" t="inlineStr">
        <is>
          <t>Regis Men's Midweight Hoodie</t>
        </is>
      </c>
      <c r="D1861" s="0" t="inlineStr">
        <is>
          <t>'123169</t>
        </is>
      </c>
      <c r="E1861" s="0" t="inlineStr">
        <is>
          <t>SDSU REGIS M GY:123169D - XL</t>
        </is>
      </c>
      <c r="F1861" s="0" t="inlineStr">
        <is>
          <t>'816123169070</t>
        </is>
      </c>
      <c r="G1861" s="0" t="inlineStr">
        <is>
          <t>MENS</t>
        </is>
      </c>
      <c r="H1861" s="0" t="inlineStr">
        <is>
          <t>XL</t>
        </is>
      </c>
      <c r="I1861" s="0">
        <v>39.99</v>
      </c>
      <c r="J1861" s="0">
        <v>22</v>
      </c>
    </row>
    <row r="1862" spans="1:10" customHeight="0">
      <c r="A1862" s="0">
        <f>HYPERLINK("https://dl.dropboxusercontent.com/scl/fi/34vpmg18xql7663f3f4oc/123169-f.jpg?rlkey=qj1qbfsy1db11ip2qumjbxr96&amp;dl=0","Click to download Image")</f>
      </c>
      <c r="B1862" s="0">
        <f>HYPERLINK("https://dl.dropboxusercontent.com/scl/fi/q6u6qhkgdk11m0zweku64/2january-20201mens.jpg?rlkey=b7hnjm5fthmbgjmy42rxap653&amp;dl=0","Click to download SizeChart")</f>
      </c>
      <c r="C1862" s="0" t="inlineStr">
        <is>
          <t>Regis Men's Midweight Hoodie</t>
        </is>
      </c>
      <c r="D1862" s="0" t="inlineStr">
        <is>
          <t>'123169</t>
        </is>
      </c>
      <c r="E1862" s="0" t="inlineStr">
        <is>
          <t>SDSU REGIS M GY:123169E - 2XL</t>
        </is>
      </c>
      <c r="F1862" s="0" t="inlineStr">
        <is>
          <t>'816123169087</t>
        </is>
      </c>
      <c r="G1862" s="0" t="inlineStr">
        <is>
          <t>MENS</t>
        </is>
      </c>
      <c r="H1862" s="0" t="inlineStr">
        <is>
          <t>2XL</t>
        </is>
      </c>
      <c r="I1862" s="0">
        <v>39.99</v>
      </c>
      <c r="J1862" s="0">
        <v>21</v>
      </c>
    </row>
    <row r="1863" spans="1:10" customHeight="0">
      <c r="A1863" s="0">
        <f>HYPERLINK("https://dl.dropboxusercontent.com/scl/fi/34vpmg18xql7663f3f4oc/123169-f.jpg?rlkey=qj1qbfsy1db11ip2qumjbxr96&amp;dl=0","Click to download Image")</f>
      </c>
      <c r="B1863" s="0">
        <f>HYPERLINK("https://dl.dropboxusercontent.com/scl/fi/q6u6qhkgdk11m0zweku64/2january-20201mens.jpg?rlkey=b7hnjm5fthmbgjmy42rxap653&amp;dl=0","Click to download SizeChart")</f>
      </c>
      <c r="C1863" s="0" t="inlineStr">
        <is>
          <t>Regis Men's Midweight Hoodie</t>
        </is>
      </c>
      <c r="D1863" s="0" t="inlineStr">
        <is>
          <t>'123169</t>
        </is>
      </c>
      <c r="E1863" s="0" t="inlineStr">
        <is>
          <t>SDSU REGIS M GY:123169F - 3XL</t>
        </is>
      </c>
      <c r="F1863" s="0" t="inlineStr">
        <is>
          <t>'816123169094</t>
        </is>
      </c>
      <c r="G1863" s="0" t="inlineStr">
        <is>
          <t>MENS</t>
        </is>
      </c>
      <c r="H1863" s="0" t="inlineStr">
        <is>
          <t>3XL</t>
        </is>
      </c>
      <c r="I1863" s="0">
        <v>39.99</v>
      </c>
      <c r="J1863" s="0">
        <v>15</v>
      </c>
    </row>
    <row r="1864" spans="1:10" customHeight="0">
      <c r="A1864" s="0">
        <f>HYPERLINK("https://dl.dropboxusercontent.com/scl/fi/uyjpw2nkev06tzxbaph5r/104732af15633.jpg?rlkey=k7ic9cz9h41u20ps9juhfe2fu&amp;dl=0","Click to download Image")</f>
      </c>
      <c r="B1864" s="0">
        <f>HYPERLINK("https://dl.dropboxusercontent.com/scl/fi/m2d8wl7q74vo8iy9wz5kz/10-18-size-chartsmens-athletic.jpg?rlkey=073sqb16xo6mleck1byeuhoyu&amp;dl=0","Click to download SizeChart")</f>
      </c>
      <c r="C1864" s="0" t="inlineStr">
        <is>
          <t>Ramsey Men's Midweight Hoodie</t>
        </is>
      </c>
      <c r="D1864" s="0" t="inlineStr">
        <is>
          <t>'104732</t>
        </is>
      </c>
      <c r="E1864" s="0" t="inlineStr">
        <is>
          <t>RAMSEY:104732A-S</t>
        </is>
      </c>
      <c r="F1864" s="0" t="inlineStr">
        <is>
          <t>'000000000000</t>
        </is>
      </c>
      <c r="G1864" s="0" t="inlineStr">
        <is>
          <t>MENS</t>
        </is>
      </c>
      <c r="H1864" s="0" t="inlineStr">
        <is>
          <t>S</t>
        </is>
      </c>
      <c r="I1864" s="0">
        <v>39.99</v>
      </c>
      <c r="J1864" s="0">
        <v>3</v>
      </c>
    </row>
    <row r="1865" spans="1:10" customHeight="0">
      <c r="A1865" s="0">
        <f>HYPERLINK("https://dl.dropboxusercontent.com/scl/fi/uyjpw2nkev06tzxbaph5r/104732af15633.jpg?rlkey=k7ic9cz9h41u20ps9juhfe2fu&amp;dl=0","Click to download Image")</f>
      </c>
      <c r="B1865" s="0">
        <f>HYPERLINK("https://dl.dropboxusercontent.com/scl/fi/m2d8wl7q74vo8iy9wz5kz/10-18-size-chartsmens-athletic.jpg?rlkey=073sqb16xo6mleck1byeuhoyu&amp;dl=0","Click to download SizeChart")</f>
      </c>
      <c r="C1865" s="0" t="inlineStr">
        <is>
          <t>Ramsey Men's Midweight Hoodie</t>
        </is>
      </c>
      <c r="D1865" s="0" t="inlineStr">
        <is>
          <t>'104732</t>
        </is>
      </c>
      <c r="E1865" s="0" t="inlineStr">
        <is>
          <t>RAMSEY:104732B-M</t>
        </is>
      </c>
      <c r="F1865" s="0" t="inlineStr">
        <is>
          <t>'000000000000</t>
        </is>
      </c>
      <c r="G1865" s="0" t="inlineStr">
        <is>
          <t>MENS</t>
        </is>
      </c>
      <c r="H1865" s="0" t="inlineStr">
        <is>
          <t>M</t>
        </is>
      </c>
      <c r="I1865" s="0">
        <v>39.99</v>
      </c>
      <c r="J1865" s="0">
        <v>8</v>
      </c>
    </row>
    <row r="1866" spans="1:10" customHeight="0">
      <c r="A1866" s="0">
        <f>HYPERLINK("https://dl.dropboxusercontent.com/scl/fi/uyjpw2nkev06tzxbaph5r/104732af15633.jpg?rlkey=k7ic9cz9h41u20ps9juhfe2fu&amp;dl=0","Click to download Image")</f>
      </c>
      <c r="B1866" s="0">
        <f>HYPERLINK("https://dl.dropboxusercontent.com/scl/fi/m2d8wl7q74vo8iy9wz5kz/10-18-size-chartsmens-athletic.jpg?rlkey=073sqb16xo6mleck1byeuhoyu&amp;dl=0","Click to download SizeChart")</f>
      </c>
      <c r="C1866" s="0" t="inlineStr">
        <is>
          <t>Ramsey Men's Midweight Hoodie</t>
        </is>
      </c>
      <c r="D1866" s="0" t="inlineStr">
        <is>
          <t>'104732</t>
        </is>
      </c>
      <c r="E1866" s="0" t="inlineStr">
        <is>
          <t>RAMSEY:104732C-L</t>
        </is>
      </c>
      <c r="F1866" s="0" t="inlineStr">
        <is>
          <t>'000000000000</t>
        </is>
      </c>
      <c r="G1866" s="0" t="inlineStr">
        <is>
          <t>MENS</t>
        </is>
      </c>
      <c r="H1866" s="0" t="inlineStr">
        <is>
          <t>L</t>
        </is>
      </c>
      <c r="I1866" s="0">
        <v>39.99</v>
      </c>
      <c r="J1866" s="0">
        <v>4</v>
      </c>
    </row>
    <row r="1867" spans="1:10" customHeight="0">
      <c r="A1867" s="0">
        <f>HYPERLINK("https://dl.dropboxusercontent.com/scl/fi/uyjpw2nkev06tzxbaph5r/104732af15633.jpg?rlkey=k7ic9cz9h41u20ps9juhfe2fu&amp;dl=0","Click to download Image")</f>
      </c>
      <c r="B1867" s="0">
        <f>HYPERLINK("https://dl.dropboxusercontent.com/scl/fi/m2d8wl7q74vo8iy9wz5kz/10-18-size-chartsmens-athletic.jpg?rlkey=073sqb16xo6mleck1byeuhoyu&amp;dl=0","Click to download SizeChart")</f>
      </c>
      <c r="C1867" s="0" t="inlineStr">
        <is>
          <t>Ramsey Men's Midweight Hoodie</t>
        </is>
      </c>
      <c r="D1867" s="0" t="inlineStr">
        <is>
          <t>'104732</t>
        </is>
      </c>
      <c r="E1867" s="0" t="inlineStr">
        <is>
          <t>RAMSEY:104732D-XL</t>
        </is>
      </c>
      <c r="F1867" s="0" t="inlineStr">
        <is>
          <t>'000000000000</t>
        </is>
      </c>
      <c r="G1867" s="0" t="inlineStr">
        <is>
          <t>MENS</t>
        </is>
      </c>
      <c r="H1867" s="0" t="inlineStr">
        <is>
          <t>XL</t>
        </is>
      </c>
      <c r="I1867" s="0">
        <v>39.99</v>
      </c>
      <c r="J1867" s="0">
        <v>0</v>
      </c>
    </row>
    <row r="1868" spans="1:10" customHeight="0">
      <c r="A1868" s="0">
        <f>HYPERLINK("https://dl.dropboxusercontent.com/scl/fi/uyjpw2nkev06tzxbaph5r/104732af15633.jpg?rlkey=k7ic9cz9h41u20ps9juhfe2fu&amp;dl=0","Click to download Image")</f>
      </c>
      <c r="B1868" s="0">
        <f>HYPERLINK("https://dl.dropboxusercontent.com/scl/fi/m2d8wl7q74vo8iy9wz5kz/10-18-size-chartsmens-athletic.jpg?rlkey=073sqb16xo6mleck1byeuhoyu&amp;dl=0","Click to download SizeChart")</f>
      </c>
      <c r="C1868" s="0" t="inlineStr">
        <is>
          <t>Ramsey Men's Midweight Hoodie</t>
        </is>
      </c>
      <c r="D1868" s="0" t="inlineStr">
        <is>
          <t>'104732</t>
        </is>
      </c>
      <c r="E1868" s="0" t="inlineStr">
        <is>
          <t>RAMSEY:104732E-2XL</t>
        </is>
      </c>
      <c r="F1868" s="0" t="inlineStr">
        <is>
          <t>'000000000000</t>
        </is>
      </c>
      <c r="G1868" s="0" t="inlineStr">
        <is>
          <t>MENS</t>
        </is>
      </c>
      <c r="H1868" s="0" t="inlineStr">
        <is>
          <t>2XL</t>
        </is>
      </c>
      <c r="I1868" s="0">
        <v>39.99</v>
      </c>
      <c r="J1868" s="0">
        <v>9</v>
      </c>
    </row>
    <row r="1869" spans="1:10" customHeight="0">
      <c r="A1869" s="0">
        <f>HYPERLINK("https://dl.dropboxusercontent.com/scl/fi/uyjpw2nkev06tzxbaph5r/104732af15633.jpg?rlkey=k7ic9cz9h41u20ps9juhfe2fu&amp;dl=0","Click to download Image")</f>
      </c>
      <c r="B1869" s="0">
        <f>HYPERLINK("https://dl.dropboxusercontent.com/scl/fi/m2d8wl7q74vo8iy9wz5kz/10-18-size-chartsmens-athletic.jpg?rlkey=073sqb16xo6mleck1byeuhoyu&amp;dl=0","Click to download SizeChart")</f>
      </c>
      <c r="C1869" s="0" t="inlineStr">
        <is>
          <t>Ramsey Men's Midweight Hoodie</t>
        </is>
      </c>
      <c r="D1869" s="0" t="inlineStr">
        <is>
          <t>'104732</t>
        </is>
      </c>
      <c r="E1869" s="0" t="inlineStr">
        <is>
          <t>RAMSEY:104732F-3XL</t>
        </is>
      </c>
      <c r="F1869" s="0" t="inlineStr">
        <is>
          <t>'000000000000</t>
        </is>
      </c>
      <c r="G1869" s="0" t="inlineStr">
        <is>
          <t>MENS</t>
        </is>
      </c>
      <c r="H1869" s="0" t="inlineStr">
        <is>
          <t>3XL</t>
        </is>
      </c>
      <c r="I1869" s="0">
        <v>39.99</v>
      </c>
      <c r="J1869" s="0">
        <v>6</v>
      </c>
    </row>
    <row r="1870" spans="1:10" customHeight="0">
      <c r="A1870" s="0">
        <f>HYPERLINK("https://dl.dropboxusercontent.com/scl/fi/25gkn1tzzkzhewrwridd5/123238-f.jpg?rlkey=fzpvk5pu3lafzzt8b5unfplpo&amp;dl=0","Click to download Image")</f>
      </c>
      <c r="B1870" s="0">
        <f>HYPERLINK("https://dl.dropboxusercontent.com/scl/fi/3tq89j2jrfnat9nzwl4xf/2january-20201mens.jpg?rlkey=dwc6b6c0wong2470406vttvln&amp;dl=0","Click to download SizeChart")</f>
      </c>
      <c r="C1870" s="0" t="inlineStr">
        <is>
          <t>Fletcher Men's Midweight Hoodie</t>
        </is>
      </c>
      <c r="D1870" s="0" t="inlineStr">
        <is>
          <t>'123238</t>
        </is>
      </c>
      <c r="E1870" s="0" t="inlineStr">
        <is>
          <t>UNI FLETCH HD GD:123238A-S</t>
        </is>
      </c>
      <c r="F1870" s="0" t="inlineStr">
        <is>
          <t>'898123231018</t>
        </is>
      </c>
      <c r="G1870" s="0" t="inlineStr">
        <is>
          <t>MENS</t>
        </is>
      </c>
      <c r="H1870" s="0" t="inlineStr">
        <is>
          <t>S</t>
        </is>
      </c>
      <c r="I1870" s="0">
        <v>39.99</v>
      </c>
      <c r="J1870" s="0">
        <v>3</v>
      </c>
    </row>
    <row r="1871" spans="1:10" customHeight="0">
      <c r="A1871" s="0">
        <f>HYPERLINK("https://dl.dropboxusercontent.com/scl/fi/25gkn1tzzkzhewrwridd5/123238-f.jpg?rlkey=fzpvk5pu3lafzzt8b5unfplpo&amp;dl=0","Click to download Image")</f>
      </c>
      <c r="B1871" s="0">
        <f>HYPERLINK("https://dl.dropboxusercontent.com/scl/fi/3tq89j2jrfnat9nzwl4xf/2january-20201mens.jpg?rlkey=dwc6b6c0wong2470406vttvln&amp;dl=0","Click to download SizeChart")</f>
      </c>
      <c r="C1871" s="0" t="inlineStr">
        <is>
          <t>Fletcher Men's Midweight Hoodie</t>
        </is>
      </c>
      <c r="D1871" s="0" t="inlineStr">
        <is>
          <t>'123238</t>
        </is>
      </c>
      <c r="E1871" s="0" t="inlineStr">
        <is>
          <t>UNI FLETCH HD GD:123238B-M</t>
        </is>
      </c>
      <c r="F1871" s="0" t="inlineStr">
        <is>
          <t>'898123231018</t>
        </is>
      </c>
      <c r="G1871" s="0" t="inlineStr">
        <is>
          <t>MENS</t>
        </is>
      </c>
      <c r="H1871" s="0" t="inlineStr">
        <is>
          <t>M</t>
        </is>
      </c>
      <c r="I1871" s="0">
        <v>39.99</v>
      </c>
      <c r="J1871" s="0">
        <v>9</v>
      </c>
    </row>
    <row r="1872" spans="1:10" customHeight="0">
      <c r="A1872" s="0">
        <f>HYPERLINK("https://dl.dropboxusercontent.com/scl/fi/25gkn1tzzkzhewrwridd5/123238-f.jpg?rlkey=fzpvk5pu3lafzzt8b5unfplpo&amp;dl=0","Click to download Image")</f>
      </c>
      <c r="B1872" s="0">
        <f>HYPERLINK("https://dl.dropboxusercontent.com/scl/fi/3tq89j2jrfnat9nzwl4xf/2january-20201mens.jpg?rlkey=dwc6b6c0wong2470406vttvln&amp;dl=0","Click to download SizeChart")</f>
      </c>
      <c r="C1872" s="0" t="inlineStr">
        <is>
          <t>Fletcher Men's Midweight Hoodie</t>
        </is>
      </c>
      <c r="D1872" s="0" t="inlineStr">
        <is>
          <t>'123238</t>
        </is>
      </c>
      <c r="E1872" s="0" t="inlineStr">
        <is>
          <t>UNI FLETCH HD GD:123238C-L</t>
        </is>
      </c>
      <c r="F1872" s="0" t="inlineStr">
        <is>
          <t>'898123231018</t>
        </is>
      </c>
      <c r="G1872" s="0" t="inlineStr">
        <is>
          <t>MENS</t>
        </is>
      </c>
      <c r="H1872" s="0" t="inlineStr">
        <is>
          <t>L</t>
        </is>
      </c>
      <c r="I1872" s="0">
        <v>39.99</v>
      </c>
      <c r="J1872" s="0">
        <v>10</v>
      </c>
    </row>
    <row r="1873" spans="1:10" customHeight="0">
      <c r="A1873" s="0">
        <f>HYPERLINK("https://dl.dropboxusercontent.com/scl/fi/25gkn1tzzkzhewrwridd5/123238-f.jpg?rlkey=fzpvk5pu3lafzzt8b5unfplpo&amp;dl=0","Click to download Image")</f>
      </c>
      <c r="B1873" s="0">
        <f>HYPERLINK("https://dl.dropboxusercontent.com/scl/fi/3tq89j2jrfnat9nzwl4xf/2january-20201mens.jpg?rlkey=dwc6b6c0wong2470406vttvln&amp;dl=0","Click to download SizeChart")</f>
      </c>
      <c r="C1873" s="0" t="inlineStr">
        <is>
          <t>Fletcher Men's Midweight Hoodie</t>
        </is>
      </c>
      <c r="D1873" s="0" t="inlineStr">
        <is>
          <t>'123238</t>
        </is>
      </c>
      <c r="E1873" s="0" t="inlineStr">
        <is>
          <t>UNI FLETCH HD GD:123238D-XL</t>
        </is>
      </c>
      <c r="F1873" s="0" t="inlineStr">
        <is>
          <t>'898123231018</t>
        </is>
      </c>
      <c r="G1873" s="0" t="inlineStr">
        <is>
          <t>MENS</t>
        </is>
      </c>
      <c r="H1873" s="0" t="inlineStr">
        <is>
          <t>XL</t>
        </is>
      </c>
      <c r="I1873" s="0">
        <v>39.99</v>
      </c>
      <c r="J1873" s="0">
        <v>17</v>
      </c>
    </row>
    <row r="1874" spans="1:10" customHeight="0">
      <c r="A1874" s="0">
        <f>HYPERLINK("https://dl.dropboxusercontent.com/scl/fi/25gkn1tzzkzhewrwridd5/123238-f.jpg?rlkey=fzpvk5pu3lafzzt8b5unfplpo&amp;dl=0","Click to download Image")</f>
      </c>
      <c r="B1874" s="0">
        <f>HYPERLINK("https://dl.dropboxusercontent.com/scl/fi/3tq89j2jrfnat9nzwl4xf/2january-20201mens.jpg?rlkey=dwc6b6c0wong2470406vttvln&amp;dl=0","Click to download SizeChart")</f>
      </c>
      <c r="C1874" s="0" t="inlineStr">
        <is>
          <t>Fletcher Men's Midweight Hoodie</t>
        </is>
      </c>
      <c r="D1874" s="0" t="inlineStr">
        <is>
          <t>'123238</t>
        </is>
      </c>
      <c r="E1874" s="0" t="inlineStr">
        <is>
          <t>UNI FLETCH HD GD:123238E-2XL</t>
        </is>
      </c>
      <c r="F1874" s="0" t="inlineStr">
        <is>
          <t>'898123231018</t>
        </is>
      </c>
      <c r="G1874" s="0" t="inlineStr">
        <is>
          <t>MENS</t>
        </is>
      </c>
      <c r="H1874" s="0" t="inlineStr">
        <is>
          <t>2XL</t>
        </is>
      </c>
      <c r="I1874" s="0">
        <v>41.99</v>
      </c>
      <c r="J1874" s="0">
        <v>12</v>
      </c>
    </row>
    <row r="1875" spans="1:10" customHeight="0">
      <c r="A1875" s="0">
        <f>HYPERLINK("https://dl.dropboxusercontent.com/scl/fi/25gkn1tzzkzhewrwridd5/123238-f.jpg?rlkey=fzpvk5pu3lafzzt8b5unfplpo&amp;dl=0","Click to download Image")</f>
      </c>
      <c r="B1875" s="0">
        <f>HYPERLINK("https://dl.dropboxusercontent.com/scl/fi/3tq89j2jrfnat9nzwl4xf/2january-20201mens.jpg?rlkey=dwc6b6c0wong2470406vttvln&amp;dl=0","Click to download SizeChart")</f>
      </c>
      <c r="C1875" s="0" t="inlineStr">
        <is>
          <t>Fletcher Men's Midweight Hoodie</t>
        </is>
      </c>
      <c r="D1875" s="0" t="inlineStr">
        <is>
          <t>'123238</t>
        </is>
      </c>
      <c r="E1875" s="0" t="inlineStr">
        <is>
          <t>UNI FLETCH HD GD:123238F-3XL</t>
        </is>
      </c>
      <c r="F1875" s="0" t="inlineStr">
        <is>
          <t>'898123231018</t>
        </is>
      </c>
      <c r="G1875" s="0" t="inlineStr">
        <is>
          <t>MENS</t>
        </is>
      </c>
      <c r="H1875" s="0" t="inlineStr">
        <is>
          <t>3XL</t>
        </is>
      </c>
      <c r="I1875" s="0">
        <v>41.99</v>
      </c>
      <c r="J1875" s="0">
        <v>3</v>
      </c>
    </row>
    <row r="1876" spans="1:10" customHeight="0">
      <c r="A1876" s="0">
        <f>HYPERLINK("https://dl.dropboxusercontent.com/scl/fi/f8t54e9nkuoqmrvzwog4z/123240-f.jpg?rlkey=h5cccugwn9gyxxqhghgmer78p&amp;dl=0","Click to download Image")</f>
      </c>
      <c r="B1876" s="0">
        <f>HYPERLINK("https://dl.dropboxusercontent.com/scl/fi/3tq89j2jrfnat9nzwl4xf/2january-20201mens.jpg?rlkey=dwc6b6c0wong2470406vttvln&amp;dl=0","Click to download SizeChart")</f>
      </c>
      <c r="C1876" s="0" t="inlineStr">
        <is>
          <t>Fletcher Men's Midweight Hoodie</t>
        </is>
      </c>
      <c r="D1876" s="0" t="inlineStr">
        <is>
          <t>'123240</t>
        </is>
      </c>
      <c r="E1876" s="0" t="inlineStr">
        <is>
          <t>UNI FLETCH HD GY:123240A-S</t>
        </is>
      </c>
      <c r="F1876" s="0" t="inlineStr">
        <is>
          <t>'898123231018</t>
        </is>
      </c>
      <c r="G1876" s="0" t="inlineStr">
        <is>
          <t>MENS</t>
        </is>
      </c>
      <c r="I1876" s="0">
        <v>39.99</v>
      </c>
      <c r="J1876" s="0">
        <v>5</v>
      </c>
    </row>
    <row r="1877" spans="1:10" customHeight="0">
      <c r="A1877" s="0">
        <f>HYPERLINK("https://dl.dropboxusercontent.com/scl/fi/f8t54e9nkuoqmrvzwog4z/123240-f.jpg?rlkey=h5cccugwn9gyxxqhghgmer78p&amp;dl=0","Click to download Image")</f>
      </c>
      <c r="B1877" s="0">
        <f>HYPERLINK("https://dl.dropboxusercontent.com/scl/fi/3tq89j2jrfnat9nzwl4xf/2january-20201mens.jpg?rlkey=dwc6b6c0wong2470406vttvln&amp;dl=0","Click to download SizeChart")</f>
      </c>
      <c r="C1877" s="0" t="inlineStr">
        <is>
          <t>Fletcher Men's Midweight Hoodie</t>
        </is>
      </c>
      <c r="D1877" s="0" t="inlineStr">
        <is>
          <t>'123240</t>
        </is>
      </c>
      <c r="E1877" s="0" t="inlineStr">
        <is>
          <t>UNI FLETCH HD GY:123240C-L</t>
        </is>
      </c>
      <c r="F1877" s="0" t="inlineStr">
        <is>
          <t>'898123231018</t>
        </is>
      </c>
      <c r="G1877" s="0" t="inlineStr">
        <is>
          <t>MENS</t>
        </is>
      </c>
      <c r="I1877" s="0">
        <v>39.99</v>
      </c>
      <c r="J1877" s="0">
        <v>2</v>
      </c>
    </row>
    <row r="1878" spans="1:10" customHeight="0">
      <c r="A1878" s="0">
        <f>HYPERLINK("https://dl.dropboxusercontent.com/scl/fi/f8t54e9nkuoqmrvzwog4z/123240-f.jpg?rlkey=h5cccugwn9gyxxqhghgmer78p&amp;dl=0","Click to download Image")</f>
      </c>
      <c r="B1878" s="0">
        <f>HYPERLINK("https://dl.dropboxusercontent.com/scl/fi/3tq89j2jrfnat9nzwl4xf/2january-20201mens.jpg?rlkey=dwc6b6c0wong2470406vttvln&amp;dl=0","Click to download SizeChart")</f>
      </c>
      <c r="C1878" s="0" t="inlineStr">
        <is>
          <t>Fletcher Men's Midweight Hoodie</t>
        </is>
      </c>
      <c r="D1878" s="0" t="inlineStr">
        <is>
          <t>'123240</t>
        </is>
      </c>
      <c r="E1878" s="0" t="inlineStr">
        <is>
          <t>UNI FLETCH HD GY:123240D-XL</t>
        </is>
      </c>
      <c r="F1878" s="0" t="inlineStr">
        <is>
          <t>'898123231018</t>
        </is>
      </c>
      <c r="G1878" s="0" t="inlineStr">
        <is>
          <t>MENS</t>
        </is>
      </c>
      <c r="I1878" s="0">
        <v>39.99</v>
      </c>
      <c r="J1878" s="0">
        <v>1</v>
      </c>
    </row>
    <row r="1879" spans="1:10" customHeight="0">
      <c r="A1879" s="0">
        <f>HYPERLINK("https://dl.dropboxusercontent.com/scl/fi/f8t54e9nkuoqmrvzwog4z/123240-f.jpg?rlkey=h5cccugwn9gyxxqhghgmer78p&amp;dl=0","Click to download Image")</f>
      </c>
      <c r="B1879" s="0">
        <f>HYPERLINK("https://dl.dropboxusercontent.com/scl/fi/3tq89j2jrfnat9nzwl4xf/2january-20201mens.jpg?rlkey=dwc6b6c0wong2470406vttvln&amp;dl=0","Click to download SizeChart")</f>
      </c>
      <c r="C1879" s="0" t="inlineStr">
        <is>
          <t>Fletcher Men's Midweight Hoodie</t>
        </is>
      </c>
      <c r="D1879" s="0" t="inlineStr">
        <is>
          <t>'123240</t>
        </is>
      </c>
      <c r="E1879" s="0" t="inlineStr">
        <is>
          <t>UNI FLETCH HD GY:123240E-2XL</t>
        </is>
      </c>
      <c r="F1879" s="0" t="inlineStr">
        <is>
          <t>'898123231018</t>
        </is>
      </c>
      <c r="G1879" s="0" t="inlineStr">
        <is>
          <t>MENS</t>
        </is>
      </c>
      <c r="I1879" s="0">
        <v>39.99</v>
      </c>
      <c r="J1879" s="0">
        <v>0</v>
      </c>
    </row>
    <row r="1880" spans="1:10" customHeight="0">
      <c r="A1880" s="0">
        <f>HYPERLINK("https://dl.dropboxusercontent.com/scl/fi/f8t54e9nkuoqmrvzwog4z/123240-f.jpg?rlkey=h5cccugwn9gyxxqhghgmer78p&amp;dl=0","Click to download Image")</f>
      </c>
      <c r="B1880" s="0">
        <f>HYPERLINK("https://dl.dropboxusercontent.com/scl/fi/3tq89j2jrfnat9nzwl4xf/2january-20201mens.jpg?rlkey=dwc6b6c0wong2470406vttvln&amp;dl=0","Click to download SizeChart")</f>
      </c>
      <c r="C1880" s="0" t="inlineStr">
        <is>
          <t>Fletcher Men's Midweight Hoodie</t>
        </is>
      </c>
      <c r="D1880" s="0" t="inlineStr">
        <is>
          <t>'123240</t>
        </is>
      </c>
      <c r="E1880" s="0" t="inlineStr">
        <is>
          <t>UNI FLETCH HD GY:123240F-3XL</t>
        </is>
      </c>
      <c r="F1880" s="0" t="inlineStr">
        <is>
          <t>'898123231018</t>
        </is>
      </c>
      <c r="G1880" s="0" t="inlineStr">
        <is>
          <t>MENS</t>
        </is>
      </c>
      <c r="I1880" s="0">
        <v>39.99</v>
      </c>
      <c r="J1880" s="0">
        <v>14</v>
      </c>
    </row>
    <row r="1881" spans="1:10" customHeight="0">
      <c r="A1881" s="0">
        <f>HYPERLINK("https://dl.dropboxusercontent.com/scl/fi/kqrwj99f1pnjr7tdis1j6/123233-f.jpg?rlkey=mc0dlf8y27sc0tm7hhbygktdo&amp;dl=0","Click to download Image")</f>
      </c>
      <c r="B1881" s="0">
        <f>HYPERLINK("https://dl.dropboxusercontent.com/scl/fi/3tq89j2jrfnat9nzwl4xf/2january-20201mens.jpg?rlkey=dwc6b6c0wong2470406vttvln&amp;dl=0","Click to download SizeChart")</f>
      </c>
      <c r="C1881" s="0" t="inlineStr">
        <is>
          <t>Fletcher Men's Midweight Hoodie</t>
        </is>
      </c>
      <c r="D1881" s="0" t="inlineStr">
        <is>
          <t>'123233</t>
        </is>
      </c>
      <c r="E1881" s="0" t="inlineStr">
        <is>
          <t>IOWA FLETCH HD GY:123233A-S</t>
        </is>
      </c>
      <c r="F1881" s="0" t="inlineStr">
        <is>
          <t>'898123231018</t>
        </is>
      </c>
      <c r="G1881" s="0" t="inlineStr">
        <is>
          <t>MENS</t>
        </is>
      </c>
      <c r="H1881" s="0" t="inlineStr">
        <is>
          <t>S</t>
        </is>
      </c>
      <c r="I1881" s="0">
        <v>39.99</v>
      </c>
      <c r="J1881" s="0">
        <v>0</v>
      </c>
    </row>
    <row r="1882" spans="1:10" customHeight="0">
      <c r="A1882" s="0">
        <f>HYPERLINK("https://dl.dropboxusercontent.com/scl/fi/kqrwj99f1pnjr7tdis1j6/123233-f.jpg?rlkey=mc0dlf8y27sc0tm7hhbygktdo&amp;dl=0","Click to download Image")</f>
      </c>
      <c r="B1882" s="0">
        <f>HYPERLINK("https://dl.dropboxusercontent.com/scl/fi/3tq89j2jrfnat9nzwl4xf/2january-20201mens.jpg?rlkey=dwc6b6c0wong2470406vttvln&amp;dl=0","Click to download SizeChart")</f>
      </c>
      <c r="C1882" s="0" t="inlineStr">
        <is>
          <t>Fletcher Men's Midweight Hoodie</t>
        </is>
      </c>
      <c r="D1882" s="0" t="inlineStr">
        <is>
          <t>'123233</t>
        </is>
      </c>
      <c r="E1882" s="0" t="inlineStr">
        <is>
          <t>IOWA FLETCH HD GY:123233F-3XL</t>
        </is>
      </c>
      <c r="F1882" s="0" t="inlineStr">
        <is>
          <t>'898123231018</t>
        </is>
      </c>
      <c r="G1882" s="0" t="inlineStr">
        <is>
          <t>MENS</t>
        </is>
      </c>
      <c r="H1882" s="0" t="inlineStr">
        <is>
          <t>3XL</t>
        </is>
      </c>
      <c r="I1882" s="0">
        <v>39.99</v>
      </c>
      <c r="J1882" s="0">
        <v>9</v>
      </c>
    </row>
    <row r="1883" spans="1:10" customHeight="0">
      <c r="A1883" s="0">
        <f>HYPERLINK("https://dl.dropboxusercontent.com/scl/fi/lw9gi6cpjntiw2amnw91a/bobby-02.jpg?rlkey=yuotrn1lqrwd7yqmejc2gq4u3&amp;dl=0","Click to download Image")</f>
      </c>
      <c r="B1883" s="0">
        <f>HYPERLINK("https://dl.dropboxusercontent.com/scl/fi/8dj57ovejbs0w1l1gvotj/2january-20201mens.jpg?rlkey=3pdgozo16ya22p4vfrpkym2dy&amp;dl=0","Click to download SizeChart")</f>
      </c>
      <c r="C1883" s="0" t="inlineStr">
        <is>
          <t>Bobby Men's Midweight Sweatshirt</t>
        </is>
      </c>
      <c r="D1883" s="0" t="inlineStr">
        <is>
          <t>'115348</t>
        </is>
      </c>
      <c r="E1883" s="0" t="inlineStr">
        <is>
          <t>UNI BOBBY GOLD:115348A-S</t>
        </is>
      </c>
      <c r="F1883" s="0" t="inlineStr">
        <is>
          <t>'802115348042</t>
        </is>
      </c>
      <c r="G1883" s="0" t="inlineStr">
        <is>
          <t>MENS</t>
        </is>
      </c>
      <c r="H1883" s="0" t="inlineStr">
        <is>
          <t>S</t>
        </is>
      </c>
      <c r="I1883" s="0">
        <v>34.99</v>
      </c>
      <c r="J1883" s="0">
        <v>1</v>
      </c>
    </row>
    <row r="1884" spans="1:10" customHeight="0">
      <c r="A1884" s="0">
        <f>HYPERLINK("https://dl.dropboxusercontent.com/scl/fi/lw9gi6cpjntiw2amnw91a/bobby-02.jpg?rlkey=yuotrn1lqrwd7yqmejc2gq4u3&amp;dl=0","Click to download Image")</f>
      </c>
      <c r="B1884" s="0">
        <f>HYPERLINK("https://dl.dropboxusercontent.com/scl/fi/8dj57ovejbs0w1l1gvotj/2january-20201mens.jpg?rlkey=3pdgozo16ya22p4vfrpkym2dy&amp;dl=0","Click to download SizeChart")</f>
      </c>
      <c r="C1884" s="0" t="inlineStr">
        <is>
          <t>Bobby Men's Midweight Sweatshirt</t>
        </is>
      </c>
      <c r="D1884" s="0" t="inlineStr">
        <is>
          <t>'115348</t>
        </is>
      </c>
      <c r="E1884" s="0" t="inlineStr">
        <is>
          <t>UNI BOBBY GOLD:115348B-M</t>
        </is>
      </c>
      <c r="F1884" s="0" t="inlineStr">
        <is>
          <t>'802115348059</t>
        </is>
      </c>
      <c r="G1884" s="0" t="inlineStr">
        <is>
          <t>MENS</t>
        </is>
      </c>
      <c r="H1884" s="0" t="inlineStr">
        <is>
          <t>M</t>
        </is>
      </c>
      <c r="I1884" s="0">
        <v>34.99</v>
      </c>
      <c r="J1884" s="0">
        <v>3</v>
      </c>
    </row>
    <row r="1885" spans="1:10" customHeight="0">
      <c r="A1885" s="0">
        <f>HYPERLINK("https://dl.dropboxusercontent.com/scl/fi/lw9gi6cpjntiw2amnw91a/bobby-02.jpg?rlkey=yuotrn1lqrwd7yqmejc2gq4u3&amp;dl=0","Click to download Image")</f>
      </c>
      <c r="B1885" s="0">
        <f>HYPERLINK("https://dl.dropboxusercontent.com/scl/fi/8dj57ovejbs0w1l1gvotj/2january-20201mens.jpg?rlkey=3pdgozo16ya22p4vfrpkym2dy&amp;dl=0","Click to download SizeChart")</f>
      </c>
      <c r="C1885" s="0" t="inlineStr">
        <is>
          <t>Bobby Men's Midweight Sweatshirt</t>
        </is>
      </c>
      <c r="D1885" s="0" t="inlineStr">
        <is>
          <t>'115348</t>
        </is>
      </c>
      <c r="E1885" s="0" t="inlineStr">
        <is>
          <t>UNI BOBBY GOLD:115348C-L</t>
        </is>
      </c>
      <c r="F1885" s="0" t="inlineStr">
        <is>
          <t>'802115348066</t>
        </is>
      </c>
      <c r="G1885" s="0" t="inlineStr">
        <is>
          <t>MENS</t>
        </is>
      </c>
      <c r="H1885" s="0" t="inlineStr">
        <is>
          <t>L</t>
        </is>
      </c>
      <c r="I1885" s="0">
        <v>34.99</v>
      </c>
      <c r="J1885" s="0">
        <v>1</v>
      </c>
    </row>
    <row r="1886" spans="1:10" customHeight="0">
      <c r="A1886" s="0">
        <f>HYPERLINK("https://dl.dropboxusercontent.com/scl/fi/lw9gi6cpjntiw2amnw91a/bobby-02.jpg?rlkey=yuotrn1lqrwd7yqmejc2gq4u3&amp;dl=0","Click to download Image")</f>
      </c>
      <c r="B1886" s="0">
        <f>HYPERLINK("https://dl.dropboxusercontent.com/scl/fi/8dj57ovejbs0w1l1gvotj/2january-20201mens.jpg?rlkey=3pdgozo16ya22p4vfrpkym2dy&amp;dl=0","Click to download SizeChart")</f>
      </c>
      <c r="C1886" s="0" t="inlineStr">
        <is>
          <t>Bobby Men's Midweight Sweatshirt</t>
        </is>
      </c>
      <c r="D1886" s="0" t="inlineStr">
        <is>
          <t>'115348</t>
        </is>
      </c>
      <c r="E1886" s="0" t="inlineStr">
        <is>
          <t>UNI BOBBY GOLD:115348D-XL</t>
        </is>
      </c>
      <c r="F1886" s="0" t="inlineStr">
        <is>
          <t>'802115348073</t>
        </is>
      </c>
      <c r="G1886" s="0" t="inlineStr">
        <is>
          <t>MENS</t>
        </is>
      </c>
      <c r="H1886" s="0" t="inlineStr">
        <is>
          <t>XL</t>
        </is>
      </c>
      <c r="I1886" s="0">
        <v>34.99</v>
      </c>
      <c r="J1886" s="0">
        <v>0</v>
      </c>
    </row>
    <row r="1887" spans="1:10" customHeight="0">
      <c r="A1887" s="0">
        <f>HYPERLINK("https://dl.dropboxusercontent.com/scl/fi/lw9gi6cpjntiw2amnw91a/bobby-02.jpg?rlkey=yuotrn1lqrwd7yqmejc2gq4u3&amp;dl=0","Click to download Image")</f>
      </c>
      <c r="B1887" s="0">
        <f>HYPERLINK("https://dl.dropboxusercontent.com/scl/fi/8dj57ovejbs0w1l1gvotj/2january-20201mens.jpg?rlkey=3pdgozo16ya22p4vfrpkym2dy&amp;dl=0","Click to download SizeChart")</f>
      </c>
      <c r="C1887" s="0" t="inlineStr">
        <is>
          <t>Bobby Men's Midweight Sweatshirt</t>
        </is>
      </c>
      <c r="D1887" s="0" t="inlineStr">
        <is>
          <t>'115348</t>
        </is>
      </c>
      <c r="E1887" s="0" t="inlineStr">
        <is>
          <t>UNI BOBBY GOLD:115348E-2XL</t>
        </is>
      </c>
      <c r="F1887" s="0" t="inlineStr">
        <is>
          <t>'802115348080</t>
        </is>
      </c>
      <c r="G1887" s="0" t="inlineStr">
        <is>
          <t>MENS</t>
        </is>
      </c>
      <c r="H1887" s="0" t="inlineStr">
        <is>
          <t>2XL</t>
        </is>
      </c>
      <c r="I1887" s="0">
        <v>34.99</v>
      </c>
      <c r="J1887" s="0">
        <v>1</v>
      </c>
    </row>
    <row r="1888" spans="1:10" customHeight="0">
      <c r="A1888" s="0">
        <f>HYPERLINK("https://dl.dropboxusercontent.com/scl/fi/lw9gi6cpjntiw2amnw91a/bobby-02.jpg?rlkey=yuotrn1lqrwd7yqmejc2gq4u3&amp;dl=0","Click to download Image")</f>
      </c>
      <c r="B1888" s="0">
        <f>HYPERLINK("https://dl.dropboxusercontent.com/scl/fi/8dj57ovejbs0w1l1gvotj/2january-20201mens.jpg?rlkey=3pdgozo16ya22p4vfrpkym2dy&amp;dl=0","Click to download SizeChart")</f>
      </c>
      <c r="C1888" s="0" t="inlineStr">
        <is>
          <t>Bobby Men's Midweight Sweatshirt</t>
        </is>
      </c>
      <c r="D1888" s="0" t="inlineStr">
        <is>
          <t>'115348</t>
        </is>
      </c>
      <c r="E1888" s="0" t="inlineStr">
        <is>
          <t>UNI BOBBY GOLD:115348F-3XL</t>
        </is>
      </c>
      <c r="F1888" s="0" t="inlineStr">
        <is>
          <t>'802115348097</t>
        </is>
      </c>
      <c r="G1888" s="0" t="inlineStr">
        <is>
          <t>MENS</t>
        </is>
      </c>
      <c r="H1888" s="0" t="inlineStr">
        <is>
          <t>3XL</t>
        </is>
      </c>
      <c r="I1888" s="0">
        <v>34.99</v>
      </c>
      <c r="J1888" s="0">
        <v>1</v>
      </c>
    </row>
    <row r="1889" spans="1:10" customHeight="0">
      <c r="A1889" s="0">
        <f>HYPERLINK("https://dl.dropboxusercontent.com/scl/fi/lw9gi6cpjntiw2amnw91a/bobby-02.jpg?rlkey=yuotrn1lqrwd7yqmejc2gq4u3&amp;dl=0","Click to download Image")</f>
      </c>
      <c r="B1889" s="0">
        <f>HYPERLINK("https://dl.dropboxusercontent.com/scl/fi/8dj57ovejbs0w1l1gvotj/2january-20201mens.jpg?rlkey=3pdgozo16ya22p4vfrpkym2dy&amp;dl=0","Click to download SizeChart")</f>
      </c>
      <c r="C1889" s="0" t="inlineStr">
        <is>
          <t>Bobby Men's Midweight Sweatshirt</t>
        </is>
      </c>
      <c r="D1889" s="0" t="inlineStr">
        <is>
          <t>'115348</t>
        </is>
      </c>
      <c r="E1889" s="0" t="inlineStr">
        <is>
          <t>UNI BOBBY GOLD 12 PACK:115348Z-12PK</t>
        </is>
      </c>
      <c r="F1889" s="0" t="inlineStr">
        <is>
          <t>'802115348998</t>
        </is>
      </c>
      <c r="G1889" s="0" t="inlineStr">
        <is>
          <t>MENS</t>
        </is>
      </c>
      <c r="H1889" s="0" t="inlineStr">
        <is>
          <t>12 PACK</t>
        </is>
      </c>
      <c r="I1889" s="0">
        <v>34.99</v>
      </c>
      <c r="J1889" s="0">
        <v>0</v>
      </c>
    </row>
    <row r="1890" spans="1:10" customHeight="0">
      <c r="A1890" s="0">
        <f>HYPERLINK("https://dl.dropboxusercontent.com/scl/fi/fo67fvj53azot3awaormk/126065-ff.jpg?rlkey=7td0p65lyp8au486wcypp11v1&amp;dl=0","Click to download Image")</f>
      </c>
      <c r="C1890" s="0" t="inlineStr">
        <is>
          <t>Cuffed Beanie</t>
        </is>
      </c>
      <c r="D1890" s="0" t="inlineStr">
        <is>
          <t>'126065</t>
        </is>
      </c>
      <c r="E1890" s="0" t="inlineStr">
        <is>
          <t>MU BLACK CUFFED:126065</t>
        </is>
      </c>
      <c r="F1890" s="0" t="inlineStr">
        <is>
          <t>'703126065013</t>
        </is>
      </c>
      <c r="G1890" s="0" t="inlineStr">
        <is>
          <t>MENS</t>
        </is>
      </c>
      <c r="H1890" s="0" t="inlineStr">
        <is>
          <t>ADULT</t>
        </is>
      </c>
      <c r="I1890" s="0">
        <v>19.99</v>
      </c>
      <c r="J1890" s="0">
        <v>91</v>
      </c>
    </row>
    <row r="1891" spans="1:10" customHeight="0">
      <c r="A1891" s="0">
        <f>HYPERLINK("https://dl.dropboxusercontent.com/scl/fi/o8j62a9ajxozo3cpqohc0/11082318823.jpg?rlkey=ofmfwlepz5uxa6nuwlrjcnx1p&amp;dl=0","Click to download Image")</f>
      </c>
      <c r="C1891" s="0" t="inlineStr">
        <is>
          <t>Cuffed Beanie</t>
        </is>
      </c>
      <c r="D1891" s="0" t="inlineStr">
        <is>
          <t>'110823</t>
        </is>
      </c>
      <c r="E1891" s="0" t="inlineStr">
        <is>
          <t>ISU CARDINAL CUFFED:110823</t>
        </is>
      </c>
      <c r="F1891" s="0" t="inlineStr">
        <is>
          <t>'700110823017</t>
        </is>
      </c>
      <c r="G1891" s="0" t="inlineStr">
        <is>
          <t>MENS</t>
        </is>
      </c>
      <c r="H1891" s="0" t="inlineStr">
        <is>
          <t>ADULT</t>
        </is>
      </c>
      <c r="I1891" s="0">
        <v>19.99</v>
      </c>
      <c r="J1891" s="0">
        <v>18</v>
      </c>
    </row>
    <row r="1892" spans="1:10" customHeight="0">
      <c r="A1892" s="0">
        <f>HYPERLINK("https://dl.dropboxusercontent.com/scl/fi/briau93oaiudko8lqr27m/126074-af.jpg?rlkey=ooy8sycdkw412cixuf5mofbke&amp;dl=0","Click to download Image")</f>
      </c>
      <c r="C1892" s="0" t="inlineStr">
        <is>
          <t>Jaemin Men's Cap</t>
        </is>
      </c>
      <c r="D1892" s="0" t="inlineStr">
        <is>
          <t>'126074</t>
        </is>
      </c>
      <c r="E1892" s="0" t="inlineStr">
        <is>
          <t>MU JAEMIN A BK:126074</t>
        </is>
      </c>
      <c r="F1892" s="0" t="inlineStr">
        <is>
          <t>'703126074008</t>
        </is>
      </c>
      <c r="G1892" s="0" t="inlineStr">
        <is>
          <t>MENS</t>
        </is>
      </c>
      <c r="H1892" s="0" t="inlineStr">
        <is>
          <t>STANDARD MENS</t>
        </is>
      </c>
      <c r="I1892" s="0">
        <v>24.99</v>
      </c>
      <c r="J1892" s="0">
        <v>27</v>
      </c>
    </row>
    <row r="1893" spans="1:10" customHeight="0">
      <c r="A1893" s="0">
        <f>HYPERLINK("https://dl.dropboxusercontent.com/scl/fi/oge78lzcja5ys2h1xvoki/126075-af.jpg?rlkey=cutspmdxm1rxwid5w6obzfmpr&amp;dl=0","Click to download Image")</f>
      </c>
      <c r="C1893" s="0" t="inlineStr">
        <is>
          <t>Rudy Men's Cap</t>
        </is>
      </c>
      <c r="D1893" s="0" t="inlineStr">
        <is>
          <t>'126075</t>
        </is>
      </c>
      <c r="E1893" s="0" t="inlineStr">
        <is>
          <t>MU RUDY A WE:126075</t>
        </is>
      </c>
      <c r="F1893" s="0" t="inlineStr">
        <is>
          <t>'703126075005</t>
        </is>
      </c>
      <c r="G1893" s="0" t="inlineStr">
        <is>
          <t>MENS</t>
        </is>
      </c>
      <c r="H1893" s="0" t="inlineStr">
        <is>
          <t>STANDARD MENS</t>
        </is>
      </c>
      <c r="I1893" s="0">
        <v>19.99</v>
      </c>
      <c r="J1893" s="0">
        <v>26</v>
      </c>
    </row>
    <row r="1894" spans="1:10" customHeight="0">
      <c r="A1894" s="0">
        <f>HYPERLINK("https://dl.dropboxusercontent.com/scl/fi/ckad07z09f66gia701ett/115326-af.jpg?rlkey=ny11ixyj06kc7q4sd8g21mmzn&amp;dl=0","Click to download Image")</f>
      </c>
      <c r="B1894" s="0">
        <f>HYPERLINK("https://dl.dropboxusercontent.com/scl/fi/gvicc8xnxayc0l78w1zz5/2january-20201mens.jpg?rlkey=youmzyacdkalx2r6yf9ukoobc&amp;dl=0","Click to download SizeChart")</f>
      </c>
      <c r="C1894" s="0" t="inlineStr">
        <is>
          <t>Andy Men's Midweight Hoodie</t>
        </is>
      </c>
      <c r="D1894" s="0" t="inlineStr">
        <is>
          <t>'115326</t>
        </is>
      </c>
      <c r="E1894" s="0" t="inlineStr">
        <is>
          <t>ISU ANDY CARDINAL:115326A-S</t>
        </is>
      </c>
      <c r="F1894" s="0" t="inlineStr">
        <is>
          <t>'801115326043</t>
        </is>
      </c>
      <c r="G1894" s="0" t="inlineStr">
        <is>
          <t>MENS</t>
        </is>
      </c>
      <c r="H1894" s="0" t="inlineStr">
        <is>
          <t>S</t>
        </is>
      </c>
      <c r="I1894" s="0">
        <v>39.99</v>
      </c>
      <c r="J1894" s="0">
        <v>0</v>
      </c>
    </row>
    <row r="1895" spans="1:10" customHeight="0">
      <c r="A1895" s="0">
        <f>HYPERLINK("https://dl.dropboxusercontent.com/scl/fi/ckad07z09f66gia701ett/115326-af.jpg?rlkey=ny11ixyj06kc7q4sd8g21mmzn&amp;dl=0","Click to download Image")</f>
      </c>
      <c r="B1895" s="0">
        <f>HYPERLINK("https://dl.dropboxusercontent.com/scl/fi/gvicc8xnxayc0l78w1zz5/2january-20201mens.jpg?rlkey=youmzyacdkalx2r6yf9ukoobc&amp;dl=0","Click to download SizeChart")</f>
      </c>
      <c r="C1895" s="0" t="inlineStr">
        <is>
          <t>Andy Men's Midweight Hoodie</t>
        </is>
      </c>
      <c r="D1895" s="0" t="inlineStr">
        <is>
          <t>'115326</t>
        </is>
      </c>
      <c r="E1895" s="0" t="inlineStr">
        <is>
          <t>ISU ANDY CARDINAL:115326B-M</t>
        </is>
      </c>
      <c r="F1895" s="0" t="inlineStr">
        <is>
          <t>'801115326050</t>
        </is>
      </c>
      <c r="G1895" s="0" t="inlineStr">
        <is>
          <t>MENS</t>
        </is>
      </c>
      <c r="H1895" s="0" t="inlineStr">
        <is>
          <t>M</t>
        </is>
      </c>
      <c r="I1895" s="0">
        <v>39.99</v>
      </c>
      <c r="J1895" s="0">
        <v>3</v>
      </c>
    </row>
    <row r="1896" spans="1:10" customHeight="0">
      <c r="A1896" s="0">
        <f>HYPERLINK("https://dl.dropboxusercontent.com/scl/fi/ckad07z09f66gia701ett/115326-af.jpg?rlkey=ny11ixyj06kc7q4sd8g21mmzn&amp;dl=0","Click to download Image")</f>
      </c>
      <c r="B1896" s="0">
        <f>HYPERLINK("https://dl.dropboxusercontent.com/scl/fi/gvicc8xnxayc0l78w1zz5/2january-20201mens.jpg?rlkey=youmzyacdkalx2r6yf9ukoobc&amp;dl=0","Click to download SizeChart")</f>
      </c>
      <c r="C1896" s="0" t="inlineStr">
        <is>
          <t>Andy Men's Midweight Hoodie</t>
        </is>
      </c>
      <c r="D1896" s="0" t="inlineStr">
        <is>
          <t>'115326</t>
        </is>
      </c>
      <c r="E1896" s="0" t="inlineStr">
        <is>
          <t>ISU ANDY CARDINAL:115326C-L</t>
        </is>
      </c>
      <c r="F1896" s="0" t="inlineStr">
        <is>
          <t>'801115326067</t>
        </is>
      </c>
      <c r="G1896" s="0" t="inlineStr">
        <is>
          <t>MENS</t>
        </is>
      </c>
      <c r="H1896" s="0" t="inlineStr">
        <is>
          <t>L</t>
        </is>
      </c>
      <c r="I1896" s="0">
        <v>39.99</v>
      </c>
      <c r="J1896" s="0">
        <v>5</v>
      </c>
    </row>
    <row r="1897" spans="1:10" customHeight="0">
      <c r="A1897" s="0">
        <f>HYPERLINK("https://dl.dropboxusercontent.com/scl/fi/ckad07z09f66gia701ett/115326-af.jpg?rlkey=ny11ixyj06kc7q4sd8g21mmzn&amp;dl=0","Click to download Image")</f>
      </c>
      <c r="B1897" s="0">
        <f>HYPERLINK("https://dl.dropboxusercontent.com/scl/fi/gvicc8xnxayc0l78w1zz5/2january-20201mens.jpg?rlkey=youmzyacdkalx2r6yf9ukoobc&amp;dl=0","Click to download SizeChart")</f>
      </c>
      <c r="C1897" s="0" t="inlineStr">
        <is>
          <t>Andy Men's Midweight Hoodie</t>
        </is>
      </c>
      <c r="D1897" s="0" t="inlineStr">
        <is>
          <t>'115326</t>
        </is>
      </c>
      <c r="E1897" s="0" t="inlineStr">
        <is>
          <t>ISU ANDY CARDINAL:115326D-XL</t>
        </is>
      </c>
      <c r="F1897" s="0" t="inlineStr">
        <is>
          <t>'801115326074</t>
        </is>
      </c>
      <c r="G1897" s="0" t="inlineStr">
        <is>
          <t>MENS</t>
        </is>
      </c>
      <c r="H1897" s="0" t="inlineStr">
        <is>
          <t>XL</t>
        </is>
      </c>
      <c r="I1897" s="0">
        <v>39.99</v>
      </c>
      <c r="J1897" s="0">
        <v>5</v>
      </c>
    </row>
    <row r="1898" spans="1:10" customHeight="0">
      <c r="A1898" s="0">
        <f>HYPERLINK("https://dl.dropboxusercontent.com/scl/fi/ckad07z09f66gia701ett/115326-af.jpg?rlkey=ny11ixyj06kc7q4sd8g21mmzn&amp;dl=0","Click to download Image")</f>
      </c>
      <c r="B1898" s="0">
        <f>HYPERLINK("https://dl.dropboxusercontent.com/scl/fi/gvicc8xnxayc0l78w1zz5/2january-20201mens.jpg?rlkey=youmzyacdkalx2r6yf9ukoobc&amp;dl=0","Click to download SizeChart")</f>
      </c>
      <c r="C1898" s="0" t="inlineStr">
        <is>
          <t>Andy Men's Midweight Hoodie</t>
        </is>
      </c>
      <c r="D1898" s="0" t="inlineStr">
        <is>
          <t>'115326</t>
        </is>
      </c>
      <c r="E1898" s="0" t="inlineStr">
        <is>
          <t>ISU ANDY CARDINAL:115326E-2XL</t>
        </is>
      </c>
      <c r="F1898" s="0" t="inlineStr">
        <is>
          <t>'801115326081</t>
        </is>
      </c>
      <c r="G1898" s="0" t="inlineStr">
        <is>
          <t>MENS</t>
        </is>
      </c>
      <c r="H1898" s="0" t="inlineStr">
        <is>
          <t>2XL</t>
        </is>
      </c>
      <c r="I1898" s="0">
        <v>41.99</v>
      </c>
      <c r="J1898" s="0">
        <v>9</v>
      </c>
    </row>
    <row r="1899" spans="1:10" customHeight="0">
      <c r="A1899" s="0">
        <f>HYPERLINK("https://dl.dropboxusercontent.com/scl/fi/ckad07z09f66gia701ett/115326-af.jpg?rlkey=ny11ixyj06kc7q4sd8g21mmzn&amp;dl=0","Click to download Image")</f>
      </c>
      <c r="B1899" s="0">
        <f>HYPERLINK("https://dl.dropboxusercontent.com/scl/fi/gvicc8xnxayc0l78w1zz5/2january-20201mens.jpg?rlkey=youmzyacdkalx2r6yf9ukoobc&amp;dl=0","Click to download SizeChart")</f>
      </c>
      <c r="C1899" s="0" t="inlineStr">
        <is>
          <t>Andy Men's Midweight Hoodie</t>
        </is>
      </c>
      <c r="D1899" s="0" t="inlineStr">
        <is>
          <t>'115326</t>
        </is>
      </c>
      <c r="E1899" s="0" t="inlineStr">
        <is>
          <t>ISU ANDY CARDINAL:115326F-3XL</t>
        </is>
      </c>
      <c r="F1899" s="0" t="inlineStr">
        <is>
          <t>'801115326098</t>
        </is>
      </c>
      <c r="G1899" s="0" t="inlineStr">
        <is>
          <t>MENS</t>
        </is>
      </c>
      <c r="H1899" s="0" t="inlineStr">
        <is>
          <t>3XL</t>
        </is>
      </c>
      <c r="I1899" s="0">
        <v>41.99</v>
      </c>
      <c r="J1899" s="0">
        <v>6</v>
      </c>
    </row>
    <row r="1900" spans="1:10" customHeight="0">
      <c r="A1900" s="0">
        <f>HYPERLINK("https://dl.dropboxusercontent.com/scl/fi/emfmc3hqtl02ve69lfvmq/isustormf74279.jpg?rlkey=39ophllvk8glwdgvt87xru33e&amp;dl=0","Click to download Image")</f>
      </c>
      <c r="B1900" s="0">
        <f>HYPERLINK("https://dl.dropboxusercontent.com/scl/fi/ydvmo92ojoazdgwl348n2/womens-hoodie-and-sweatshirt-size-chartsjetta.jpg?rlkey=mxi61znevghpopgawrx9bs1md&amp;dl=0","Click to download SizeChart")</f>
      </c>
      <c r="C1900" s="0" t="inlineStr">
        <is>
          <t>Jetta Women's Sherpa Hoodie</t>
        </is>
      </c>
      <c r="D1900" s="0" t="inlineStr">
        <is>
          <t>'133641</t>
        </is>
      </c>
      <c r="E1900" s="0" t="inlineStr">
        <is>
          <t>ISU JETTA W BK:133641A-S</t>
        </is>
      </c>
      <c r="F1900" s="0" t="inlineStr">
        <is>
          <t>'801133641043</t>
        </is>
      </c>
      <c r="G1900" s="0" t="inlineStr">
        <is>
          <t>WOMENS</t>
        </is>
      </c>
      <c r="H1900" s="0" t="inlineStr">
        <is>
          <t>S</t>
        </is>
      </c>
      <c r="I1900" s="0">
        <v>34.99</v>
      </c>
      <c r="J1900" s="0">
        <v>7</v>
      </c>
    </row>
    <row r="1901" spans="1:10" customHeight="0">
      <c r="A1901" s="0">
        <f>HYPERLINK("https://dl.dropboxusercontent.com/scl/fi/emfmc3hqtl02ve69lfvmq/isustormf74279.jpg?rlkey=39ophllvk8glwdgvt87xru33e&amp;dl=0","Click to download Image")</f>
      </c>
      <c r="B1901" s="0">
        <f>HYPERLINK("https://dl.dropboxusercontent.com/scl/fi/ydvmo92ojoazdgwl348n2/womens-hoodie-and-sweatshirt-size-chartsjetta.jpg?rlkey=mxi61znevghpopgawrx9bs1md&amp;dl=0","Click to download SizeChart")</f>
      </c>
      <c r="C1901" s="0" t="inlineStr">
        <is>
          <t>Jetta Women's Sherpa Hoodie</t>
        </is>
      </c>
      <c r="D1901" s="0" t="inlineStr">
        <is>
          <t>'133641</t>
        </is>
      </c>
      <c r="E1901" s="0" t="inlineStr">
        <is>
          <t>ISU JETTA W BK:133641B-M</t>
        </is>
      </c>
      <c r="F1901" s="0" t="inlineStr">
        <is>
          <t>'801133641050</t>
        </is>
      </c>
      <c r="G1901" s="0" t="inlineStr">
        <is>
          <t>WOMENS</t>
        </is>
      </c>
      <c r="H1901" s="0" t="inlineStr">
        <is>
          <t>M</t>
        </is>
      </c>
      <c r="I1901" s="0">
        <v>34.99</v>
      </c>
      <c r="J1901" s="0">
        <v>21</v>
      </c>
    </row>
    <row r="1902" spans="1:10" customHeight="0">
      <c r="A1902" s="0">
        <f>HYPERLINK("https://dl.dropboxusercontent.com/scl/fi/emfmc3hqtl02ve69lfvmq/isustormf74279.jpg?rlkey=39ophllvk8glwdgvt87xru33e&amp;dl=0","Click to download Image")</f>
      </c>
      <c r="B1902" s="0">
        <f>HYPERLINK("https://dl.dropboxusercontent.com/scl/fi/ydvmo92ojoazdgwl348n2/womens-hoodie-and-sweatshirt-size-chartsjetta.jpg?rlkey=mxi61znevghpopgawrx9bs1md&amp;dl=0","Click to download SizeChart")</f>
      </c>
      <c r="C1902" s="0" t="inlineStr">
        <is>
          <t>Jetta Women's Sherpa Hoodie</t>
        </is>
      </c>
      <c r="D1902" s="0" t="inlineStr">
        <is>
          <t>'133641</t>
        </is>
      </c>
      <c r="E1902" s="0" t="inlineStr">
        <is>
          <t>ISU JETTA W BK:133641C-L</t>
        </is>
      </c>
      <c r="F1902" s="0" t="inlineStr">
        <is>
          <t>'801133641067</t>
        </is>
      </c>
      <c r="G1902" s="0" t="inlineStr">
        <is>
          <t>WOMENS</t>
        </is>
      </c>
      <c r="H1902" s="0" t="inlineStr">
        <is>
          <t>L</t>
        </is>
      </c>
      <c r="I1902" s="0">
        <v>34.99</v>
      </c>
      <c r="J1902" s="0">
        <v>14</v>
      </c>
    </row>
    <row r="1903" spans="1:10" customHeight="0">
      <c r="A1903" s="0">
        <f>HYPERLINK("https://dl.dropboxusercontent.com/scl/fi/emfmc3hqtl02ve69lfvmq/isustormf74279.jpg?rlkey=39ophllvk8glwdgvt87xru33e&amp;dl=0","Click to download Image")</f>
      </c>
      <c r="B1903" s="0">
        <f>HYPERLINK("https://dl.dropboxusercontent.com/scl/fi/ydvmo92ojoazdgwl348n2/womens-hoodie-and-sweatshirt-size-chartsjetta.jpg?rlkey=mxi61znevghpopgawrx9bs1md&amp;dl=0","Click to download SizeChart")</f>
      </c>
      <c r="C1903" s="0" t="inlineStr">
        <is>
          <t>Jetta Women's Sherpa Hoodie</t>
        </is>
      </c>
      <c r="D1903" s="0" t="inlineStr">
        <is>
          <t>'133641</t>
        </is>
      </c>
      <c r="E1903" s="0" t="inlineStr">
        <is>
          <t>ISU JETTA W BK:133641D-XL</t>
        </is>
      </c>
      <c r="F1903" s="0" t="inlineStr">
        <is>
          <t>'801133641074</t>
        </is>
      </c>
      <c r="G1903" s="0" t="inlineStr">
        <is>
          <t>WOMENS</t>
        </is>
      </c>
      <c r="H1903" s="0" t="inlineStr">
        <is>
          <t>XL</t>
        </is>
      </c>
      <c r="I1903" s="0">
        <v>34.99</v>
      </c>
      <c r="J1903" s="0">
        <v>0</v>
      </c>
    </row>
    <row r="1904" spans="1:10" customHeight="0">
      <c r="A1904" s="0">
        <f>HYPERLINK("https://dl.dropboxusercontent.com/scl/fi/emfmc3hqtl02ve69lfvmq/isustormf74279.jpg?rlkey=39ophllvk8glwdgvt87xru33e&amp;dl=0","Click to download Image")</f>
      </c>
      <c r="B1904" s="0">
        <f>HYPERLINK("https://dl.dropboxusercontent.com/scl/fi/ydvmo92ojoazdgwl348n2/womens-hoodie-and-sweatshirt-size-chartsjetta.jpg?rlkey=mxi61znevghpopgawrx9bs1md&amp;dl=0","Click to download SizeChart")</f>
      </c>
      <c r="C1904" s="0" t="inlineStr">
        <is>
          <t>Jetta Women's Sherpa Hoodie</t>
        </is>
      </c>
      <c r="D1904" s="0" t="inlineStr">
        <is>
          <t>'133641</t>
        </is>
      </c>
      <c r="E1904" s="0" t="inlineStr">
        <is>
          <t>ISU JETTA W BK:133641E-2XL</t>
        </is>
      </c>
      <c r="F1904" s="0" t="inlineStr">
        <is>
          <t>'801133641081</t>
        </is>
      </c>
      <c r="G1904" s="0" t="inlineStr">
        <is>
          <t>WOMENS</t>
        </is>
      </c>
      <c r="H1904" s="0" t="inlineStr">
        <is>
          <t>2XL</t>
        </is>
      </c>
      <c r="I1904" s="0">
        <v>36.99</v>
      </c>
      <c r="J1904" s="0">
        <v>5</v>
      </c>
    </row>
    <row r="1905" spans="1:10" customHeight="0">
      <c r="A1905" s="0">
        <f>HYPERLINK("https://dl.dropboxusercontent.com/scl/fi/emfmc3hqtl02ve69lfvmq/isustormf74279.jpg?rlkey=39ophllvk8glwdgvt87xru33e&amp;dl=0","Click to download Image")</f>
      </c>
      <c r="B1905" s="0">
        <f>HYPERLINK("https://dl.dropboxusercontent.com/scl/fi/ydvmo92ojoazdgwl348n2/womens-hoodie-and-sweatshirt-size-chartsjetta.jpg?rlkey=mxi61znevghpopgawrx9bs1md&amp;dl=0","Click to download SizeChart")</f>
      </c>
      <c r="C1905" s="0" t="inlineStr">
        <is>
          <t>Jetta Women's Sherpa Hoodie</t>
        </is>
      </c>
      <c r="D1905" s="0" t="inlineStr">
        <is>
          <t>'133641</t>
        </is>
      </c>
      <c r="E1905" s="0" t="inlineStr">
        <is>
          <t>ISU JETTA W BK:133641F-3XL</t>
        </is>
      </c>
      <c r="F1905" s="0" t="inlineStr">
        <is>
          <t>'801133641098</t>
        </is>
      </c>
      <c r="G1905" s="0" t="inlineStr">
        <is>
          <t>WOMENS</t>
        </is>
      </c>
      <c r="H1905" s="0" t="inlineStr">
        <is>
          <t>3XL</t>
        </is>
      </c>
      <c r="I1905" s="0">
        <v>36.99</v>
      </c>
      <c r="J1905" s="0">
        <v>5</v>
      </c>
    </row>
    <row r="1906" spans="1:10" customHeight="0">
      <c r="A1906" s="0">
        <f>HYPERLINK("https://dl.dropboxusercontent.com/scl/fi/9etjm6m9v7tco8wkl23n9/126066-af.jpg?rlkey=sanztyjs0j7zn22ci711cx125&amp;dl=0","Click to download Image")</f>
      </c>
      <c r="C1906" s="0" t="inlineStr">
        <is>
          <t>Men's Uncuffed Beanie</t>
        </is>
      </c>
      <c r="D1906" s="0" t="inlineStr">
        <is>
          <t>'126066</t>
        </is>
      </c>
      <c r="E1906" s="0" t="inlineStr">
        <is>
          <t>MU BLACK UNCUFFED:126066</t>
        </is>
      </c>
      <c r="F1906" s="0" t="inlineStr">
        <is>
          <t>'703126066010</t>
        </is>
      </c>
      <c r="G1906" s="0" t="inlineStr">
        <is>
          <t>MENS</t>
        </is>
      </c>
      <c r="H1906" s="0" t="inlineStr">
        <is>
          <t>ADULT</t>
        </is>
      </c>
      <c r="I1906" s="0">
        <v>14.99</v>
      </c>
      <c r="J1906" s="0">
        <v>52</v>
      </c>
    </row>
    <row r="1907" spans="1:10" customHeight="0">
      <c r="A1907" s="0">
        <f>HYPERLINK("https://dl.dropboxusercontent.com/scl/fi/et9ydearahxpu6qrwsjbu/gibson-150487-f.jpg?rlkey=5d98gn0yod9cgloxqv0q8cq8p&amp;dl=0","Click to download Image")</f>
      </c>
      <c r="B1907" s="0">
        <f>HYPERLINK("https://dl.dropboxusercontent.com/scl/fi/qmpur7fvmoq0wndkzr56f/2january-20201mens.jpg?rlkey=lc35aik67ed15rld4ozty6wzo&amp;dl=0","Click to download SizeChart")</f>
      </c>
      <c r="C1907" s="0" t="inlineStr">
        <is>
          <t>Gibson Men's Midweight Fleece Hoodie</t>
        </is>
      </c>
      <c r="D1907" s="0" t="inlineStr">
        <is>
          <t>'150487</t>
        </is>
      </c>
      <c r="E1907" s="0" t="inlineStr">
        <is>
          <t>ISU GIBSON M GD:150487A-S</t>
        </is>
      </c>
      <c r="F1907" s="0" t="inlineStr">
        <is>
          <t>'801150487044</t>
        </is>
      </c>
      <c r="G1907" s="0" t="inlineStr">
        <is>
          <t>MENS</t>
        </is>
      </c>
      <c r="H1907" s="0" t="inlineStr">
        <is>
          <t>S</t>
        </is>
      </c>
      <c r="I1907" s="0">
        <v>49.99</v>
      </c>
      <c r="J1907" s="0">
        <v>6</v>
      </c>
    </row>
    <row r="1908" spans="1:10" customHeight="0">
      <c r="A1908" s="0">
        <f>HYPERLINK("https://dl.dropboxusercontent.com/scl/fi/et9ydearahxpu6qrwsjbu/gibson-150487-f.jpg?rlkey=5d98gn0yod9cgloxqv0q8cq8p&amp;dl=0","Click to download Image")</f>
      </c>
      <c r="B1908" s="0">
        <f>HYPERLINK("https://dl.dropboxusercontent.com/scl/fi/qmpur7fvmoq0wndkzr56f/2january-20201mens.jpg?rlkey=lc35aik67ed15rld4ozty6wzo&amp;dl=0","Click to download SizeChart")</f>
      </c>
      <c r="C1908" s="0" t="inlineStr">
        <is>
          <t>Gibson Men's Midweight Fleece Hoodie</t>
        </is>
      </c>
      <c r="D1908" s="0" t="inlineStr">
        <is>
          <t>'150487</t>
        </is>
      </c>
      <c r="E1908" s="0" t="inlineStr">
        <is>
          <t>ISU GIBSON M GD:150487B-M</t>
        </is>
      </c>
      <c r="F1908" s="0" t="inlineStr">
        <is>
          <t>'801150487051</t>
        </is>
      </c>
      <c r="G1908" s="0" t="inlineStr">
        <is>
          <t>MENS</t>
        </is>
      </c>
      <c r="H1908" s="0" t="inlineStr">
        <is>
          <t>M</t>
        </is>
      </c>
      <c r="I1908" s="0">
        <v>49.99</v>
      </c>
      <c r="J1908" s="0">
        <v>7</v>
      </c>
    </row>
    <row r="1909" spans="1:10" customHeight="0">
      <c r="A1909" s="0">
        <f>HYPERLINK("https://dl.dropboxusercontent.com/scl/fi/et9ydearahxpu6qrwsjbu/gibson-150487-f.jpg?rlkey=5d98gn0yod9cgloxqv0q8cq8p&amp;dl=0","Click to download Image")</f>
      </c>
      <c r="B1909" s="0">
        <f>HYPERLINK("https://dl.dropboxusercontent.com/scl/fi/qmpur7fvmoq0wndkzr56f/2january-20201mens.jpg?rlkey=lc35aik67ed15rld4ozty6wzo&amp;dl=0","Click to download SizeChart")</f>
      </c>
      <c r="C1909" s="0" t="inlineStr">
        <is>
          <t>Gibson Men's Midweight Fleece Hoodie</t>
        </is>
      </c>
      <c r="D1909" s="0" t="inlineStr">
        <is>
          <t>'150487</t>
        </is>
      </c>
      <c r="E1909" s="0" t="inlineStr">
        <is>
          <t>ISU GIBSON M GD:150487C-L</t>
        </is>
      </c>
      <c r="F1909" s="0" t="inlineStr">
        <is>
          <t>'801150487068</t>
        </is>
      </c>
      <c r="G1909" s="0" t="inlineStr">
        <is>
          <t>MENS</t>
        </is>
      </c>
      <c r="H1909" s="0" t="inlineStr">
        <is>
          <t>L</t>
        </is>
      </c>
      <c r="I1909" s="0">
        <v>49.99</v>
      </c>
      <c r="J1909" s="0">
        <v>14</v>
      </c>
    </row>
    <row r="1910" spans="1:10" customHeight="0">
      <c r="A1910" s="0">
        <f>HYPERLINK("https://dl.dropboxusercontent.com/scl/fi/et9ydearahxpu6qrwsjbu/gibson-150487-f.jpg?rlkey=5d98gn0yod9cgloxqv0q8cq8p&amp;dl=0","Click to download Image")</f>
      </c>
      <c r="B1910" s="0">
        <f>HYPERLINK("https://dl.dropboxusercontent.com/scl/fi/qmpur7fvmoq0wndkzr56f/2january-20201mens.jpg?rlkey=lc35aik67ed15rld4ozty6wzo&amp;dl=0","Click to download SizeChart")</f>
      </c>
      <c r="C1910" s="0" t="inlineStr">
        <is>
          <t>Gibson Men's Midweight Fleece Hoodie</t>
        </is>
      </c>
      <c r="D1910" s="0" t="inlineStr">
        <is>
          <t>'150487</t>
        </is>
      </c>
      <c r="E1910" s="0" t="inlineStr">
        <is>
          <t>ISU GIBSON M GD:150487D-XL</t>
        </is>
      </c>
      <c r="F1910" s="0" t="inlineStr">
        <is>
          <t>'801150487075</t>
        </is>
      </c>
      <c r="G1910" s="0" t="inlineStr">
        <is>
          <t>MENS</t>
        </is>
      </c>
      <c r="H1910" s="0" t="inlineStr">
        <is>
          <t>XL</t>
        </is>
      </c>
      <c r="I1910" s="0">
        <v>49.99</v>
      </c>
      <c r="J1910" s="0">
        <v>16</v>
      </c>
    </row>
    <row r="1911" spans="1:10" customHeight="0">
      <c r="A1911" s="0">
        <f>HYPERLINK("https://dl.dropboxusercontent.com/scl/fi/et9ydearahxpu6qrwsjbu/gibson-150487-f.jpg?rlkey=5d98gn0yod9cgloxqv0q8cq8p&amp;dl=0","Click to download Image")</f>
      </c>
      <c r="B1911" s="0">
        <f>HYPERLINK("https://dl.dropboxusercontent.com/scl/fi/qmpur7fvmoq0wndkzr56f/2january-20201mens.jpg?rlkey=lc35aik67ed15rld4ozty6wzo&amp;dl=0","Click to download SizeChart")</f>
      </c>
      <c r="C1911" s="0" t="inlineStr">
        <is>
          <t>Gibson Men's Midweight Fleece Hoodie</t>
        </is>
      </c>
      <c r="D1911" s="0" t="inlineStr">
        <is>
          <t>'150487</t>
        </is>
      </c>
      <c r="E1911" s="0" t="inlineStr">
        <is>
          <t>ISU GIBSON M GD:150487E-2XL</t>
        </is>
      </c>
      <c r="F1911" s="0" t="inlineStr">
        <is>
          <t>'801150487082</t>
        </is>
      </c>
      <c r="G1911" s="0" t="inlineStr">
        <is>
          <t>MENS</t>
        </is>
      </c>
      <c r="H1911" s="0" t="inlineStr">
        <is>
          <t>2XL</t>
        </is>
      </c>
      <c r="I1911" s="0">
        <v>49.99</v>
      </c>
      <c r="J1911" s="0">
        <v>12</v>
      </c>
    </row>
    <row r="1912" spans="1:10" customHeight="0">
      <c r="A1912" s="0">
        <f>HYPERLINK("https://dl.dropboxusercontent.com/scl/fi/et9ydearahxpu6qrwsjbu/gibson-150487-f.jpg?rlkey=5d98gn0yod9cgloxqv0q8cq8p&amp;dl=0","Click to download Image")</f>
      </c>
      <c r="B1912" s="0">
        <f>HYPERLINK("https://dl.dropboxusercontent.com/scl/fi/qmpur7fvmoq0wndkzr56f/2january-20201mens.jpg?rlkey=lc35aik67ed15rld4ozty6wzo&amp;dl=0","Click to download SizeChart")</f>
      </c>
      <c r="C1912" s="0" t="inlineStr">
        <is>
          <t>Gibson Men's Midweight Fleece Hoodie</t>
        </is>
      </c>
      <c r="D1912" s="0" t="inlineStr">
        <is>
          <t>'150487</t>
        </is>
      </c>
      <c r="E1912" s="0" t="inlineStr">
        <is>
          <t>ISU GIBSON M GD:150487F-3XL</t>
        </is>
      </c>
      <c r="F1912" s="0" t="inlineStr">
        <is>
          <t>'801150487099</t>
        </is>
      </c>
      <c r="G1912" s="0" t="inlineStr">
        <is>
          <t>MENS</t>
        </is>
      </c>
      <c r="H1912" s="0" t="inlineStr">
        <is>
          <t>3XL</t>
        </is>
      </c>
      <c r="I1912" s="0">
        <v>49.99</v>
      </c>
      <c r="J1912" s="0">
        <v>8</v>
      </c>
    </row>
    <row r="1913" spans="1:10" customHeight="0">
      <c r="A1913" s="0">
        <f>HYPERLINK("https://dl.dropboxusercontent.com/scl/fi/vl5fy8wjsrfyum3ja2quz/123229-f.jpg?rlkey=36gqob1lp6i18zxne9paw34gs&amp;dl=0","Click to download Image")</f>
      </c>
      <c r="B1913" s="0">
        <f>HYPERLINK("https://dl.dropboxusercontent.com/scl/fi/h2r6m20h0wv8nsbikgeen/2january-20201mens.jpg?rlkey=kwva26ae54hcxvipnn4jfq1lu&amp;dl=0","Click to download SizeChart")</f>
      </c>
      <c r="C1913" s="0" t="inlineStr">
        <is>
          <t>Flynn Men's Midweight Sweatshirt</t>
        </is>
      </c>
      <c r="D1913" s="0" t="inlineStr">
        <is>
          <t>'123229</t>
        </is>
      </c>
      <c r="E1913" s="0" t="inlineStr">
        <is>
          <t>UNI FLYNN CW PE:123229A-S</t>
        </is>
      </c>
      <c r="F1913" s="0" t="inlineStr">
        <is>
          <t>'898123223013</t>
        </is>
      </c>
      <c r="G1913" s="0" t="inlineStr">
        <is>
          <t>MENS</t>
        </is>
      </c>
      <c r="H1913" s="0" t="inlineStr">
        <is>
          <t>S</t>
        </is>
      </c>
      <c r="I1913" s="0">
        <v>34.99</v>
      </c>
      <c r="J1913" s="0">
        <v>2</v>
      </c>
    </row>
    <row r="1914" spans="1:10" customHeight="0">
      <c r="A1914" s="0">
        <f>HYPERLINK("https://dl.dropboxusercontent.com/scl/fi/vl5fy8wjsrfyum3ja2quz/123229-f.jpg?rlkey=36gqob1lp6i18zxne9paw34gs&amp;dl=0","Click to download Image")</f>
      </c>
      <c r="B1914" s="0">
        <f>HYPERLINK("https://dl.dropboxusercontent.com/scl/fi/h2r6m20h0wv8nsbikgeen/2january-20201mens.jpg?rlkey=kwva26ae54hcxvipnn4jfq1lu&amp;dl=0","Click to download SizeChart")</f>
      </c>
      <c r="C1914" s="0" t="inlineStr">
        <is>
          <t>Flynn Men's Midweight Sweatshirt</t>
        </is>
      </c>
      <c r="D1914" s="0" t="inlineStr">
        <is>
          <t>'123229</t>
        </is>
      </c>
      <c r="E1914" s="0" t="inlineStr">
        <is>
          <t>UNI FLYNN CW PE:123229B-M</t>
        </is>
      </c>
      <c r="F1914" s="0" t="inlineStr">
        <is>
          <t>'898123223013</t>
        </is>
      </c>
      <c r="G1914" s="0" t="inlineStr">
        <is>
          <t>MENS</t>
        </is>
      </c>
      <c r="H1914" s="0" t="inlineStr">
        <is>
          <t>M</t>
        </is>
      </c>
      <c r="I1914" s="0">
        <v>34.99</v>
      </c>
      <c r="J1914" s="0">
        <v>0</v>
      </c>
    </row>
    <row r="1915" spans="1:10" customHeight="0">
      <c r="A1915" s="0">
        <f>HYPERLINK("https://dl.dropboxusercontent.com/scl/fi/vl5fy8wjsrfyum3ja2quz/123229-f.jpg?rlkey=36gqob1lp6i18zxne9paw34gs&amp;dl=0","Click to download Image")</f>
      </c>
      <c r="B1915" s="0">
        <f>HYPERLINK("https://dl.dropboxusercontent.com/scl/fi/h2r6m20h0wv8nsbikgeen/2january-20201mens.jpg?rlkey=kwva26ae54hcxvipnn4jfq1lu&amp;dl=0","Click to download SizeChart")</f>
      </c>
      <c r="C1915" s="0" t="inlineStr">
        <is>
          <t>Flynn Men's Midweight Sweatshirt</t>
        </is>
      </c>
      <c r="D1915" s="0" t="inlineStr">
        <is>
          <t>'123229</t>
        </is>
      </c>
      <c r="E1915" s="0" t="inlineStr">
        <is>
          <t>UNI FLYNN CW PE:123229C-L</t>
        </is>
      </c>
      <c r="F1915" s="0" t="inlineStr">
        <is>
          <t>'898123223013</t>
        </is>
      </c>
      <c r="G1915" s="0" t="inlineStr">
        <is>
          <t>MENS</t>
        </is>
      </c>
      <c r="H1915" s="0" t="inlineStr">
        <is>
          <t>L</t>
        </is>
      </c>
      <c r="I1915" s="0">
        <v>34.99</v>
      </c>
      <c r="J1915" s="0">
        <v>0</v>
      </c>
    </row>
    <row r="1916" spans="1:10" customHeight="0">
      <c r="A1916" s="0">
        <f>HYPERLINK("https://dl.dropboxusercontent.com/scl/fi/vl5fy8wjsrfyum3ja2quz/123229-f.jpg?rlkey=36gqob1lp6i18zxne9paw34gs&amp;dl=0","Click to download Image")</f>
      </c>
      <c r="B1916" s="0">
        <f>HYPERLINK("https://dl.dropboxusercontent.com/scl/fi/h2r6m20h0wv8nsbikgeen/2january-20201mens.jpg?rlkey=kwva26ae54hcxvipnn4jfq1lu&amp;dl=0","Click to download SizeChart")</f>
      </c>
      <c r="C1916" s="0" t="inlineStr">
        <is>
          <t>Flynn Men's Midweight Sweatshirt</t>
        </is>
      </c>
      <c r="D1916" s="0" t="inlineStr">
        <is>
          <t>'123229</t>
        </is>
      </c>
      <c r="E1916" s="0" t="inlineStr">
        <is>
          <t>UNI FLYNN CW PE:123229D-XL</t>
        </is>
      </c>
      <c r="F1916" s="0" t="inlineStr">
        <is>
          <t>'898123223013</t>
        </is>
      </c>
      <c r="G1916" s="0" t="inlineStr">
        <is>
          <t>MENS</t>
        </is>
      </c>
      <c r="H1916" s="0" t="inlineStr">
        <is>
          <t>XL</t>
        </is>
      </c>
      <c r="I1916" s="0">
        <v>34.99</v>
      </c>
      <c r="J1916" s="0">
        <v>1</v>
      </c>
    </row>
    <row r="1917" spans="1:10" customHeight="0">
      <c r="A1917" s="0">
        <f>HYPERLINK("https://dl.dropboxusercontent.com/scl/fi/vl5fy8wjsrfyum3ja2quz/123229-f.jpg?rlkey=36gqob1lp6i18zxne9paw34gs&amp;dl=0","Click to download Image")</f>
      </c>
      <c r="B1917" s="0">
        <f>HYPERLINK("https://dl.dropboxusercontent.com/scl/fi/h2r6m20h0wv8nsbikgeen/2january-20201mens.jpg?rlkey=kwva26ae54hcxvipnn4jfq1lu&amp;dl=0","Click to download SizeChart")</f>
      </c>
      <c r="C1917" s="0" t="inlineStr">
        <is>
          <t>Flynn Men's Midweight Sweatshirt</t>
        </is>
      </c>
      <c r="D1917" s="0" t="inlineStr">
        <is>
          <t>'123229</t>
        </is>
      </c>
      <c r="E1917" s="0" t="inlineStr">
        <is>
          <t>UNI FLYNN CW PE:123229E-2XL</t>
        </is>
      </c>
      <c r="F1917" s="0" t="inlineStr">
        <is>
          <t>'898123223013</t>
        </is>
      </c>
      <c r="G1917" s="0" t="inlineStr">
        <is>
          <t>MENS</t>
        </is>
      </c>
      <c r="H1917" s="0" t="inlineStr">
        <is>
          <t>2XL</t>
        </is>
      </c>
      <c r="I1917" s="0">
        <v>36.99</v>
      </c>
      <c r="J1917" s="0">
        <v>1</v>
      </c>
    </row>
    <row r="1918" spans="1:10" customHeight="0">
      <c r="A1918" s="0">
        <f>HYPERLINK("https://dl.dropboxusercontent.com/scl/fi/vl5fy8wjsrfyum3ja2quz/123229-f.jpg?rlkey=36gqob1lp6i18zxne9paw34gs&amp;dl=0","Click to download Image")</f>
      </c>
      <c r="B1918" s="0">
        <f>HYPERLINK("https://dl.dropboxusercontent.com/scl/fi/h2r6m20h0wv8nsbikgeen/2january-20201mens.jpg?rlkey=kwva26ae54hcxvipnn4jfq1lu&amp;dl=0","Click to download SizeChart")</f>
      </c>
      <c r="C1918" s="0" t="inlineStr">
        <is>
          <t>Flynn Men's Midweight Sweatshirt</t>
        </is>
      </c>
      <c r="D1918" s="0" t="inlineStr">
        <is>
          <t>'123229</t>
        </is>
      </c>
      <c r="E1918" s="0" t="inlineStr">
        <is>
          <t>UNI FLYNN CW PE:123229F-3XL</t>
        </is>
      </c>
      <c r="F1918" s="0" t="inlineStr">
        <is>
          <t>'898123223013</t>
        </is>
      </c>
      <c r="G1918" s="0" t="inlineStr">
        <is>
          <t>MENS</t>
        </is>
      </c>
      <c r="H1918" s="0" t="inlineStr">
        <is>
          <t>3XL</t>
        </is>
      </c>
      <c r="I1918" s="0">
        <v>36.99</v>
      </c>
      <c r="J1918" s="0">
        <v>1</v>
      </c>
    </row>
    <row r="1919" spans="1:10" customHeight="0">
      <c r="A1919" s="0">
        <f>HYPERLINK("https://dl.dropboxusercontent.com/scl/fi/b4l8cdkntyrqe89jk8dzs/123228-f.jpg?rlkey=3gmxdzlqmuf9vhl3pxyeii648&amp;dl=0","Click to download Image")</f>
      </c>
      <c r="B1919" s="0">
        <f>HYPERLINK("https://dl.dropboxusercontent.com/scl/fi/h2r6m20h0wv8nsbikgeen/2january-20201mens.jpg?rlkey=kwva26ae54hcxvipnn4jfq1lu&amp;dl=0","Click to download SizeChart")</f>
      </c>
      <c r="C1919" s="0" t="inlineStr">
        <is>
          <t>Flynn Men's Midweight Sweatshirt</t>
        </is>
      </c>
      <c r="D1919" s="0" t="inlineStr">
        <is>
          <t>'123228</t>
        </is>
      </c>
      <c r="E1919" s="0" t="inlineStr">
        <is>
          <t>UNI FLYNN CW GD:123228A-S</t>
        </is>
      </c>
      <c r="F1919" s="0" t="inlineStr">
        <is>
          <t>'898123223013</t>
        </is>
      </c>
      <c r="G1919" s="0" t="inlineStr">
        <is>
          <t>MENS</t>
        </is>
      </c>
      <c r="H1919" s="0" t="inlineStr">
        <is>
          <t>S</t>
        </is>
      </c>
      <c r="I1919" s="0">
        <v>34.99</v>
      </c>
      <c r="J1919" s="0">
        <v>0</v>
      </c>
    </row>
    <row r="1920" spans="1:10" customHeight="0">
      <c r="A1920" s="0">
        <f>HYPERLINK("https://dl.dropboxusercontent.com/scl/fi/b4l8cdkntyrqe89jk8dzs/123228-f.jpg?rlkey=3gmxdzlqmuf9vhl3pxyeii648&amp;dl=0","Click to download Image")</f>
      </c>
      <c r="B1920" s="0">
        <f>HYPERLINK("https://dl.dropboxusercontent.com/scl/fi/h2r6m20h0wv8nsbikgeen/2january-20201mens.jpg?rlkey=kwva26ae54hcxvipnn4jfq1lu&amp;dl=0","Click to download SizeChart")</f>
      </c>
      <c r="C1920" s="0" t="inlineStr">
        <is>
          <t>Flynn Men's Midweight Sweatshirt</t>
        </is>
      </c>
      <c r="D1920" s="0" t="inlineStr">
        <is>
          <t>'123228</t>
        </is>
      </c>
      <c r="E1920" s="0" t="inlineStr">
        <is>
          <t>UNI FLYNN CW GD:123228B-M</t>
        </is>
      </c>
      <c r="F1920" s="0" t="inlineStr">
        <is>
          <t>'898123223013</t>
        </is>
      </c>
      <c r="G1920" s="0" t="inlineStr">
        <is>
          <t>MENS</t>
        </is>
      </c>
      <c r="H1920" s="0" t="inlineStr">
        <is>
          <t>M</t>
        </is>
      </c>
      <c r="I1920" s="0">
        <v>34.99</v>
      </c>
      <c r="J1920" s="0">
        <v>3</v>
      </c>
    </row>
    <row r="1921" spans="1:10" customHeight="0">
      <c r="A1921" s="0">
        <f>HYPERLINK("https://dl.dropboxusercontent.com/scl/fi/b4l8cdkntyrqe89jk8dzs/123228-f.jpg?rlkey=3gmxdzlqmuf9vhl3pxyeii648&amp;dl=0","Click to download Image")</f>
      </c>
      <c r="B1921" s="0">
        <f>HYPERLINK("https://dl.dropboxusercontent.com/scl/fi/h2r6m20h0wv8nsbikgeen/2january-20201mens.jpg?rlkey=kwva26ae54hcxvipnn4jfq1lu&amp;dl=0","Click to download SizeChart")</f>
      </c>
      <c r="C1921" s="0" t="inlineStr">
        <is>
          <t>Flynn Men's Midweight Sweatshirt</t>
        </is>
      </c>
      <c r="D1921" s="0" t="inlineStr">
        <is>
          <t>'123228</t>
        </is>
      </c>
      <c r="E1921" s="0" t="inlineStr">
        <is>
          <t>UNI FLYNN CW GD:123228C-L</t>
        </is>
      </c>
      <c r="F1921" s="0" t="inlineStr">
        <is>
          <t>'898123223013</t>
        </is>
      </c>
      <c r="G1921" s="0" t="inlineStr">
        <is>
          <t>MENS</t>
        </is>
      </c>
      <c r="H1921" s="0" t="inlineStr">
        <is>
          <t>L</t>
        </is>
      </c>
      <c r="I1921" s="0">
        <v>34.99</v>
      </c>
      <c r="J1921" s="0">
        <v>5</v>
      </c>
    </row>
    <row r="1922" spans="1:10" customHeight="0">
      <c r="A1922" s="0">
        <f>HYPERLINK("https://dl.dropboxusercontent.com/scl/fi/b4l8cdkntyrqe89jk8dzs/123228-f.jpg?rlkey=3gmxdzlqmuf9vhl3pxyeii648&amp;dl=0","Click to download Image")</f>
      </c>
      <c r="B1922" s="0">
        <f>HYPERLINK("https://dl.dropboxusercontent.com/scl/fi/h2r6m20h0wv8nsbikgeen/2january-20201mens.jpg?rlkey=kwva26ae54hcxvipnn4jfq1lu&amp;dl=0","Click to download SizeChart")</f>
      </c>
      <c r="C1922" s="0" t="inlineStr">
        <is>
          <t>Flynn Men's Midweight Sweatshirt</t>
        </is>
      </c>
      <c r="D1922" s="0" t="inlineStr">
        <is>
          <t>'123228</t>
        </is>
      </c>
      <c r="E1922" s="0" t="inlineStr">
        <is>
          <t>UNI FLYNN CW GD:123228D-XL</t>
        </is>
      </c>
      <c r="F1922" s="0" t="inlineStr">
        <is>
          <t>'898123223013</t>
        </is>
      </c>
      <c r="G1922" s="0" t="inlineStr">
        <is>
          <t>MENS</t>
        </is>
      </c>
      <c r="H1922" s="0" t="inlineStr">
        <is>
          <t>XL</t>
        </is>
      </c>
      <c r="I1922" s="0">
        <v>34.99</v>
      </c>
      <c r="J1922" s="0">
        <v>6</v>
      </c>
    </row>
    <row r="1923" spans="1:10" customHeight="0">
      <c r="A1923" s="0">
        <f>HYPERLINK("https://dl.dropboxusercontent.com/scl/fi/b4l8cdkntyrqe89jk8dzs/123228-f.jpg?rlkey=3gmxdzlqmuf9vhl3pxyeii648&amp;dl=0","Click to download Image")</f>
      </c>
      <c r="B1923" s="0">
        <f>HYPERLINK("https://dl.dropboxusercontent.com/scl/fi/h2r6m20h0wv8nsbikgeen/2january-20201mens.jpg?rlkey=kwva26ae54hcxvipnn4jfq1lu&amp;dl=0","Click to download SizeChart")</f>
      </c>
      <c r="C1923" s="0" t="inlineStr">
        <is>
          <t>Flynn Men's Midweight Sweatshirt</t>
        </is>
      </c>
      <c r="D1923" s="0" t="inlineStr">
        <is>
          <t>'123228</t>
        </is>
      </c>
      <c r="E1923" s="0" t="inlineStr">
        <is>
          <t>UNI FLYNN CW GD:123228E-2XL</t>
        </is>
      </c>
      <c r="F1923" s="0" t="inlineStr">
        <is>
          <t>'898123223013</t>
        </is>
      </c>
      <c r="G1923" s="0" t="inlineStr">
        <is>
          <t>MENS</t>
        </is>
      </c>
      <c r="H1923" s="0" t="inlineStr">
        <is>
          <t>2XL</t>
        </is>
      </c>
      <c r="I1923" s="0">
        <v>36.99</v>
      </c>
      <c r="J1923" s="0">
        <v>5</v>
      </c>
    </row>
    <row r="1924" spans="1:10" customHeight="0">
      <c r="A1924" s="0">
        <f>HYPERLINK("https://dl.dropboxusercontent.com/scl/fi/b4l8cdkntyrqe89jk8dzs/123228-f.jpg?rlkey=3gmxdzlqmuf9vhl3pxyeii648&amp;dl=0","Click to download Image")</f>
      </c>
      <c r="B1924" s="0">
        <f>HYPERLINK("https://dl.dropboxusercontent.com/scl/fi/h2r6m20h0wv8nsbikgeen/2january-20201mens.jpg?rlkey=kwva26ae54hcxvipnn4jfq1lu&amp;dl=0","Click to download SizeChart")</f>
      </c>
      <c r="C1924" s="0" t="inlineStr">
        <is>
          <t>Flynn Men's Midweight Sweatshirt</t>
        </is>
      </c>
      <c r="D1924" s="0" t="inlineStr">
        <is>
          <t>'123228</t>
        </is>
      </c>
      <c r="E1924" s="0" t="inlineStr">
        <is>
          <t>UNI FLYNN CW GD:123228F-3XL</t>
        </is>
      </c>
      <c r="F1924" s="0" t="inlineStr">
        <is>
          <t>'898123223013</t>
        </is>
      </c>
      <c r="G1924" s="0" t="inlineStr">
        <is>
          <t>MENS</t>
        </is>
      </c>
      <c r="H1924" s="0" t="inlineStr">
        <is>
          <t>3XL</t>
        </is>
      </c>
      <c r="I1924" s="0">
        <v>36.99</v>
      </c>
      <c r="J1924" s="0">
        <v>2</v>
      </c>
    </row>
    <row r="1925" spans="1:10" customHeight="0">
      <c r="A1925" s="0">
        <f>HYPERLINK("https://dl.dropboxusercontent.com/scl/fi/jtfxk0vtolw9zsnh9ntzy/123230f.jpg?rlkey=9wt8zk7bjvxxtaya4h0wbn2j3&amp;dl=0","Click to download Image")</f>
      </c>
      <c r="B1925" s="0">
        <f>HYPERLINK("https://dl.dropboxusercontent.com/scl/fi/h2r6m20h0wv8nsbikgeen/2january-20201mens.jpg?rlkey=kwva26ae54hcxvipnn4jfq1lu&amp;dl=0","Click to download SizeChart")</f>
      </c>
      <c r="C1925" s="0" t="inlineStr">
        <is>
          <t>Flynn Men's Midweight Sweatshirt</t>
        </is>
      </c>
      <c r="D1925" s="0" t="inlineStr">
        <is>
          <t>'123230</t>
        </is>
      </c>
      <c r="E1925" s="0" t="inlineStr">
        <is>
          <t>UNI FLYNN CW GY:123230A-S</t>
        </is>
      </c>
      <c r="F1925" s="0" t="inlineStr">
        <is>
          <t>'898123223013</t>
        </is>
      </c>
      <c r="G1925" s="0" t="inlineStr">
        <is>
          <t>MENS</t>
        </is>
      </c>
      <c r="H1925" s="0" t="inlineStr">
        <is>
          <t>S</t>
        </is>
      </c>
      <c r="I1925" s="0">
        <v>34.99</v>
      </c>
      <c r="J1925" s="0">
        <v>2</v>
      </c>
    </row>
    <row r="1926" spans="1:10" customHeight="0">
      <c r="A1926" s="0">
        <f>HYPERLINK("https://dl.dropboxusercontent.com/scl/fi/jtfxk0vtolw9zsnh9ntzy/123230f.jpg?rlkey=9wt8zk7bjvxxtaya4h0wbn2j3&amp;dl=0","Click to download Image")</f>
      </c>
      <c r="B1926" s="0">
        <f>HYPERLINK("https://dl.dropboxusercontent.com/scl/fi/h2r6m20h0wv8nsbikgeen/2january-20201mens.jpg?rlkey=kwva26ae54hcxvipnn4jfq1lu&amp;dl=0","Click to download SizeChart")</f>
      </c>
      <c r="C1926" s="0" t="inlineStr">
        <is>
          <t>Flynn Men's Midweight Sweatshirt</t>
        </is>
      </c>
      <c r="D1926" s="0" t="inlineStr">
        <is>
          <t>'123230</t>
        </is>
      </c>
      <c r="E1926" s="0" t="inlineStr">
        <is>
          <t>UNI FLYNN CW GY:123230B-M</t>
        </is>
      </c>
      <c r="F1926" s="0" t="inlineStr">
        <is>
          <t>'898123223013</t>
        </is>
      </c>
      <c r="G1926" s="0" t="inlineStr">
        <is>
          <t>MENS</t>
        </is>
      </c>
      <c r="H1926" s="0" t="inlineStr">
        <is>
          <t>M</t>
        </is>
      </c>
      <c r="I1926" s="0">
        <v>34.99</v>
      </c>
      <c r="J1926" s="0">
        <v>0</v>
      </c>
    </row>
    <row r="1927" spans="1:10" customHeight="0">
      <c r="A1927" s="0">
        <f>HYPERLINK("https://dl.dropboxusercontent.com/scl/fi/jtfxk0vtolw9zsnh9ntzy/123230f.jpg?rlkey=9wt8zk7bjvxxtaya4h0wbn2j3&amp;dl=0","Click to download Image")</f>
      </c>
      <c r="B1927" s="0">
        <f>HYPERLINK("https://dl.dropboxusercontent.com/scl/fi/h2r6m20h0wv8nsbikgeen/2january-20201mens.jpg?rlkey=kwva26ae54hcxvipnn4jfq1lu&amp;dl=0","Click to download SizeChart")</f>
      </c>
      <c r="C1927" s="0" t="inlineStr">
        <is>
          <t>Flynn Men's Midweight Sweatshirt</t>
        </is>
      </c>
      <c r="D1927" s="0" t="inlineStr">
        <is>
          <t>'123230</t>
        </is>
      </c>
      <c r="E1927" s="0" t="inlineStr">
        <is>
          <t>UNI FLYNN CW GY:123230C-L</t>
        </is>
      </c>
      <c r="F1927" s="0" t="inlineStr">
        <is>
          <t>'898123223013</t>
        </is>
      </c>
      <c r="G1927" s="0" t="inlineStr">
        <is>
          <t>MENS</t>
        </is>
      </c>
      <c r="H1927" s="0" t="inlineStr">
        <is>
          <t>L</t>
        </is>
      </c>
      <c r="I1927" s="0">
        <v>34.99</v>
      </c>
      <c r="J1927" s="0">
        <v>6</v>
      </c>
    </row>
    <row r="1928" spans="1:10" customHeight="0">
      <c r="A1928" s="0">
        <f>HYPERLINK("https://dl.dropboxusercontent.com/scl/fi/jtfxk0vtolw9zsnh9ntzy/123230f.jpg?rlkey=9wt8zk7bjvxxtaya4h0wbn2j3&amp;dl=0","Click to download Image")</f>
      </c>
      <c r="B1928" s="0">
        <f>HYPERLINK("https://dl.dropboxusercontent.com/scl/fi/h2r6m20h0wv8nsbikgeen/2january-20201mens.jpg?rlkey=kwva26ae54hcxvipnn4jfq1lu&amp;dl=0","Click to download SizeChart")</f>
      </c>
      <c r="C1928" s="0" t="inlineStr">
        <is>
          <t>Flynn Men's Midweight Sweatshirt</t>
        </is>
      </c>
      <c r="D1928" s="0" t="inlineStr">
        <is>
          <t>'123230</t>
        </is>
      </c>
      <c r="E1928" s="0" t="inlineStr">
        <is>
          <t>UNI FLYNN CW GY:123230D-XL</t>
        </is>
      </c>
      <c r="F1928" s="0" t="inlineStr">
        <is>
          <t>'898123223013</t>
        </is>
      </c>
      <c r="G1928" s="0" t="inlineStr">
        <is>
          <t>MENS</t>
        </is>
      </c>
      <c r="H1928" s="0" t="inlineStr">
        <is>
          <t>XL</t>
        </is>
      </c>
      <c r="I1928" s="0">
        <v>34.99</v>
      </c>
      <c r="J1928" s="0">
        <v>17</v>
      </c>
    </row>
    <row r="1929" spans="1:10" customHeight="0">
      <c r="A1929" s="0">
        <f>HYPERLINK("https://dl.dropboxusercontent.com/scl/fi/jtfxk0vtolw9zsnh9ntzy/123230f.jpg?rlkey=9wt8zk7bjvxxtaya4h0wbn2j3&amp;dl=0","Click to download Image")</f>
      </c>
      <c r="B1929" s="0">
        <f>HYPERLINK("https://dl.dropboxusercontent.com/scl/fi/h2r6m20h0wv8nsbikgeen/2january-20201mens.jpg?rlkey=kwva26ae54hcxvipnn4jfq1lu&amp;dl=0","Click to download SizeChart")</f>
      </c>
      <c r="C1929" s="0" t="inlineStr">
        <is>
          <t>Flynn Men's Midweight Sweatshirt</t>
        </is>
      </c>
      <c r="D1929" s="0" t="inlineStr">
        <is>
          <t>'123230</t>
        </is>
      </c>
      <c r="E1929" s="0" t="inlineStr">
        <is>
          <t>UNI FLYNN CW GY:123230E-2XL</t>
        </is>
      </c>
      <c r="F1929" s="0" t="inlineStr">
        <is>
          <t>'898123223013</t>
        </is>
      </c>
      <c r="G1929" s="0" t="inlineStr">
        <is>
          <t>MENS</t>
        </is>
      </c>
      <c r="H1929" s="0" t="inlineStr">
        <is>
          <t>2XL</t>
        </is>
      </c>
      <c r="I1929" s="0">
        <v>36.99</v>
      </c>
      <c r="J1929" s="0">
        <v>6</v>
      </c>
    </row>
    <row r="1930" spans="1:10" customHeight="0">
      <c r="A1930" s="0">
        <f>HYPERLINK("https://dl.dropboxusercontent.com/scl/fi/jtfxk0vtolw9zsnh9ntzy/123230f.jpg?rlkey=9wt8zk7bjvxxtaya4h0wbn2j3&amp;dl=0","Click to download Image")</f>
      </c>
      <c r="B1930" s="0">
        <f>HYPERLINK("https://dl.dropboxusercontent.com/scl/fi/h2r6m20h0wv8nsbikgeen/2january-20201mens.jpg?rlkey=kwva26ae54hcxvipnn4jfq1lu&amp;dl=0","Click to download SizeChart")</f>
      </c>
      <c r="C1930" s="0" t="inlineStr">
        <is>
          <t>Flynn Men's Midweight Sweatshirt</t>
        </is>
      </c>
      <c r="D1930" s="0" t="inlineStr">
        <is>
          <t>'123230</t>
        </is>
      </c>
      <c r="E1930" s="0" t="inlineStr">
        <is>
          <t>UNI FLYNN CW GY:123230F-3XL</t>
        </is>
      </c>
      <c r="F1930" s="0" t="inlineStr">
        <is>
          <t>'898123223013</t>
        </is>
      </c>
      <c r="G1930" s="0" t="inlineStr">
        <is>
          <t>MENS</t>
        </is>
      </c>
      <c r="H1930" s="0" t="inlineStr">
        <is>
          <t>3XL</t>
        </is>
      </c>
      <c r="I1930" s="0">
        <v>36.99</v>
      </c>
      <c r="J1930" s="0">
        <v>1</v>
      </c>
    </row>
    <row r="1931" spans="1:10" customHeight="0">
      <c r="A1931" s="0">
        <f>HYPERLINK("https://dl.dropboxusercontent.com/scl/fi/fc3rtros4n79x35ldpxgc/adams-150444-f.jpg?rlkey=nesnz4c3et82ri728nhw1t3f8&amp;dl=0","Click to download Image")</f>
      </c>
      <c r="B1931" s="0">
        <f>HYPERLINK("https://dl.dropboxusercontent.com/scl/fi/d7hx9ej2uqnfbj0jjn1l2/mens-t-shirt-size-chartsslate-ls.jpg?rlkey=44njqs19p9sm4035eo4tn0wiu&amp;dl=0","Click to download SizeChart")</f>
      </c>
      <c r="C1931" s="0" t="inlineStr">
        <is>
          <t>Adams Men's Long Sleeve Shirt</t>
        </is>
      </c>
      <c r="D1931" s="0" t="inlineStr">
        <is>
          <t>'150444</t>
        </is>
      </c>
      <c r="E1931" s="0" t="inlineStr">
        <is>
          <t>IOWA ADAMS M BK:150444A-S</t>
        </is>
      </c>
      <c r="F1931" s="0" t="inlineStr">
        <is>
          <t>'800150444040</t>
        </is>
      </c>
      <c r="G1931" s="0" t="inlineStr">
        <is>
          <t>MENS</t>
        </is>
      </c>
      <c r="H1931" s="0" t="inlineStr">
        <is>
          <t>S</t>
        </is>
      </c>
      <c r="I1931" s="0">
        <v>29.99</v>
      </c>
      <c r="J1931" s="0">
        <v>6</v>
      </c>
    </row>
    <row r="1932" spans="1:10" customHeight="0">
      <c r="A1932" s="0">
        <f>HYPERLINK("https://dl.dropboxusercontent.com/scl/fi/fc3rtros4n79x35ldpxgc/adams-150444-f.jpg?rlkey=nesnz4c3et82ri728nhw1t3f8&amp;dl=0","Click to download Image")</f>
      </c>
      <c r="B1932" s="0">
        <f>HYPERLINK("https://dl.dropboxusercontent.com/scl/fi/d7hx9ej2uqnfbj0jjn1l2/mens-t-shirt-size-chartsslate-ls.jpg?rlkey=44njqs19p9sm4035eo4tn0wiu&amp;dl=0","Click to download SizeChart")</f>
      </c>
      <c r="C1932" s="0" t="inlineStr">
        <is>
          <t>Adams Men's Long Sleeve Shirt</t>
        </is>
      </c>
      <c r="D1932" s="0" t="inlineStr">
        <is>
          <t>'150444</t>
        </is>
      </c>
      <c r="E1932" s="0" t="inlineStr">
        <is>
          <t>IOWA ADAMS M BK:150444B-M</t>
        </is>
      </c>
      <c r="F1932" s="0" t="inlineStr">
        <is>
          <t>'800150444057</t>
        </is>
      </c>
      <c r="G1932" s="0" t="inlineStr">
        <is>
          <t>MENS</t>
        </is>
      </c>
      <c r="H1932" s="0" t="inlineStr">
        <is>
          <t>M</t>
        </is>
      </c>
      <c r="I1932" s="0">
        <v>29.99</v>
      </c>
      <c r="J1932" s="0">
        <v>0</v>
      </c>
    </row>
    <row r="1933" spans="1:10" customHeight="0">
      <c r="A1933" s="0">
        <f>HYPERLINK("https://dl.dropboxusercontent.com/scl/fi/fc3rtros4n79x35ldpxgc/adams-150444-f.jpg?rlkey=nesnz4c3et82ri728nhw1t3f8&amp;dl=0","Click to download Image")</f>
      </c>
      <c r="B1933" s="0">
        <f>HYPERLINK("https://dl.dropboxusercontent.com/scl/fi/d7hx9ej2uqnfbj0jjn1l2/mens-t-shirt-size-chartsslate-ls.jpg?rlkey=44njqs19p9sm4035eo4tn0wiu&amp;dl=0","Click to download SizeChart")</f>
      </c>
      <c r="C1933" s="0" t="inlineStr">
        <is>
          <t>Adams Men's Long Sleeve Shirt</t>
        </is>
      </c>
      <c r="D1933" s="0" t="inlineStr">
        <is>
          <t>'150444</t>
        </is>
      </c>
      <c r="E1933" s="0" t="inlineStr">
        <is>
          <t>IOWA ADAMS M BK:150444C-L</t>
        </is>
      </c>
      <c r="F1933" s="0" t="inlineStr">
        <is>
          <t>'800150444064</t>
        </is>
      </c>
      <c r="G1933" s="0" t="inlineStr">
        <is>
          <t>MENS</t>
        </is>
      </c>
      <c r="H1933" s="0" t="inlineStr">
        <is>
          <t>L</t>
        </is>
      </c>
      <c r="I1933" s="0">
        <v>29.99</v>
      </c>
      <c r="J1933" s="0">
        <v>0</v>
      </c>
    </row>
    <row r="1934" spans="1:10" customHeight="0">
      <c r="A1934" s="0">
        <f>HYPERLINK("https://dl.dropboxusercontent.com/scl/fi/fc3rtros4n79x35ldpxgc/adams-150444-f.jpg?rlkey=nesnz4c3et82ri728nhw1t3f8&amp;dl=0","Click to download Image")</f>
      </c>
      <c r="B1934" s="0">
        <f>HYPERLINK("https://dl.dropboxusercontent.com/scl/fi/d7hx9ej2uqnfbj0jjn1l2/mens-t-shirt-size-chartsslate-ls.jpg?rlkey=44njqs19p9sm4035eo4tn0wiu&amp;dl=0","Click to download SizeChart")</f>
      </c>
      <c r="C1934" s="0" t="inlineStr">
        <is>
          <t>Adams Men's Long Sleeve Shirt</t>
        </is>
      </c>
      <c r="D1934" s="0" t="inlineStr">
        <is>
          <t>'150444</t>
        </is>
      </c>
      <c r="E1934" s="0" t="inlineStr">
        <is>
          <t>IOWA ADAMS M BK:150444D-XL</t>
        </is>
      </c>
      <c r="F1934" s="0" t="inlineStr">
        <is>
          <t>'800150444071</t>
        </is>
      </c>
      <c r="G1934" s="0" t="inlineStr">
        <is>
          <t>MENS</t>
        </is>
      </c>
      <c r="H1934" s="0" t="inlineStr">
        <is>
          <t>XL</t>
        </is>
      </c>
      <c r="I1934" s="0">
        <v>29.99</v>
      </c>
      <c r="J1934" s="0">
        <v>1</v>
      </c>
    </row>
    <row r="1935" spans="1:10" customHeight="0">
      <c r="A1935" s="0">
        <f>HYPERLINK("https://dl.dropboxusercontent.com/scl/fi/fc3rtros4n79x35ldpxgc/adams-150444-f.jpg?rlkey=nesnz4c3et82ri728nhw1t3f8&amp;dl=0","Click to download Image")</f>
      </c>
      <c r="B1935" s="0">
        <f>HYPERLINK("https://dl.dropboxusercontent.com/scl/fi/d7hx9ej2uqnfbj0jjn1l2/mens-t-shirt-size-chartsslate-ls.jpg?rlkey=44njqs19p9sm4035eo4tn0wiu&amp;dl=0","Click to download SizeChart")</f>
      </c>
      <c r="C1935" s="0" t="inlineStr">
        <is>
          <t>Adams Men's Long Sleeve Shirt</t>
        </is>
      </c>
      <c r="D1935" s="0" t="inlineStr">
        <is>
          <t>'150444</t>
        </is>
      </c>
      <c r="E1935" s="0" t="inlineStr">
        <is>
          <t>IOWA ADAMS M BK:150444E-2XL</t>
        </is>
      </c>
      <c r="F1935" s="0" t="inlineStr">
        <is>
          <t>'800150444088</t>
        </is>
      </c>
      <c r="G1935" s="0" t="inlineStr">
        <is>
          <t>MENS</t>
        </is>
      </c>
      <c r="H1935" s="0" t="inlineStr">
        <is>
          <t>2XL</t>
        </is>
      </c>
      <c r="I1935" s="0">
        <v>31.99</v>
      </c>
      <c r="J1935" s="0">
        <v>2</v>
      </c>
    </row>
    <row r="1936" spans="1:10" customHeight="0">
      <c r="A1936" s="0">
        <f>HYPERLINK("https://dl.dropboxusercontent.com/scl/fi/fc3rtros4n79x35ldpxgc/adams-150444-f.jpg?rlkey=nesnz4c3et82ri728nhw1t3f8&amp;dl=0","Click to download Image")</f>
      </c>
      <c r="B1936" s="0">
        <f>HYPERLINK("https://dl.dropboxusercontent.com/scl/fi/d7hx9ej2uqnfbj0jjn1l2/mens-t-shirt-size-chartsslate-ls.jpg?rlkey=44njqs19p9sm4035eo4tn0wiu&amp;dl=0","Click to download SizeChart")</f>
      </c>
      <c r="C1936" s="0" t="inlineStr">
        <is>
          <t>Adams Men's Long Sleeve Shirt</t>
        </is>
      </c>
      <c r="D1936" s="0" t="inlineStr">
        <is>
          <t>'150444</t>
        </is>
      </c>
      <c r="E1936" s="0" t="inlineStr">
        <is>
          <t>IOWA ADAMS M BK:150444F-3XL</t>
        </is>
      </c>
      <c r="F1936" s="0" t="inlineStr">
        <is>
          <t>'800150444095</t>
        </is>
      </c>
      <c r="G1936" s="0" t="inlineStr">
        <is>
          <t>MENS</t>
        </is>
      </c>
      <c r="H1936" s="0" t="inlineStr">
        <is>
          <t>3XL</t>
        </is>
      </c>
      <c r="I1936" s="0">
        <v>31.99</v>
      </c>
      <c r="J1936" s="0">
        <v>1</v>
      </c>
    </row>
    <row r="1937" spans="1:10" customHeight="0">
      <c r="A1937" s="0">
        <f>HYPERLINK("https://dl.dropboxusercontent.com/scl/fi/k27thh9ls1jy6f3331ava/vrtl-iowa-pallet2024-adams-hgf71552.jpg?rlkey=fsc2pctekpk0kreint4bdsy7l&amp;dl=0","Click to download Image")</f>
      </c>
      <c r="B1937" s="0">
        <f>HYPERLINK("https://dl.dropboxusercontent.com/scl/fi/d7hx9ej2uqnfbj0jjn1l2/mens-t-shirt-size-chartsslate-ls.jpg?rlkey=44njqs19p9sm4035eo4tn0wiu&amp;dl=0","Click to download SizeChart")</f>
      </c>
      <c r="C1937" s="0" t="inlineStr">
        <is>
          <t>Adams Men's Long Sleeve Shirt</t>
        </is>
      </c>
      <c r="D1937" s="0" t="inlineStr">
        <is>
          <t>'150446</t>
        </is>
      </c>
      <c r="E1937" s="0" t="inlineStr">
        <is>
          <t>IOWA ADAMS M HG:150446A-S</t>
        </is>
      </c>
      <c r="F1937" s="0" t="inlineStr">
        <is>
          <t>'800150446044</t>
        </is>
      </c>
      <c r="G1937" s="0" t="inlineStr">
        <is>
          <t>MENS</t>
        </is>
      </c>
      <c r="H1937" s="0" t="inlineStr">
        <is>
          <t>S</t>
        </is>
      </c>
      <c r="I1937" s="0">
        <v>29.99</v>
      </c>
      <c r="J1937" s="0">
        <v>0</v>
      </c>
    </row>
    <row r="1938" spans="1:10" customHeight="0">
      <c r="A1938" s="0">
        <f>HYPERLINK("https://dl.dropboxusercontent.com/scl/fi/k27thh9ls1jy6f3331ava/vrtl-iowa-pallet2024-adams-hgf71552.jpg?rlkey=fsc2pctekpk0kreint4bdsy7l&amp;dl=0","Click to download Image")</f>
      </c>
      <c r="B1938" s="0">
        <f>HYPERLINK("https://dl.dropboxusercontent.com/scl/fi/d7hx9ej2uqnfbj0jjn1l2/mens-t-shirt-size-chartsslate-ls.jpg?rlkey=44njqs19p9sm4035eo4tn0wiu&amp;dl=0","Click to download SizeChart")</f>
      </c>
      <c r="C1938" s="0" t="inlineStr">
        <is>
          <t>Adams Men's Long Sleeve Shirt</t>
        </is>
      </c>
      <c r="D1938" s="0" t="inlineStr">
        <is>
          <t>'150446</t>
        </is>
      </c>
      <c r="E1938" s="0" t="inlineStr">
        <is>
          <t>IOWA ADAMS M HG:150446B-M</t>
        </is>
      </c>
      <c r="F1938" s="0" t="inlineStr">
        <is>
          <t>'800150446051</t>
        </is>
      </c>
      <c r="G1938" s="0" t="inlineStr">
        <is>
          <t>MENS</t>
        </is>
      </c>
      <c r="H1938" s="0" t="inlineStr">
        <is>
          <t>M</t>
        </is>
      </c>
      <c r="I1938" s="0">
        <v>29.99</v>
      </c>
      <c r="J1938" s="0">
        <v>3</v>
      </c>
    </row>
    <row r="1939" spans="1:10" customHeight="0">
      <c r="A1939" s="0">
        <f>HYPERLINK("https://dl.dropboxusercontent.com/scl/fi/k27thh9ls1jy6f3331ava/vrtl-iowa-pallet2024-adams-hgf71552.jpg?rlkey=fsc2pctekpk0kreint4bdsy7l&amp;dl=0","Click to download Image")</f>
      </c>
      <c r="B1939" s="0">
        <f>HYPERLINK("https://dl.dropboxusercontent.com/scl/fi/d7hx9ej2uqnfbj0jjn1l2/mens-t-shirt-size-chartsslate-ls.jpg?rlkey=44njqs19p9sm4035eo4tn0wiu&amp;dl=0","Click to download SizeChart")</f>
      </c>
      <c r="C1939" s="0" t="inlineStr">
        <is>
          <t>Adams Men's Long Sleeve Shirt</t>
        </is>
      </c>
      <c r="D1939" s="0" t="inlineStr">
        <is>
          <t>'150446</t>
        </is>
      </c>
      <c r="E1939" s="0" t="inlineStr">
        <is>
          <t>IOWA ADAMS M HG:150446C-L</t>
        </is>
      </c>
      <c r="F1939" s="0" t="inlineStr">
        <is>
          <t>'800150446068</t>
        </is>
      </c>
      <c r="G1939" s="0" t="inlineStr">
        <is>
          <t>MENS</t>
        </is>
      </c>
      <c r="H1939" s="0" t="inlineStr">
        <is>
          <t>L</t>
        </is>
      </c>
      <c r="I1939" s="0">
        <v>29.99</v>
      </c>
      <c r="J1939" s="0">
        <v>2</v>
      </c>
    </row>
    <row r="1940" spans="1:10" customHeight="0">
      <c r="A1940" s="0">
        <f>HYPERLINK("https://dl.dropboxusercontent.com/scl/fi/k27thh9ls1jy6f3331ava/vrtl-iowa-pallet2024-adams-hgf71552.jpg?rlkey=fsc2pctekpk0kreint4bdsy7l&amp;dl=0","Click to download Image")</f>
      </c>
      <c r="B1940" s="0">
        <f>HYPERLINK("https://dl.dropboxusercontent.com/scl/fi/d7hx9ej2uqnfbj0jjn1l2/mens-t-shirt-size-chartsslate-ls.jpg?rlkey=44njqs19p9sm4035eo4tn0wiu&amp;dl=0","Click to download SizeChart")</f>
      </c>
      <c r="C1940" s="0" t="inlineStr">
        <is>
          <t>Adams Men's Long Sleeve Shirt</t>
        </is>
      </c>
      <c r="D1940" s="0" t="inlineStr">
        <is>
          <t>'150446</t>
        </is>
      </c>
      <c r="E1940" s="0" t="inlineStr">
        <is>
          <t>IOWA ADAMS M HG:150446D-XL</t>
        </is>
      </c>
      <c r="F1940" s="0" t="inlineStr">
        <is>
          <t>'800150446075</t>
        </is>
      </c>
      <c r="G1940" s="0" t="inlineStr">
        <is>
          <t>MENS</t>
        </is>
      </c>
      <c r="H1940" s="0" t="inlineStr">
        <is>
          <t>XL</t>
        </is>
      </c>
      <c r="I1940" s="0">
        <v>29.99</v>
      </c>
      <c r="J1940" s="0">
        <v>3</v>
      </c>
    </row>
    <row r="1941" spans="1:10" customHeight="0">
      <c r="A1941" s="0">
        <f>HYPERLINK("https://dl.dropboxusercontent.com/scl/fi/k27thh9ls1jy6f3331ava/vrtl-iowa-pallet2024-adams-hgf71552.jpg?rlkey=fsc2pctekpk0kreint4bdsy7l&amp;dl=0","Click to download Image")</f>
      </c>
      <c r="B1941" s="0">
        <f>HYPERLINK("https://dl.dropboxusercontent.com/scl/fi/d7hx9ej2uqnfbj0jjn1l2/mens-t-shirt-size-chartsslate-ls.jpg?rlkey=44njqs19p9sm4035eo4tn0wiu&amp;dl=0","Click to download SizeChart")</f>
      </c>
      <c r="C1941" s="0" t="inlineStr">
        <is>
          <t>Adams Men's Long Sleeve Shirt</t>
        </is>
      </c>
      <c r="D1941" s="0" t="inlineStr">
        <is>
          <t>'150446</t>
        </is>
      </c>
      <c r="E1941" s="0" t="inlineStr">
        <is>
          <t>IOWA ADAMS M HG:150446E-2XL</t>
        </is>
      </c>
      <c r="F1941" s="0" t="inlineStr">
        <is>
          <t>'800150446082</t>
        </is>
      </c>
      <c r="G1941" s="0" t="inlineStr">
        <is>
          <t>MENS</t>
        </is>
      </c>
      <c r="H1941" s="0" t="inlineStr">
        <is>
          <t>2XL</t>
        </is>
      </c>
      <c r="I1941" s="0">
        <v>31.99</v>
      </c>
      <c r="J1941" s="0">
        <v>0</v>
      </c>
    </row>
    <row r="1942" spans="1:10" customHeight="0">
      <c r="A1942" s="0">
        <f>HYPERLINK("https://dl.dropboxusercontent.com/scl/fi/k27thh9ls1jy6f3331ava/vrtl-iowa-pallet2024-adams-hgf71552.jpg?rlkey=fsc2pctekpk0kreint4bdsy7l&amp;dl=0","Click to download Image")</f>
      </c>
      <c r="B1942" s="0">
        <f>HYPERLINK("https://dl.dropboxusercontent.com/scl/fi/d7hx9ej2uqnfbj0jjn1l2/mens-t-shirt-size-chartsslate-ls.jpg?rlkey=44njqs19p9sm4035eo4tn0wiu&amp;dl=0","Click to download SizeChart")</f>
      </c>
      <c r="C1942" s="0" t="inlineStr">
        <is>
          <t>Adams Men's Long Sleeve Shirt</t>
        </is>
      </c>
      <c r="D1942" s="0" t="inlineStr">
        <is>
          <t>'150446</t>
        </is>
      </c>
      <c r="E1942" s="0" t="inlineStr">
        <is>
          <t>IOWA ADAMS M HG:150446F-3XL</t>
        </is>
      </c>
      <c r="F1942" s="0" t="inlineStr">
        <is>
          <t>'800150446099</t>
        </is>
      </c>
      <c r="G1942" s="0" t="inlineStr">
        <is>
          <t>MENS</t>
        </is>
      </c>
      <c r="H1942" s="0" t="inlineStr">
        <is>
          <t>3XL</t>
        </is>
      </c>
      <c r="I1942" s="0">
        <v>31.99</v>
      </c>
      <c r="J1942" s="0">
        <v>0</v>
      </c>
    </row>
    <row r="1943" spans="1:10" customHeight="0">
      <c r="A1943" s="0">
        <f>HYPERLINK("https://dl.dropboxusercontent.com/scl/fi/0tpssntjbpiuosrvn3zt2/111375-af.jpg?rlkey=fqd2msmc1gqcszjvx725juds0&amp;dl=0","Click to download Image")</f>
      </c>
      <c r="B1943" s="0">
        <f>HYPERLINK("https://dl.dropboxusercontent.com/scl/fi/ctx96aim0skbkk75243uf/mens-t-shirt-size-chartseli.jpg?rlkey=nkmn3fq29kr1hwtwz5xmyr8kg&amp;dl=0","Click to download SizeChart")</f>
      </c>
      <c r="C1943" s="0" t="inlineStr">
        <is>
          <t>Eli Men's 3/4 Sleeve Baseball Shirt</t>
        </is>
      </c>
      <c r="D1943" s="0" t="inlineStr">
        <is>
          <t>'111375</t>
        </is>
      </c>
      <c r="E1943" s="0" t="inlineStr">
        <is>
          <t>IOWA ELI BLACK:111375A-S</t>
        </is>
      </c>
      <c r="F1943" s="0" t="inlineStr">
        <is>
          <t>'800111375048</t>
        </is>
      </c>
      <c r="G1943" s="0" t="inlineStr">
        <is>
          <t>MENS</t>
        </is>
      </c>
      <c r="H1943" s="0" t="inlineStr">
        <is>
          <t>S</t>
        </is>
      </c>
      <c r="I1943" s="0">
        <v>28.99</v>
      </c>
      <c r="J1943" s="0">
        <v>21</v>
      </c>
    </row>
    <row r="1944" spans="1:10" customHeight="0">
      <c r="A1944" s="0">
        <f>HYPERLINK("https://dl.dropboxusercontent.com/scl/fi/0tpssntjbpiuosrvn3zt2/111375-af.jpg?rlkey=fqd2msmc1gqcszjvx725juds0&amp;dl=0","Click to download Image")</f>
      </c>
      <c r="B1944" s="0">
        <f>HYPERLINK("https://dl.dropboxusercontent.com/scl/fi/ctx96aim0skbkk75243uf/mens-t-shirt-size-chartseli.jpg?rlkey=nkmn3fq29kr1hwtwz5xmyr8kg&amp;dl=0","Click to download SizeChart")</f>
      </c>
      <c r="C1944" s="0" t="inlineStr">
        <is>
          <t>Eli Men's 3/4 Sleeve Baseball Shirt</t>
        </is>
      </c>
      <c r="D1944" s="0" t="inlineStr">
        <is>
          <t>'111375</t>
        </is>
      </c>
      <c r="E1944" s="0" t="inlineStr">
        <is>
          <t>IOWA ELI BLACK:111375B-M</t>
        </is>
      </c>
      <c r="F1944" s="0" t="inlineStr">
        <is>
          <t>'800111375055</t>
        </is>
      </c>
      <c r="G1944" s="0" t="inlineStr">
        <is>
          <t>MENS</t>
        </is>
      </c>
      <c r="H1944" s="0" t="inlineStr">
        <is>
          <t>M</t>
        </is>
      </c>
      <c r="I1944" s="0">
        <v>28.99</v>
      </c>
      <c r="J1944" s="0">
        <v>45</v>
      </c>
    </row>
    <row r="1945" spans="1:10" customHeight="0">
      <c r="A1945" s="0">
        <f>HYPERLINK("https://dl.dropboxusercontent.com/scl/fi/0tpssntjbpiuosrvn3zt2/111375-af.jpg?rlkey=fqd2msmc1gqcszjvx725juds0&amp;dl=0","Click to download Image")</f>
      </c>
      <c r="B1945" s="0">
        <f>HYPERLINK("https://dl.dropboxusercontent.com/scl/fi/ctx96aim0skbkk75243uf/mens-t-shirt-size-chartseli.jpg?rlkey=nkmn3fq29kr1hwtwz5xmyr8kg&amp;dl=0","Click to download SizeChart")</f>
      </c>
      <c r="C1945" s="0" t="inlineStr">
        <is>
          <t>Eli Men's 3/4 Sleeve Baseball Shirt</t>
        </is>
      </c>
      <c r="D1945" s="0" t="inlineStr">
        <is>
          <t>'111375</t>
        </is>
      </c>
      <c r="E1945" s="0" t="inlineStr">
        <is>
          <t>IOWA ELI BLACK:111375C-L</t>
        </is>
      </c>
      <c r="F1945" s="0" t="inlineStr">
        <is>
          <t>'800111375062</t>
        </is>
      </c>
      <c r="G1945" s="0" t="inlineStr">
        <is>
          <t>MENS</t>
        </is>
      </c>
      <c r="H1945" s="0" t="inlineStr">
        <is>
          <t>L</t>
        </is>
      </c>
      <c r="I1945" s="0">
        <v>28.99</v>
      </c>
      <c r="J1945" s="0">
        <v>68</v>
      </c>
    </row>
    <row r="1946" spans="1:10" customHeight="0">
      <c r="A1946" s="0">
        <f>HYPERLINK("https://dl.dropboxusercontent.com/scl/fi/0tpssntjbpiuosrvn3zt2/111375-af.jpg?rlkey=fqd2msmc1gqcszjvx725juds0&amp;dl=0","Click to download Image")</f>
      </c>
      <c r="B1946" s="0">
        <f>HYPERLINK("https://dl.dropboxusercontent.com/scl/fi/ctx96aim0skbkk75243uf/mens-t-shirt-size-chartseli.jpg?rlkey=nkmn3fq29kr1hwtwz5xmyr8kg&amp;dl=0","Click to download SizeChart")</f>
      </c>
      <c r="C1946" s="0" t="inlineStr">
        <is>
          <t>Eli Men's 3/4 Sleeve Baseball Shirt</t>
        </is>
      </c>
      <c r="D1946" s="0" t="inlineStr">
        <is>
          <t>'111375</t>
        </is>
      </c>
      <c r="E1946" s="0" t="inlineStr">
        <is>
          <t>IOWA ELI BLACK:111375D-XL</t>
        </is>
      </c>
      <c r="F1946" s="0" t="inlineStr">
        <is>
          <t>'800111375079</t>
        </is>
      </c>
      <c r="G1946" s="0" t="inlineStr">
        <is>
          <t>MENS</t>
        </is>
      </c>
      <c r="H1946" s="0" t="inlineStr">
        <is>
          <t>XL</t>
        </is>
      </c>
      <c r="I1946" s="0">
        <v>28.99</v>
      </c>
      <c r="J1946" s="0">
        <v>67</v>
      </c>
    </row>
    <row r="1947" spans="1:10" customHeight="0">
      <c r="A1947" s="0">
        <f>HYPERLINK("https://dl.dropboxusercontent.com/scl/fi/0tpssntjbpiuosrvn3zt2/111375-af.jpg?rlkey=fqd2msmc1gqcszjvx725juds0&amp;dl=0","Click to download Image")</f>
      </c>
      <c r="B1947" s="0">
        <f>HYPERLINK("https://dl.dropboxusercontent.com/scl/fi/ctx96aim0skbkk75243uf/mens-t-shirt-size-chartseli.jpg?rlkey=nkmn3fq29kr1hwtwz5xmyr8kg&amp;dl=0","Click to download SizeChart")</f>
      </c>
      <c r="C1947" s="0" t="inlineStr">
        <is>
          <t>Eli Men's 3/4 Sleeve Baseball Shirt</t>
        </is>
      </c>
      <c r="D1947" s="0" t="inlineStr">
        <is>
          <t>'111375</t>
        </is>
      </c>
      <c r="E1947" s="0" t="inlineStr">
        <is>
          <t>IOWA ELI BLACK:111375E-2XL</t>
        </is>
      </c>
      <c r="F1947" s="0" t="inlineStr">
        <is>
          <t>'800111375086</t>
        </is>
      </c>
      <c r="G1947" s="0" t="inlineStr">
        <is>
          <t>MENS</t>
        </is>
      </c>
      <c r="H1947" s="0" t="inlineStr">
        <is>
          <t>2XL</t>
        </is>
      </c>
      <c r="I1947" s="0">
        <v>28.99</v>
      </c>
      <c r="J1947" s="0">
        <v>46</v>
      </c>
    </row>
    <row r="1948" spans="1:10" customHeight="0">
      <c r="A1948" s="0">
        <f>HYPERLINK("https://dl.dropboxusercontent.com/scl/fi/0tpssntjbpiuosrvn3zt2/111375-af.jpg?rlkey=fqd2msmc1gqcszjvx725juds0&amp;dl=0","Click to download Image")</f>
      </c>
      <c r="B1948" s="0">
        <f>HYPERLINK("https://dl.dropboxusercontent.com/scl/fi/ctx96aim0skbkk75243uf/mens-t-shirt-size-chartseli.jpg?rlkey=nkmn3fq29kr1hwtwz5xmyr8kg&amp;dl=0","Click to download SizeChart")</f>
      </c>
      <c r="C1948" s="0" t="inlineStr">
        <is>
          <t>Eli Men's 3/4 Sleeve Baseball Shirt</t>
        </is>
      </c>
      <c r="D1948" s="0" t="inlineStr">
        <is>
          <t>'111375</t>
        </is>
      </c>
      <c r="E1948" s="0" t="inlineStr">
        <is>
          <t>IOWA ELI BLACK:111375F-3XL</t>
        </is>
      </c>
      <c r="F1948" s="0" t="inlineStr">
        <is>
          <t>'800111375093</t>
        </is>
      </c>
      <c r="G1948" s="0" t="inlineStr">
        <is>
          <t>MENS</t>
        </is>
      </c>
      <c r="H1948" s="0" t="inlineStr">
        <is>
          <t>3XL</t>
        </is>
      </c>
      <c r="I1948" s="0">
        <v>28.99</v>
      </c>
      <c r="J1948" s="0">
        <v>21</v>
      </c>
    </row>
    <row r="1949" spans="1:10" customHeight="0">
      <c r="A1949" s="0">
        <f>HYPERLINK("https://dl.dropboxusercontent.com/scl/fi/iwoxst4uixdjbt5vd1brz/111368-af.jpg?rlkey=t1ra0nb85plti78fc43ssn7ka&amp;dl=0","Click to download Image")</f>
      </c>
      <c r="B1949" s="0">
        <f>HYPERLINK("https://dl.dropboxusercontent.com/scl/fi/ctx96aim0skbkk75243uf/mens-t-shirt-size-chartseli.jpg?rlkey=nkmn3fq29kr1hwtwz5xmyr8kg&amp;dl=0","Click to download SizeChart")</f>
      </c>
      <c r="C1949" s="0" t="inlineStr">
        <is>
          <t>Eli Men's 3/4 Sleeve Baseball Shirt</t>
        </is>
      </c>
      <c r="D1949" s="0" t="inlineStr">
        <is>
          <t>'111368</t>
        </is>
      </c>
      <c r="E1949" s="0" t="inlineStr">
        <is>
          <t>IOWA ELI GOLD:111368A-S</t>
        </is>
      </c>
      <c r="F1949" s="0" t="inlineStr">
        <is>
          <t>'800111368040</t>
        </is>
      </c>
      <c r="G1949" s="0" t="inlineStr">
        <is>
          <t>MENS</t>
        </is>
      </c>
      <c r="H1949" s="0" t="inlineStr">
        <is>
          <t>S</t>
        </is>
      </c>
      <c r="I1949" s="0">
        <v>28.99</v>
      </c>
      <c r="J1949" s="0">
        <v>21</v>
      </c>
    </row>
    <row r="1950" spans="1:10" customHeight="0">
      <c r="A1950" s="0">
        <f>HYPERLINK("https://dl.dropboxusercontent.com/scl/fi/iwoxst4uixdjbt5vd1brz/111368-af.jpg?rlkey=t1ra0nb85plti78fc43ssn7ka&amp;dl=0","Click to download Image")</f>
      </c>
      <c r="B1950" s="0">
        <f>HYPERLINK("https://dl.dropboxusercontent.com/scl/fi/ctx96aim0skbkk75243uf/mens-t-shirt-size-chartseli.jpg?rlkey=nkmn3fq29kr1hwtwz5xmyr8kg&amp;dl=0","Click to download SizeChart")</f>
      </c>
      <c r="C1950" s="0" t="inlineStr">
        <is>
          <t>Eli Men's 3/4 Sleeve Baseball Shirt</t>
        </is>
      </c>
      <c r="D1950" s="0" t="inlineStr">
        <is>
          <t>'111368</t>
        </is>
      </c>
      <c r="E1950" s="0" t="inlineStr">
        <is>
          <t>IOWA ELI GOLD:111368B-M</t>
        </is>
      </c>
      <c r="F1950" s="0" t="inlineStr">
        <is>
          <t>'800111368057</t>
        </is>
      </c>
      <c r="G1950" s="0" t="inlineStr">
        <is>
          <t>MENS</t>
        </is>
      </c>
      <c r="H1950" s="0" t="inlineStr">
        <is>
          <t>M</t>
        </is>
      </c>
      <c r="I1950" s="0">
        <v>28.99</v>
      </c>
      <c r="J1950" s="0">
        <v>43</v>
      </c>
    </row>
    <row r="1951" spans="1:10" customHeight="0">
      <c r="A1951" s="0">
        <f>HYPERLINK("https://dl.dropboxusercontent.com/scl/fi/iwoxst4uixdjbt5vd1brz/111368-af.jpg?rlkey=t1ra0nb85plti78fc43ssn7ka&amp;dl=0","Click to download Image")</f>
      </c>
      <c r="B1951" s="0">
        <f>HYPERLINK("https://dl.dropboxusercontent.com/scl/fi/ctx96aim0skbkk75243uf/mens-t-shirt-size-chartseli.jpg?rlkey=nkmn3fq29kr1hwtwz5xmyr8kg&amp;dl=0","Click to download SizeChart")</f>
      </c>
      <c r="C1951" s="0" t="inlineStr">
        <is>
          <t>Eli Men's 3/4 Sleeve Baseball Shirt</t>
        </is>
      </c>
      <c r="D1951" s="0" t="inlineStr">
        <is>
          <t>'111368</t>
        </is>
      </c>
      <c r="E1951" s="0" t="inlineStr">
        <is>
          <t>IOWA ELI GOLD:111368C-L</t>
        </is>
      </c>
      <c r="F1951" s="0" t="inlineStr">
        <is>
          <t>'800111368064</t>
        </is>
      </c>
      <c r="G1951" s="0" t="inlineStr">
        <is>
          <t>MENS</t>
        </is>
      </c>
      <c r="H1951" s="0" t="inlineStr">
        <is>
          <t>L</t>
        </is>
      </c>
      <c r="I1951" s="0">
        <v>28.99</v>
      </c>
      <c r="J1951" s="0">
        <v>66</v>
      </c>
    </row>
    <row r="1952" spans="1:10" customHeight="0">
      <c r="A1952" s="0">
        <f>HYPERLINK("https://dl.dropboxusercontent.com/scl/fi/iwoxst4uixdjbt5vd1brz/111368-af.jpg?rlkey=t1ra0nb85plti78fc43ssn7ka&amp;dl=0","Click to download Image")</f>
      </c>
      <c r="B1952" s="0">
        <f>HYPERLINK("https://dl.dropboxusercontent.com/scl/fi/ctx96aim0skbkk75243uf/mens-t-shirt-size-chartseli.jpg?rlkey=nkmn3fq29kr1hwtwz5xmyr8kg&amp;dl=0","Click to download SizeChart")</f>
      </c>
      <c r="C1952" s="0" t="inlineStr">
        <is>
          <t>Eli Men's 3/4 Sleeve Baseball Shirt</t>
        </is>
      </c>
      <c r="D1952" s="0" t="inlineStr">
        <is>
          <t>'111368</t>
        </is>
      </c>
      <c r="E1952" s="0" t="inlineStr">
        <is>
          <t>IOWA ELI GOLD:111368D-XL</t>
        </is>
      </c>
      <c r="F1952" s="0" t="inlineStr">
        <is>
          <t>'800111368071</t>
        </is>
      </c>
      <c r="G1952" s="0" t="inlineStr">
        <is>
          <t>MENS</t>
        </is>
      </c>
      <c r="H1952" s="0" t="inlineStr">
        <is>
          <t>XL</t>
        </is>
      </c>
      <c r="I1952" s="0">
        <v>28.99</v>
      </c>
      <c r="J1952" s="0">
        <v>66</v>
      </c>
    </row>
    <row r="1953" spans="1:10" customHeight="0">
      <c r="A1953" s="0">
        <f>HYPERLINK("https://dl.dropboxusercontent.com/scl/fi/iwoxst4uixdjbt5vd1brz/111368-af.jpg?rlkey=t1ra0nb85plti78fc43ssn7ka&amp;dl=0","Click to download Image")</f>
      </c>
      <c r="B1953" s="0">
        <f>HYPERLINK("https://dl.dropboxusercontent.com/scl/fi/ctx96aim0skbkk75243uf/mens-t-shirt-size-chartseli.jpg?rlkey=nkmn3fq29kr1hwtwz5xmyr8kg&amp;dl=0","Click to download SizeChart")</f>
      </c>
      <c r="C1953" s="0" t="inlineStr">
        <is>
          <t>Eli Men's 3/4 Sleeve Baseball Shirt</t>
        </is>
      </c>
      <c r="D1953" s="0" t="inlineStr">
        <is>
          <t>'111368</t>
        </is>
      </c>
      <c r="E1953" s="0" t="inlineStr">
        <is>
          <t>IOWA ELI GOLD:111368E-2XL</t>
        </is>
      </c>
      <c r="F1953" s="0" t="inlineStr">
        <is>
          <t>'800111368088</t>
        </is>
      </c>
      <c r="G1953" s="0" t="inlineStr">
        <is>
          <t>MENS</t>
        </is>
      </c>
      <c r="H1953" s="0" t="inlineStr">
        <is>
          <t>2XL</t>
        </is>
      </c>
      <c r="I1953" s="0">
        <v>28.99</v>
      </c>
      <c r="J1953" s="0">
        <v>45</v>
      </c>
    </row>
    <row r="1954" spans="1:10" customHeight="0">
      <c r="A1954" s="0">
        <f>HYPERLINK("https://dl.dropboxusercontent.com/scl/fi/iwoxst4uixdjbt5vd1brz/111368-af.jpg?rlkey=t1ra0nb85plti78fc43ssn7ka&amp;dl=0","Click to download Image")</f>
      </c>
      <c r="B1954" s="0">
        <f>HYPERLINK("https://dl.dropboxusercontent.com/scl/fi/ctx96aim0skbkk75243uf/mens-t-shirt-size-chartseli.jpg?rlkey=nkmn3fq29kr1hwtwz5xmyr8kg&amp;dl=0","Click to download SizeChart")</f>
      </c>
      <c r="C1954" s="0" t="inlineStr">
        <is>
          <t>Eli Men's 3/4 Sleeve Baseball Shirt</t>
        </is>
      </c>
      <c r="D1954" s="0" t="inlineStr">
        <is>
          <t>'111368</t>
        </is>
      </c>
      <c r="E1954" s="0" t="inlineStr">
        <is>
          <t>IOWA ELI GOLD:111368F-3XL</t>
        </is>
      </c>
      <c r="F1954" s="0" t="inlineStr">
        <is>
          <t>'800111368095</t>
        </is>
      </c>
      <c r="G1954" s="0" t="inlineStr">
        <is>
          <t>MENS</t>
        </is>
      </c>
      <c r="H1954" s="0" t="inlineStr">
        <is>
          <t>3XL</t>
        </is>
      </c>
      <c r="I1954" s="0">
        <v>28.99</v>
      </c>
      <c r="J1954" s="0">
        <v>21</v>
      </c>
    </row>
    <row r="1955" spans="1:10" customHeight="0">
      <c r="A1955" s="0">
        <f>HYPERLINK("https://dl.dropboxusercontent.com/scl/fi/w2rxwn3x2in7je2issle4/132337-af.jpg?rlkey=62s9mjtghr575vb17gjxz2lqj&amp;dl=0","Click to download Image")</f>
      </c>
      <c r="C1955" s="0" t="inlineStr">
        <is>
          <t>6 Can Soft-Sided Cooler</t>
        </is>
      </c>
      <c r="D1955" s="0" t="inlineStr">
        <is>
          <t>'132337</t>
        </is>
      </c>
      <c r="E1955" s="0" t="inlineStr">
        <is>
          <t>ISU 6 CAN COOLER:132337</t>
        </is>
      </c>
      <c r="F1955" s="0" t="inlineStr">
        <is>
          <t>'901132337012</t>
        </is>
      </c>
      <c r="H1955" s="0" t="inlineStr">
        <is>
          <t>OS</t>
        </is>
      </c>
      <c r="I1955" s="0">
        <v>14.99</v>
      </c>
      <c r="J1955" s="0">
        <v>84</v>
      </c>
    </row>
    <row r="1956" spans="1:10" customHeight="0">
      <c r="A1956" s="0">
        <f>HYPERLINK("https://dl.dropboxusercontent.com/scl/fi/oh4c7accp7mflozjkt39f/109707-af.jpg?rlkey=xyve6y5opnv0za4zjgrv76umh&amp;dl=0","Click to download Image")</f>
      </c>
      <c r="C1956" s="0" t="inlineStr">
        <is>
          <t>6 Can Soft-Sided Cooler</t>
        </is>
      </c>
      <c r="D1956" s="0" t="inlineStr">
        <is>
          <t>'109707</t>
        </is>
      </c>
      <c r="E1956" s="0" t="inlineStr">
        <is>
          <t>IOWA 6 CAN COOLER:IOWA 6 CAN COOLER</t>
        </is>
      </c>
      <c r="F1956" s="0" t="inlineStr">
        <is>
          <t>'900109707018</t>
        </is>
      </c>
      <c r="H1956" s="0" t="inlineStr">
        <is>
          <t>OS</t>
        </is>
      </c>
      <c r="I1956" s="0">
        <v>14.99</v>
      </c>
      <c r="J1956" s="0">
        <v>78</v>
      </c>
    </row>
    <row r="1957" spans="1:10" customHeight="0">
      <c r="A1957" s="0">
        <f>HYPERLINK("https://dl.dropboxusercontent.com/scl/fi/tris1u3f8f86kyoe5idg8/109804-b.jpg?rlkey=hnco34oeqrqyj11qy8dvghwk9&amp;dl=0","Click to download Image")</f>
      </c>
      <c r="B1957" s="0">
        <f>HYPERLINK("https://dl.dropboxusercontent.com/scl/fi/d1z5nf607hddmmrgcwhwd/womens-t-shirt-size-chartssilver.jpg?rlkey=1n5r9tiqrhcwdreweqd8t70uw&amp;dl=0","Click to download SizeChart")</f>
      </c>
      <c r="C1957" s="0" t="inlineStr">
        <is>
          <t>Silver Women's Long Sleeve Shirt</t>
        </is>
      </c>
      <c r="D1957" s="0" t="inlineStr">
        <is>
          <t>'109804</t>
        </is>
      </c>
      <c r="E1957" s="0" t="inlineStr">
        <is>
          <t>IOWA SILVER BLACK:109804A-S</t>
        </is>
      </c>
      <c r="F1957" s="0" t="inlineStr">
        <is>
          <t>'800109804017</t>
        </is>
      </c>
      <c r="G1957" s="0" t="inlineStr">
        <is>
          <t>WOMENS</t>
        </is>
      </c>
      <c r="H1957" s="0" t="inlineStr">
        <is>
          <t>S</t>
        </is>
      </c>
      <c r="I1957" s="0">
        <v>34.99</v>
      </c>
      <c r="J1957" s="0">
        <v>21</v>
      </c>
    </row>
    <row r="1958" spans="1:10" customHeight="0">
      <c r="A1958" s="0">
        <f>HYPERLINK("https://dl.dropboxusercontent.com/scl/fi/tris1u3f8f86kyoe5idg8/109804-b.jpg?rlkey=hnco34oeqrqyj11qy8dvghwk9&amp;dl=0","Click to download Image")</f>
      </c>
      <c r="B1958" s="0">
        <f>HYPERLINK("https://dl.dropboxusercontent.com/scl/fi/d1z5nf607hddmmrgcwhwd/womens-t-shirt-size-chartssilver.jpg?rlkey=1n5r9tiqrhcwdreweqd8t70uw&amp;dl=0","Click to download SizeChart")</f>
      </c>
      <c r="C1958" s="0" t="inlineStr">
        <is>
          <t>Silver Women's Long Sleeve Shirt</t>
        </is>
      </c>
      <c r="D1958" s="0" t="inlineStr">
        <is>
          <t>'109804</t>
        </is>
      </c>
      <c r="E1958" s="0" t="inlineStr">
        <is>
          <t>IOWA SILVER BLACK:109804B-M</t>
        </is>
      </c>
      <c r="F1958" s="0" t="inlineStr">
        <is>
          <t>'800109804024</t>
        </is>
      </c>
      <c r="G1958" s="0" t="inlineStr">
        <is>
          <t>WOMENS</t>
        </is>
      </c>
      <c r="H1958" s="0" t="inlineStr">
        <is>
          <t>M</t>
        </is>
      </c>
      <c r="I1958" s="0">
        <v>34.99</v>
      </c>
      <c r="J1958" s="0">
        <v>59</v>
      </c>
    </row>
    <row r="1959" spans="1:10" customHeight="0">
      <c r="A1959" s="0">
        <f>HYPERLINK("https://dl.dropboxusercontent.com/scl/fi/tris1u3f8f86kyoe5idg8/109804-b.jpg?rlkey=hnco34oeqrqyj11qy8dvghwk9&amp;dl=0","Click to download Image")</f>
      </c>
      <c r="B1959" s="0">
        <f>HYPERLINK("https://dl.dropboxusercontent.com/scl/fi/d1z5nf607hddmmrgcwhwd/womens-t-shirt-size-chartssilver.jpg?rlkey=1n5r9tiqrhcwdreweqd8t70uw&amp;dl=0","Click to download SizeChart")</f>
      </c>
      <c r="C1959" s="0" t="inlineStr">
        <is>
          <t>Silver Women's Long Sleeve Shirt</t>
        </is>
      </c>
      <c r="D1959" s="0" t="inlineStr">
        <is>
          <t>'109804</t>
        </is>
      </c>
      <c r="E1959" s="0" t="inlineStr">
        <is>
          <t>IOWA SILVER BLACK:109804C-L</t>
        </is>
      </c>
      <c r="F1959" s="0" t="inlineStr">
        <is>
          <t>'800109804031</t>
        </is>
      </c>
      <c r="G1959" s="0" t="inlineStr">
        <is>
          <t>WOMENS</t>
        </is>
      </c>
      <c r="H1959" s="0" t="inlineStr">
        <is>
          <t>L</t>
        </is>
      </c>
      <c r="I1959" s="0">
        <v>34.99</v>
      </c>
      <c r="J1959" s="0">
        <v>56</v>
      </c>
    </row>
    <row r="1960" spans="1:10" customHeight="0">
      <c r="A1960" s="0">
        <f>HYPERLINK("https://dl.dropboxusercontent.com/scl/fi/tris1u3f8f86kyoe5idg8/109804-b.jpg?rlkey=hnco34oeqrqyj11qy8dvghwk9&amp;dl=0","Click to download Image")</f>
      </c>
      <c r="B1960" s="0">
        <f>HYPERLINK("https://dl.dropboxusercontent.com/scl/fi/d1z5nf607hddmmrgcwhwd/womens-t-shirt-size-chartssilver.jpg?rlkey=1n5r9tiqrhcwdreweqd8t70uw&amp;dl=0","Click to download SizeChart")</f>
      </c>
      <c r="C1960" s="0" t="inlineStr">
        <is>
          <t>Silver Women's Long Sleeve Shirt</t>
        </is>
      </c>
      <c r="D1960" s="0" t="inlineStr">
        <is>
          <t>'109804</t>
        </is>
      </c>
      <c r="E1960" s="0" t="inlineStr">
        <is>
          <t>IOWA SILVER BLACK:109804D-XL</t>
        </is>
      </c>
      <c r="F1960" s="0" t="inlineStr">
        <is>
          <t>'800109804048</t>
        </is>
      </c>
      <c r="G1960" s="0" t="inlineStr">
        <is>
          <t>WOMENS</t>
        </is>
      </c>
      <c r="H1960" s="0" t="inlineStr">
        <is>
          <t>XL</t>
        </is>
      </c>
      <c r="I1960" s="0">
        <v>34.99</v>
      </c>
      <c r="J1960" s="0">
        <v>4</v>
      </c>
    </row>
    <row r="1961" spans="1:10" customHeight="0">
      <c r="A1961" s="0">
        <f>HYPERLINK("https://dl.dropboxusercontent.com/scl/fi/tris1u3f8f86kyoe5idg8/109804-b.jpg?rlkey=hnco34oeqrqyj11qy8dvghwk9&amp;dl=0","Click to download Image")</f>
      </c>
      <c r="B1961" s="0">
        <f>HYPERLINK("https://dl.dropboxusercontent.com/scl/fi/d1z5nf607hddmmrgcwhwd/womens-t-shirt-size-chartssilver.jpg?rlkey=1n5r9tiqrhcwdreweqd8t70uw&amp;dl=0","Click to download SizeChart")</f>
      </c>
      <c r="C1961" s="0" t="inlineStr">
        <is>
          <t>Silver Women's Long Sleeve Shirt</t>
        </is>
      </c>
      <c r="D1961" s="0" t="inlineStr">
        <is>
          <t>'109804</t>
        </is>
      </c>
      <c r="E1961" s="0" t="inlineStr">
        <is>
          <t>IOWA SILVER BLACK:109804E-2XL</t>
        </is>
      </c>
      <c r="F1961" s="0" t="inlineStr">
        <is>
          <t>'800109804055</t>
        </is>
      </c>
      <c r="G1961" s="0" t="inlineStr">
        <is>
          <t>WOMENS</t>
        </is>
      </c>
      <c r="H1961" s="0" t="inlineStr">
        <is>
          <t>2XL</t>
        </is>
      </c>
      <c r="I1961" s="0">
        <v>36.99</v>
      </c>
      <c r="J1961" s="0">
        <v>4</v>
      </c>
    </row>
    <row r="1962" spans="1:10" customHeight="0">
      <c r="A1962" s="0">
        <f>HYPERLINK("https://dl.dropboxusercontent.com/scl/fi/tris1u3f8f86kyoe5idg8/109804-b.jpg?rlkey=hnco34oeqrqyj11qy8dvghwk9&amp;dl=0","Click to download Image")</f>
      </c>
      <c r="B1962" s="0">
        <f>HYPERLINK("https://dl.dropboxusercontent.com/scl/fi/d1z5nf607hddmmrgcwhwd/womens-t-shirt-size-chartssilver.jpg?rlkey=1n5r9tiqrhcwdreweqd8t70uw&amp;dl=0","Click to download SizeChart")</f>
      </c>
      <c r="C1962" s="0" t="inlineStr">
        <is>
          <t>Silver Women's Long Sleeve Shirt</t>
        </is>
      </c>
      <c r="D1962" s="0" t="inlineStr">
        <is>
          <t>'109804</t>
        </is>
      </c>
      <c r="E1962" s="0" t="inlineStr">
        <is>
          <t>IOWA SILVER BLACK:109804F-3XL</t>
        </is>
      </c>
      <c r="F1962" s="0" t="inlineStr">
        <is>
          <t>'800109804062</t>
        </is>
      </c>
      <c r="G1962" s="0" t="inlineStr">
        <is>
          <t>WOMENS</t>
        </is>
      </c>
      <c r="H1962" s="0" t="inlineStr">
        <is>
          <t>3XL</t>
        </is>
      </c>
      <c r="I1962" s="0">
        <v>36.99</v>
      </c>
      <c r="J1962" s="0">
        <v>0</v>
      </c>
    </row>
    <row r="1963" spans="1:10" customHeight="0">
      <c r="A1963" s="0">
        <f>HYPERLINK("https://dl.dropboxusercontent.com/scl/fi/uaz355avpzcki17wlxhr7/111409-ab.jpg?rlkey=8v8ilhbkwryy5fosvzvlphuw4&amp;dl=0","Click to download Image")</f>
      </c>
      <c r="B1963" s="0">
        <f>HYPERLINK("https://dl.dropboxusercontent.com/scl/fi/d1z5nf607hddmmrgcwhwd/womens-t-shirt-size-chartssilver.jpg?rlkey=1n5r9tiqrhcwdreweqd8t70uw&amp;dl=0","Click to download SizeChart")</f>
      </c>
      <c r="C1963" s="0" t="inlineStr">
        <is>
          <t>Silver Women's Long Sleeve Shirt</t>
        </is>
      </c>
      <c r="D1963" s="0" t="inlineStr">
        <is>
          <t>'111409</t>
        </is>
      </c>
      <c r="E1963" s="0" t="inlineStr">
        <is>
          <t>UNI SILVER PURPLE:111409A-S</t>
        </is>
      </c>
      <c r="F1963" s="0" t="inlineStr">
        <is>
          <t>'802111409044</t>
        </is>
      </c>
      <c r="G1963" s="0" t="inlineStr">
        <is>
          <t>WOMENS</t>
        </is>
      </c>
      <c r="H1963" s="0" t="inlineStr">
        <is>
          <t>S</t>
        </is>
      </c>
      <c r="I1963" s="0">
        <v>34.99</v>
      </c>
      <c r="J1963" s="0">
        <v>10</v>
      </c>
    </row>
    <row r="1964" spans="1:10" customHeight="0">
      <c r="A1964" s="0">
        <f>HYPERLINK("https://dl.dropboxusercontent.com/scl/fi/uaz355avpzcki17wlxhr7/111409-ab.jpg?rlkey=8v8ilhbkwryy5fosvzvlphuw4&amp;dl=0","Click to download Image")</f>
      </c>
      <c r="B1964" s="0">
        <f>HYPERLINK("https://dl.dropboxusercontent.com/scl/fi/d1z5nf607hddmmrgcwhwd/womens-t-shirt-size-chartssilver.jpg?rlkey=1n5r9tiqrhcwdreweqd8t70uw&amp;dl=0","Click to download SizeChart")</f>
      </c>
      <c r="C1964" s="0" t="inlineStr">
        <is>
          <t>Silver Women's Long Sleeve Shirt</t>
        </is>
      </c>
      <c r="D1964" s="0" t="inlineStr">
        <is>
          <t>'111409</t>
        </is>
      </c>
      <c r="E1964" s="0" t="inlineStr">
        <is>
          <t>UNI SILVER PURPLE:111409B-M</t>
        </is>
      </c>
      <c r="F1964" s="0" t="inlineStr">
        <is>
          <t>'802111409051</t>
        </is>
      </c>
      <c r="G1964" s="0" t="inlineStr">
        <is>
          <t>WOMENS</t>
        </is>
      </c>
      <c r="H1964" s="0" t="inlineStr">
        <is>
          <t>M</t>
        </is>
      </c>
      <c r="I1964" s="0">
        <v>34.99</v>
      </c>
      <c r="J1964" s="0">
        <v>23</v>
      </c>
    </row>
    <row r="1965" spans="1:10" customHeight="0">
      <c r="A1965" s="0">
        <f>HYPERLINK("https://dl.dropboxusercontent.com/scl/fi/uaz355avpzcki17wlxhr7/111409-ab.jpg?rlkey=8v8ilhbkwryy5fosvzvlphuw4&amp;dl=0","Click to download Image")</f>
      </c>
      <c r="B1965" s="0">
        <f>HYPERLINK("https://dl.dropboxusercontent.com/scl/fi/d1z5nf607hddmmrgcwhwd/womens-t-shirt-size-chartssilver.jpg?rlkey=1n5r9tiqrhcwdreweqd8t70uw&amp;dl=0","Click to download SizeChart")</f>
      </c>
      <c r="C1965" s="0" t="inlineStr">
        <is>
          <t>Silver Women's Long Sleeve Shirt</t>
        </is>
      </c>
      <c r="D1965" s="0" t="inlineStr">
        <is>
          <t>'111409</t>
        </is>
      </c>
      <c r="E1965" s="0" t="inlineStr">
        <is>
          <t>UNI SILVER PURPLE:111409C-L</t>
        </is>
      </c>
      <c r="F1965" s="0" t="inlineStr">
        <is>
          <t>'802111409068</t>
        </is>
      </c>
      <c r="G1965" s="0" t="inlineStr">
        <is>
          <t>WOMENS</t>
        </is>
      </c>
      <c r="H1965" s="0" t="inlineStr">
        <is>
          <t>L</t>
        </is>
      </c>
      <c r="I1965" s="0">
        <v>34.99</v>
      </c>
      <c r="J1965" s="0">
        <v>22</v>
      </c>
    </row>
    <row r="1966" spans="1:10" customHeight="0">
      <c r="A1966" s="0">
        <f>HYPERLINK("https://dl.dropboxusercontent.com/scl/fi/uaz355avpzcki17wlxhr7/111409-ab.jpg?rlkey=8v8ilhbkwryy5fosvzvlphuw4&amp;dl=0","Click to download Image")</f>
      </c>
      <c r="B1966" s="0">
        <f>HYPERLINK("https://dl.dropboxusercontent.com/scl/fi/d1z5nf607hddmmrgcwhwd/womens-t-shirt-size-chartssilver.jpg?rlkey=1n5r9tiqrhcwdreweqd8t70uw&amp;dl=0","Click to download SizeChart")</f>
      </c>
      <c r="C1966" s="0" t="inlineStr">
        <is>
          <t>Silver Women's Long Sleeve Shirt</t>
        </is>
      </c>
      <c r="D1966" s="0" t="inlineStr">
        <is>
          <t>'111409</t>
        </is>
      </c>
      <c r="E1966" s="0" t="inlineStr">
        <is>
          <t>UNI SILVER PURPLE:111409D-XL</t>
        </is>
      </c>
      <c r="F1966" s="0" t="inlineStr">
        <is>
          <t>'802111409075</t>
        </is>
      </c>
      <c r="G1966" s="0" t="inlineStr">
        <is>
          <t>WOMENS</t>
        </is>
      </c>
      <c r="H1966" s="0" t="inlineStr">
        <is>
          <t>XL</t>
        </is>
      </c>
      <c r="I1966" s="0">
        <v>34.99</v>
      </c>
      <c r="J1966" s="0">
        <v>10</v>
      </c>
    </row>
    <row r="1967" spans="1:10" customHeight="0">
      <c r="A1967" s="0">
        <f>HYPERLINK("https://dl.dropboxusercontent.com/scl/fi/uaz355avpzcki17wlxhr7/111409-ab.jpg?rlkey=8v8ilhbkwryy5fosvzvlphuw4&amp;dl=0","Click to download Image")</f>
      </c>
      <c r="B1967" s="0">
        <f>HYPERLINK("https://dl.dropboxusercontent.com/scl/fi/d1z5nf607hddmmrgcwhwd/womens-t-shirt-size-chartssilver.jpg?rlkey=1n5r9tiqrhcwdreweqd8t70uw&amp;dl=0","Click to download SizeChart")</f>
      </c>
      <c r="C1967" s="0" t="inlineStr">
        <is>
          <t>Silver Women's Long Sleeve Shirt</t>
        </is>
      </c>
      <c r="D1967" s="0" t="inlineStr">
        <is>
          <t>'111409</t>
        </is>
      </c>
      <c r="E1967" s="0" t="inlineStr">
        <is>
          <t>UNI SILVER PURPLE:111409E-2XL</t>
        </is>
      </c>
      <c r="F1967" s="0" t="inlineStr">
        <is>
          <t>'802111409082</t>
        </is>
      </c>
      <c r="G1967" s="0" t="inlineStr">
        <is>
          <t>WOMENS</t>
        </is>
      </c>
      <c r="H1967" s="0" t="inlineStr">
        <is>
          <t>2XL</t>
        </is>
      </c>
      <c r="I1967" s="0">
        <v>36.99</v>
      </c>
      <c r="J1967" s="0">
        <v>5</v>
      </c>
    </row>
    <row r="1968" spans="1:10" customHeight="0">
      <c r="A1968" s="0">
        <f>HYPERLINK("https://dl.dropboxusercontent.com/scl/fi/uaz355avpzcki17wlxhr7/111409-ab.jpg?rlkey=8v8ilhbkwryy5fosvzvlphuw4&amp;dl=0","Click to download Image")</f>
      </c>
      <c r="B1968" s="0">
        <f>HYPERLINK("https://dl.dropboxusercontent.com/scl/fi/d1z5nf607hddmmrgcwhwd/womens-t-shirt-size-chartssilver.jpg?rlkey=1n5r9tiqrhcwdreweqd8t70uw&amp;dl=0","Click to download SizeChart")</f>
      </c>
      <c r="C1968" s="0" t="inlineStr">
        <is>
          <t>Silver Women's Long Sleeve Shirt</t>
        </is>
      </c>
      <c r="D1968" s="0" t="inlineStr">
        <is>
          <t>'111409</t>
        </is>
      </c>
      <c r="E1968" s="0" t="inlineStr">
        <is>
          <t>UNI SILVER PURPLE:111409F-3XL</t>
        </is>
      </c>
      <c r="F1968" s="0" t="inlineStr">
        <is>
          <t>'802111409099</t>
        </is>
      </c>
      <c r="G1968" s="0" t="inlineStr">
        <is>
          <t>WOMENS</t>
        </is>
      </c>
      <c r="H1968" s="0" t="inlineStr">
        <is>
          <t>3XL</t>
        </is>
      </c>
      <c r="I1968" s="0">
        <v>36.99</v>
      </c>
      <c r="J1968" s="0">
        <v>2</v>
      </c>
    </row>
    <row r="1969" spans="1:10" customHeight="0">
      <c r="A1969" s="0">
        <f>HYPERLINK("https://dl.dropboxusercontent.com/scl/fi/tc3xplx71bb2ez3ckg33k/dsc029337535.jpg?rlkey=lszpetkamj95pa6qgcvoipkcu&amp;dl=0","Click to download Image")</f>
      </c>
      <c r="B1969" s="0">
        <f>HYPERLINK("https://dl.dropboxusercontent.com/scl/fi/pfpjttaa2l4me9yswcfn1/8-19youth.jpg?rlkey=8ajj4nl693vlsohb1g47nfi75&amp;dl=0","Click to download SizeChart")</f>
      </c>
      <c r="C1969" s="0" t="inlineStr">
        <is>
          <t>Dekalb Youth Microfleece Pullover</t>
        </is>
      </c>
      <c r="D1969" s="0" t="inlineStr">
        <is>
          <t>'106754</t>
        </is>
      </c>
      <c r="E1969" s="0" t="inlineStr">
        <is>
          <t>IA DEKLAB:106754B-YS</t>
        </is>
      </c>
      <c r="F1969" s="0" t="inlineStr">
        <is>
          <t>'800106754018</t>
        </is>
      </c>
      <c r="G1969" s="0" t="inlineStr">
        <is>
          <t>YOUTH</t>
        </is>
      </c>
      <c r="H1969" s="0" t="inlineStr">
        <is>
          <t>YS</t>
        </is>
      </c>
      <c r="I1969" s="0">
        <v>42.99</v>
      </c>
      <c r="J1969" s="0">
        <v>38</v>
      </c>
    </row>
    <row r="1970" spans="1:10" customHeight="0">
      <c r="A1970" s="0">
        <f>HYPERLINK("https://dl.dropboxusercontent.com/scl/fi/tc3xplx71bb2ez3ckg33k/dsc029337535.jpg?rlkey=lszpetkamj95pa6qgcvoipkcu&amp;dl=0","Click to download Image")</f>
      </c>
      <c r="B1970" s="0">
        <f>HYPERLINK("https://dl.dropboxusercontent.com/scl/fi/pfpjttaa2l4me9yswcfn1/8-19youth.jpg?rlkey=8ajj4nl693vlsohb1g47nfi75&amp;dl=0","Click to download SizeChart")</f>
      </c>
      <c r="C1970" s="0" t="inlineStr">
        <is>
          <t>Dekalb Youth Microfleece Pullover</t>
        </is>
      </c>
      <c r="D1970" s="0" t="inlineStr">
        <is>
          <t>'106754</t>
        </is>
      </c>
      <c r="E1970" s="0" t="inlineStr">
        <is>
          <t>IA DEKLAB:106754C-YM</t>
        </is>
      </c>
      <c r="F1970" s="0" t="inlineStr">
        <is>
          <t>'800106754025</t>
        </is>
      </c>
      <c r="G1970" s="0" t="inlineStr">
        <is>
          <t>YOUTH</t>
        </is>
      </c>
      <c r="H1970" s="0" t="inlineStr">
        <is>
          <t>YM</t>
        </is>
      </c>
      <c r="I1970" s="0">
        <v>42.99</v>
      </c>
      <c r="J1970" s="0">
        <v>31</v>
      </c>
    </row>
    <row r="1971" spans="1:10" customHeight="0">
      <c r="A1971" s="0">
        <f>HYPERLINK("https://dl.dropboxusercontent.com/scl/fi/tc3xplx71bb2ez3ckg33k/dsc029337535.jpg?rlkey=lszpetkamj95pa6qgcvoipkcu&amp;dl=0","Click to download Image")</f>
      </c>
      <c r="B1971" s="0">
        <f>HYPERLINK("https://dl.dropboxusercontent.com/scl/fi/pfpjttaa2l4me9yswcfn1/8-19youth.jpg?rlkey=8ajj4nl693vlsohb1g47nfi75&amp;dl=0","Click to download SizeChart")</f>
      </c>
      <c r="C1971" s="0" t="inlineStr">
        <is>
          <t>Dekalb Youth Microfleece Pullover</t>
        </is>
      </c>
      <c r="D1971" s="0" t="inlineStr">
        <is>
          <t>'106754</t>
        </is>
      </c>
      <c r="E1971" s="0" t="inlineStr">
        <is>
          <t>IA DEKLAB:106754D-YL</t>
        </is>
      </c>
      <c r="F1971" s="0" t="inlineStr">
        <is>
          <t>'800106754032</t>
        </is>
      </c>
      <c r="G1971" s="0" t="inlineStr">
        <is>
          <t>YOUTH</t>
        </is>
      </c>
      <c r="H1971" s="0" t="inlineStr">
        <is>
          <t>YL</t>
        </is>
      </c>
      <c r="I1971" s="0">
        <v>42.99</v>
      </c>
      <c r="J1971" s="0">
        <v>32</v>
      </c>
    </row>
    <row r="1972" spans="1:10" customHeight="0">
      <c r="A1972" s="0">
        <f>HYPERLINK("https://dl.dropboxusercontent.com/scl/fi/tc3xplx71bb2ez3ckg33k/dsc029337535.jpg?rlkey=lszpetkamj95pa6qgcvoipkcu&amp;dl=0","Click to download Image")</f>
      </c>
      <c r="B1972" s="0">
        <f>HYPERLINK("https://dl.dropboxusercontent.com/scl/fi/pfpjttaa2l4me9yswcfn1/8-19youth.jpg?rlkey=8ajj4nl693vlsohb1g47nfi75&amp;dl=0","Click to download SizeChart")</f>
      </c>
      <c r="C1972" s="0" t="inlineStr">
        <is>
          <t>Dekalb Youth Microfleece Pullover</t>
        </is>
      </c>
      <c r="D1972" s="0" t="inlineStr">
        <is>
          <t>'106754</t>
        </is>
      </c>
      <c r="E1972" s="0" t="inlineStr">
        <is>
          <t>IA DEKLAB:106754E-YXL</t>
        </is>
      </c>
      <c r="F1972" s="0" t="inlineStr">
        <is>
          <t>'800106754049</t>
        </is>
      </c>
      <c r="G1972" s="0" t="inlineStr">
        <is>
          <t>YOUTH</t>
        </is>
      </c>
      <c r="H1972" s="0" t="inlineStr">
        <is>
          <t>YXL</t>
        </is>
      </c>
      <c r="I1972" s="0">
        <v>42.99</v>
      </c>
      <c r="J1972" s="0">
        <v>41</v>
      </c>
    </row>
    <row r="1973" spans="1:10" customHeight="0">
      <c r="A1973" s="0">
        <f>HYPERLINK("https://dl.dropboxusercontent.com/scl/fi/1uy41myfdhc2xp032lohf/109360-af.jpg?rlkey=2lc05j2ffuhnrj3rc364il21b&amp;dl=0","Click to download Image")</f>
      </c>
      <c r="B1973" s="0">
        <f>HYPERLINK("https://dl.dropboxusercontent.com/scl/fi/pfpjttaa2l4me9yswcfn1/8-19youth.jpg?rlkey=8ajj4nl693vlsohb1g47nfi75&amp;dl=0","Click to download SizeChart")</f>
      </c>
      <c r="C1973" s="0" t="inlineStr">
        <is>
          <t>Dekalb Youth Microfleece Pullover</t>
        </is>
      </c>
      <c r="D1973" s="0" t="inlineStr">
        <is>
          <t>'109360</t>
        </is>
      </c>
      <c r="E1973" s="0" t="inlineStr">
        <is>
          <t>WICHITA DEKALB:109360B-YS</t>
        </is>
      </c>
      <c r="F1973" s="0" t="inlineStr">
        <is>
          <t>'800109360018</t>
        </is>
      </c>
      <c r="G1973" s="0" t="inlineStr">
        <is>
          <t>YOUTH</t>
        </is>
      </c>
      <c r="H1973" s="0" t="inlineStr">
        <is>
          <t>YS</t>
        </is>
      </c>
      <c r="I1973" s="0">
        <v>42.99</v>
      </c>
      <c r="J1973" s="0">
        <v>12</v>
      </c>
    </row>
    <row r="1974" spans="1:10" customHeight="0">
      <c r="A1974" s="0">
        <f>HYPERLINK("https://dl.dropboxusercontent.com/scl/fi/1uy41myfdhc2xp032lohf/109360-af.jpg?rlkey=2lc05j2ffuhnrj3rc364il21b&amp;dl=0","Click to download Image")</f>
      </c>
      <c r="B1974" s="0">
        <f>HYPERLINK("https://dl.dropboxusercontent.com/scl/fi/pfpjttaa2l4me9yswcfn1/8-19youth.jpg?rlkey=8ajj4nl693vlsohb1g47nfi75&amp;dl=0","Click to download SizeChart")</f>
      </c>
      <c r="C1974" s="0" t="inlineStr">
        <is>
          <t>Dekalb Youth Microfleece Pullover</t>
        </is>
      </c>
      <c r="D1974" s="0" t="inlineStr">
        <is>
          <t>'109360</t>
        </is>
      </c>
      <c r="E1974" s="0" t="inlineStr">
        <is>
          <t>WICHITA DEKALB:109360C-YM</t>
        </is>
      </c>
      <c r="F1974" s="0" t="inlineStr">
        <is>
          <t>'800109360025</t>
        </is>
      </c>
      <c r="G1974" s="0" t="inlineStr">
        <is>
          <t>YOUTH</t>
        </is>
      </c>
      <c r="H1974" s="0" t="inlineStr">
        <is>
          <t>YM</t>
        </is>
      </c>
      <c r="I1974" s="0">
        <v>42.99</v>
      </c>
      <c r="J1974" s="0">
        <v>12</v>
      </c>
    </row>
    <row r="1975" spans="1:10" customHeight="0">
      <c r="A1975" s="0">
        <f>HYPERLINK("https://dl.dropboxusercontent.com/scl/fi/1uy41myfdhc2xp032lohf/109360-af.jpg?rlkey=2lc05j2ffuhnrj3rc364il21b&amp;dl=0","Click to download Image")</f>
      </c>
      <c r="B1975" s="0">
        <f>HYPERLINK("https://dl.dropboxusercontent.com/scl/fi/pfpjttaa2l4me9yswcfn1/8-19youth.jpg?rlkey=8ajj4nl693vlsohb1g47nfi75&amp;dl=0","Click to download SizeChart")</f>
      </c>
      <c r="C1975" s="0" t="inlineStr">
        <is>
          <t>Dekalb Youth Microfleece Pullover</t>
        </is>
      </c>
      <c r="D1975" s="0" t="inlineStr">
        <is>
          <t>'109360</t>
        </is>
      </c>
      <c r="E1975" s="0" t="inlineStr">
        <is>
          <t>WICHITA DEKALB:109360D-YL</t>
        </is>
      </c>
      <c r="F1975" s="0" t="inlineStr">
        <is>
          <t>'800109360032</t>
        </is>
      </c>
      <c r="G1975" s="0" t="inlineStr">
        <is>
          <t>YOUTH</t>
        </is>
      </c>
      <c r="H1975" s="0" t="inlineStr">
        <is>
          <t>YL</t>
        </is>
      </c>
      <c r="I1975" s="0">
        <v>42.99</v>
      </c>
      <c r="J1975" s="0">
        <v>12</v>
      </c>
    </row>
    <row r="1976" spans="1:10" customHeight="0">
      <c r="A1976" s="0">
        <f>HYPERLINK("https://dl.dropboxusercontent.com/scl/fi/1uy41myfdhc2xp032lohf/109360-af.jpg?rlkey=2lc05j2ffuhnrj3rc364il21b&amp;dl=0","Click to download Image")</f>
      </c>
      <c r="B1976" s="0">
        <f>HYPERLINK("https://dl.dropboxusercontent.com/scl/fi/pfpjttaa2l4me9yswcfn1/8-19youth.jpg?rlkey=8ajj4nl693vlsohb1g47nfi75&amp;dl=0","Click to download SizeChart")</f>
      </c>
      <c r="C1976" s="0" t="inlineStr">
        <is>
          <t>Dekalb Youth Microfleece Pullover</t>
        </is>
      </c>
      <c r="D1976" s="0" t="inlineStr">
        <is>
          <t>'109360</t>
        </is>
      </c>
      <c r="E1976" s="0" t="inlineStr">
        <is>
          <t>WICHITA DEKALB:109360E-YXL</t>
        </is>
      </c>
      <c r="F1976" s="0" t="inlineStr">
        <is>
          <t>'800109360049</t>
        </is>
      </c>
      <c r="G1976" s="0" t="inlineStr">
        <is>
          <t>YOUTH</t>
        </is>
      </c>
      <c r="H1976" s="0" t="inlineStr">
        <is>
          <t>YXL</t>
        </is>
      </c>
      <c r="I1976" s="0">
        <v>42.99</v>
      </c>
      <c r="J1976" s="0">
        <v>12</v>
      </c>
    </row>
    <row r="1977" spans="1:10" customHeight="0">
      <c r="A1977" s="0">
        <f>HYPERLINK("https://dl.dropboxusercontent.com/scl/fi/7yfgn0f9i5iwr66hjjdio/109361-af.jpg?rlkey=tdop1zt8bwab7v8jj1mk9rr9t&amp;dl=0","Click to download Image")</f>
      </c>
      <c r="B1977" s="0">
        <f>HYPERLINK("https://dl.dropboxusercontent.com/scl/fi/pfpjttaa2l4me9yswcfn1/8-19youth.jpg?rlkey=8ajj4nl693vlsohb1g47nfi75&amp;dl=0","Click to download SizeChart")</f>
      </c>
      <c r="C1977" s="0" t="inlineStr">
        <is>
          <t>Dekalb Youth Microfleece Pullover</t>
        </is>
      </c>
      <c r="D1977" s="0" t="inlineStr">
        <is>
          <t>'109361</t>
        </is>
      </c>
      <c r="E1977" s="0" t="inlineStr">
        <is>
          <t>UNO DEKALB:109361B-YS</t>
        </is>
      </c>
      <c r="F1977" s="0" t="inlineStr">
        <is>
          <t>'800109361015</t>
        </is>
      </c>
      <c r="G1977" s="0" t="inlineStr">
        <is>
          <t>YOUTH</t>
        </is>
      </c>
      <c r="H1977" s="0" t="inlineStr">
        <is>
          <t>YS</t>
        </is>
      </c>
      <c r="I1977" s="0">
        <v>42.99</v>
      </c>
      <c r="J1977" s="0">
        <v>11</v>
      </c>
    </row>
    <row r="1978" spans="1:10" customHeight="0">
      <c r="A1978" s="0">
        <f>HYPERLINK("https://dl.dropboxusercontent.com/scl/fi/7yfgn0f9i5iwr66hjjdio/109361-af.jpg?rlkey=tdop1zt8bwab7v8jj1mk9rr9t&amp;dl=0","Click to download Image")</f>
      </c>
      <c r="B1978" s="0">
        <f>HYPERLINK("https://dl.dropboxusercontent.com/scl/fi/pfpjttaa2l4me9yswcfn1/8-19youth.jpg?rlkey=8ajj4nl693vlsohb1g47nfi75&amp;dl=0","Click to download SizeChart")</f>
      </c>
      <c r="C1978" s="0" t="inlineStr">
        <is>
          <t>Dekalb Youth Microfleece Pullover</t>
        </is>
      </c>
      <c r="D1978" s="0" t="inlineStr">
        <is>
          <t>'109361</t>
        </is>
      </c>
      <c r="E1978" s="0" t="inlineStr">
        <is>
          <t>UNO DEKALB:109361C-YM</t>
        </is>
      </c>
      <c r="F1978" s="0" t="inlineStr">
        <is>
          <t>'800109361022</t>
        </is>
      </c>
      <c r="G1978" s="0" t="inlineStr">
        <is>
          <t>YOUTH</t>
        </is>
      </c>
      <c r="H1978" s="0" t="inlineStr">
        <is>
          <t>YM</t>
        </is>
      </c>
      <c r="I1978" s="0">
        <v>42.99</v>
      </c>
      <c r="J1978" s="0">
        <v>11</v>
      </c>
    </row>
    <row r="1979" spans="1:10" customHeight="0">
      <c r="A1979" s="0">
        <f>HYPERLINK("https://dl.dropboxusercontent.com/scl/fi/7yfgn0f9i5iwr66hjjdio/109361-af.jpg?rlkey=tdop1zt8bwab7v8jj1mk9rr9t&amp;dl=0","Click to download Image")</f>
      </c>
      <c r="B1979" s="0">
        <f>HYPERLINK("https://dl.dropboxusercontent.com/scl/fi/pfpjttaa2l4me9yswcfn1/8-19youth.jpg?rlkey=8ajj4nl693vlsohb1g47nfi75&amp;dl=0","Click to download SizeChart")</f>
      </c>
      <c r="C1979" s="0" t="inlineStr">
        <is>
          <t>Dekalb Youth Microfleece Pullover</t>
        </is>
      </c>
      <c r="D1979" s="0" t="inlineStr">
        <is>
          <t>'109361</t>
        </is>
      </c>
      <c r="E1979" s="0" t="inlineStr">
        <is>
          <t>UNO DEKALB:109361D-YL</t>
        </is>
      </c>
      <c r="F1979" s="0" t="inlineStr">
        <is>
          <t>'800109361039</t>
        </is>
      </c>
      <c r="G1979" s="0" t="inlineStr">
        <is>
          <t>YOUTH</t>
        </is>
      </c>
      <c r="H1979" s="0" t="inlineStr">
        <is>
          <t>YL</t>
        </is>
      </c>
      <c r="I1979" s="0">
        <v>42.99</v>
      </c>
      <c r="J1979" s="0">
        <v>11</v>
      </c>
    </row>
    <row r="1980" spans="1:10" customHeight="0">
      <c r="A1980" s="0">
        <f>HYPERLINK("https://dl.dropboxusercontent.com/scl/fi/7yfgn0f9i5iwr66hjjdio/109361-af.jpg?rlkey=tdop1zt8bwab7v8jj1mk9rr9t&amp;dl=0","Click to download Image")</f>
      </c>
      <c r="B1980" s="0">
        <f>HYPERLINK("https://dl.dropboxusercontent.com/scl/fi/pfpjttaa2l4me9yswcfn1/8-19youth.jpg?rlkey=8ajj4nl693vlsohb1g47nfi75&amp;dl=0","Click to download SizeChart")</f>
      </c>
      <c r="C1980" s="0" t="inlineStr">
        <is>
          <t>Dekalb Youth Microfleece Pullover</t>
        </is>
      </c>
      <c r="D1980" s="0" t="inlineStr">
        <is>
          <t>'109361</t>
        </is>
      </c>
      <c r="E1980" s="0" t="inlineStr">
        <is>
          <t>UNO DEKALB:109361E-YXL</t>
        </is>
      </c>
      <c r="F1980" s="0" t="inlineStr">
        <is>
          <t>'800109361046</t>
        </is>
      </c>
      <c r="G1980" s="0" t="inlineStr">
        <is>
          <t>YOUTH</t>
        </is>
      </c>
      <c r="H1980" s="0" t="inlineStr">
        <is>
          <t>YXL</t>
        </is>
      </c>
      <c r="I1980" s="0">
        <v>42.99</v>
      </c>
      <c r="J1980" s="0">
        <v>11</v>
      </c>
    </row>
    <row r="1981" spans="1:10" customHeight="0">
      <c r="A1981" s="0">
        <f>HYPERLINK("https://dl.dropboxusercontent.com/scl/fi/9u7sdthkyaxrbwr9znzts/109359-af.jpg?rlkey=cezkkmljqvycmd5rn5rt330bf&amp;dl=0","Click to download Image")</f>
      </c>
      <c r="B1981" s="0">
        <f>HYPERLINK("https://dl.dropboxusercontent.com/scl/fi/pfpjttaa2l4me9yswcfn1/8-19youth.jpg?rlkey=8ajj4nl693vlsohb1g47nfi75&amp;dl=0","Click to download SizeChart")</f>
      </c>
      <c r="C1981" s="0" t="inlineStr">
        <is>
          <t>Dekalb Youth Microfleece Pullover</t>
        </is>
      </c>
      <c r="D1981" s="0" t="inlineStr">
        <is>
          <t>'109359</t>
        </is>
      </c>
      <c r="E1981" s="0" t="inlineStr">
        <is>
          <t>MU DEKALB:109359B-YS</t>
        </is>
      </c>
      <c r="F1981" s="0" t="inlineStr">
        <is>
          <t>'800109359012</t>
        </is>
      </c>
      <c r="G1981" s="0" t="inlineStr">
        <is>
          <t>YOUTH</t>
        </is>
      </c>
      <c r="H1981" s="0" t="inlineStr">
        <is>
          <t>YS</t>
        </is>
      </c>
      <c r="I1981" s="0">
        <v>42.99</v>
      </c>
      <c r="J1981" s="0">
        <v>5</v>
      </c>
    </row>
    <row r="1982" spans="1:10" customHeight="0">
      <c r="A1982" s="0">
        <f>HYPERLINK("https://dl.dropboxusercontent.com/scl/fi/9u7sdthkyaxrbwr9znzts/109359-af.jpg?rlkey=cezkkmljqvycmd5rn5rt330bf&amp;dl=0","Click to download Image")</f>
      </c>
      <c r="B1982" s="0">
        <f>HYPERLINK("https://dl.dropboxusercontent.com/scl/fi/pfpjttaa2l4me9yswcfn1/8-19youth.jpg?rlkey=8ajj4nl693vlsohb1g47nfi75&amp;dl=0","Click to download SizeChart")</f>
      </c>
      <c r="C1982" s="0" t="inlineStr">
        <is>
          <t>Dekalb Youth Microfleece Pullover</t>
        </is>
      </c>
      <c r="D1982" s="0" t="inlineStr">
        <is>
          <t>'109359</t>
        </is>
      </c>
      <c r="E1982" s="0" t="inlineStr">
        <is>
          <t>MU DEKALB:109359C-YM</t>
        </is>
      </c>
      <c r="F1982" s="0" t="inlineStr">
        <is>
          <t>'800109359029</t>
        </is>
      </c>
      <c r="G1982" s="0" t="inlineStr">
        <is>
          <t>YOUTH</t>
        </is>
      </c>
      <c r="H1982" s="0" t="inlineStr">
        <is>
          <t>YM</t>
        </is>
      </c>
      <c r="I1982" s="0">
        <v>42.99</v>
      </c>
      <c r="J1982" s="0">
        <v>6</v>
      </c>
    </row>
    <row r="1983" spans="1:10" customHeight="0">
      <c r="A1983" s="0">
        <f>HYPERLINK("https://dl.dropboxusercontent.com/scl/fi/9u7sdthkyaxrbwr9znzts/109359-af.jpg?rlkey=cezkkmljqvycmd5rn5rt330bf&amp;dl=0","Click to download Image")</f>
      </c>
      <c r="B1983" s="0">
        <f>HYPERLINK("https://dl.dropboxusercontent.com/scl/fi/pfpjttaa2l4me9yswcfn1/8-19youth.jpg?rlkey=8ajj4nl693vlsohb1g47nfi75&amp;dl=0","Click to download SizeChart")</f>
      </c>
      <c r="C1983" s="0" t="inlineStr">
        <is>
          <t>Dekalb Youth Microfleece Pullover</t>
        </is>
      </c>
      <c r="D1983" s="0" t="inlineStr">
        <is>
          <t>'109359</t>
        </is>
      </c>
      <c r="E1983" s="0" t="inlineStr">
        <is>
          <t>MU DEKALB:109359D-YL</t>
        </is>
      </c>
      <c r="F1983" s="0" t="inlineStr">
        <is>
          <t>'800109359036</t>
        </is>
      </c>
      <c r="G1983" s="0" t="inlineStr">
        <is>
          <t>YOUTH</t>
        </is>
      </c>
      <c r="H1983" s="0" t="inlineStr">
        <is>
          <t>YL</t>
        </is>
      </c>
      <c r="I1983" s="0">
        <v>42.99</v>
      </c>
      <c r="J1983" s="0">
        <v>7</v>
      </c>
    </row>
    <row r="1984" spans="1:10" customHeight="0">
      <c r="A1984" s="0">
        <f>HYPERLINK("https://dl.dropboxusercontent.com/scl/fi/9u7sdthkyaxrbwr9znzts/109359-af.jpg?rlkey=cezkkmljqvycmd5rn5rt330bf&amp;dl=0","Click to download Image")</f>
      </c>
      <c r="B1984" s="0">
        <f>HYPERLINK("https://dl.dropboxusercontent.com/scl/fi/pfpjttaa2l4me9yswcfn1/8-19youth.jpg?rlkey=8ajj4nl693vlsohb1g47nfi75&amp;dl=0","Click to download SizeChart")</f>
      </c>
      <c r="C1984" s="0" t="inlineStr">
        <is>
          <t>Dekalb Youth Microfleece Pullover</t>
        </is>
      </c>
      <c r="D1984" s="0" t="inlineStr">
        <is>
          <t>'109359</t>
        </is>
      </c>
      <c r="E1984" s="0" t="inlineStr">
        <is>
          <t>MU DEKALB:109359E-YXL</t>
        </is>
      </c>
      <c r="F1984" s="0" t="inlineStr">
        <is>
          <t>'800109359043</t>
        </is>
      </c>
      <c r="G1984" s="0" t="inlineStr">
        <is>
          <t>YOUTH</t>
        </is>
      </c>
      <c r="H1984" s="0" t="inlineStr">
        <is>
          <t>YXL</t>
        </is>
      </c>
      <c r="I1984" s="0">
        <v>42.99</v>
      </c>
      <c r="J1984" s="0">
        <v>6</v>
      </c>
    </row>
    <row r="1985" spans="1:10" customHeight="0">
      <c r="A1985" s="0">
        <f>HYPERLINK("https://dl.dropboxusercontent.com/scl/fi/wk9qjn0c71lg5sykrtw65/109364-af.jpg?rlkey=bng52fo4inq3jpyohce2h59k1&amp;dl=0","Click to download Image")</f>
      </c>
      <c r="B1985" s="0">
        <f>HYPERLINK("https://dl.dropboxusercontent.com/scl/fi/pfpjttaa2l4me9yswcfn1/8-19youth.jpg?rlkey=8ajj4nl693vlsohb1g47nfi75&amp;dl=0","Click to download SizeChart")</f>
      </c>
      <c r="C1985" s="0" t="inlineStr">
        <is>
          <t>Dekalb Youth Microfleece Pullover</t>
        </is>
      </c>
      <c r="D1985" s="0" t="inlineStr">
        <is>
          <t>'109364</t>
        </is>
      </c>
      <c r="E1985" s="0" t="inlineStr">
        <is>
          <t>USD DEKALB:109364B-YS</t>
        </is>
      </c>
      <c r="F1985" s="0" t="inlineStr">
        <is>
          <t>'800109364016</t>
        </is>
      </c>
      <c r="G1985" s="0" t="inlineStr">
        <is>
          <t>YOUTH</t>
        </is>
      </c>
      <c r="H1985" s="0" t="inlineStr">
        <is>
          <t>YS</t>
        </is>
      </c>
      <c r="I1985" s="0">
        <v>42.99</v>
      </c>
      <c r="J1985" s="0">
        <v>12</v>
      </c>
    </row>
    <row r="1986" spans="1:10" customHeight="0">
      <c r="A1986" s="0">
        <f>HYPERLINK("https://dl.dropboxusercontent.com/scl/fi/wk9qjn0c71lg5sykrtw65/109364-af.jpg?rlkey=bng52fo4inq3jpyohce2h59k1&amp;dl=0","Click to download Image")</f>
      </c>
      <c r="B1986" s="0">
        <f>HYPERLINK("https://dl.dropboxusercontent.com/scl/fi/pfpjttaa2l4me9yswcfn1/8-19youth.jpg?rlkey=8ajj4nl693vlsohb1g47nfi75&amp;dl=0","Click to download SizeChart")</f>
      </c>
      <c r="C1986" s="0" t="inlineStr">
        <is>
          <t>Dekalb Youth Microfleece Pullover</t>
        </is>
      </c>
      <c r="D1986" s="0" t="inlineStr">
        <is>
          <t>'109364</t>
        </is>
      </c>
      <c r="E1986" s="0" t="inlineStr">
        <is>
          <t>USD DEKALB:109364C-YM</t>
        </is>
      </c>
      <c r="F1986" s="0" t="inlineStr">
        <is>
          <t>'800109364023</t>
        </is>
      </c>
      <c r="G1986" s="0" t="inlineStr">
        <is>
          <t>YOUTH</t>
        </is>
      </c>
      <c r="H1986" s="0" t="inlineStr">
        <is>
          <t>YM</t>
        </is>
      </c>
      <c r="I1986" s="0">
        <v>42.99</v>
      </c>
      <c r="J1986" s="0">
        <v>13</v>
      </c>
    </row>
    <row r="1987" spans="1:10" customHeight="0">
      <c r="A1987" s="0">
        <f>HYPERLINK("https://dl.dropboxusercontent.com/scl/fi/wk9qjn0c71lg5sykrtw65/109364-af.jpg?rlkey=bng52fo4inq3jpyohce2h59k1&amp;dl=0","Click to download Image")</f>
      </c>
      <c r="B1987" s="0">
        <f>HYPERLINK("https://dl.dropboxusercontent.com/scl/fi/pfpjttaa2l4me9yswcfn1/8-19youth.jpg?rlkey=8ajj4nl693vlsohb1g47nfi75&amp;dl=0","Click to download SizeChart")</f>
      </c>
      <c r="C1987" s="0" t="inlineStr">
        <is>
          <t>Dekalb Youth Microfleece Pullover</t>
        </is>
      </c>
      <c r="D1987" s="0" t="inlineStr">
        <is>
          <t>'109364</t>
        </is>
      </c>
      <c r="E1987" s="0" t="inlineStr">
        <is>
          <t>USD DEKALB:109364D-YL</t>
        </is>
      </c>
      <c r="F1987" s="0" t="inlineStr">
        <is>
          <t>'800109364030</t>
        </is>
      </c>
      <c r="G1987" s="0" t="inlineStr">
        <is>
          <t>YOUTH</t>
        </is>
      </c>
      <c r="H1987" s="0" t="inlineStr">
        <is>
          <t>YL</t>
        </is>
      </c>
      <c r="I1987" s="0">
        <v>42.99</v>
      </c>
      <c r="J1987" s="0">
        <v>12</v>
      </c>
    </row>
    <row r="1988" spans="1:10" customHeight="0">
      <c r="A1988" s="0">
        <f>HYPERLINK("https://dl.dropboxusercontent.com/scl/fi/wk9qjn0c71lg5sykrtw65/109364-af.jpg?rlkey=bng52fo4inq3jpyohce2h59k1&amp;dl=0","Click to download Image")</f>
      </c>
      <c r="B1988" s="0">
        <f>HYPERLINK("https://dl.dropboxusercontent.com/scl/fi/pfpjttaa2l4me9yswcfn1/8-19youth.jpg?rlkey=8ajj4nl693vlsohb1g47nfi75&amp;dl=0","Click to download SizeChart")</f>
      </c>
      <c r="C1988" s="0" t="inlineStr">
        <is>
          <t>Dekalb Youth Microfleece Pullover</t>
        </is>
      </c>
      <c r="D1988" s="0" t="inlineStr">
        <is>
          <t>'109364</t>
        </is>
      </c>
      <c r="E1988" s="0" t="inlineStr">
        <is>
          <t>USD DEKALB:109364E-YXL</t>
        </is>
      </c>
      <c r="F1988" s="0" t="inlineStr">
        <is>
          <t>'800109364047</t>
        </is>
      </c>
      <c r="G1988" s="0" t="inlineStr">
        <is>
          <t>YOUTH</t>
        </is>
      </c>
      <c r="H1988" s="0" t="inlineStr">
        <is>
          <t>YXL</t>
        </is>
      </c>
      <c r="I1988" s="0">
        <v>42.99</v>
      </c>
      <c r="J1988" s="0">
        <v>12</v>
      </c>
    </row>
    <row r="1989" spans="1:10" customHeight="0">
      <c r="A1989" s="0">
        <f>HYPERLINK("https://dl.dropboxusercontent.com/scl/fi/jptjnthp7n8qzr0l3itsx/122566-af.jpg?rlkey=qx5gu5a84khh65kyc6ti8brpf&amp;dl=0","Click to download Image")</f>
      </c>
      <c r="B1989" s="0">
        <f>HYPERLINK("https://dl.dropboxusercontent.com/scl/fi/drt8s2vkea3zio1xl1jsc/2january-20201mens.jpg?rlkey=pctvlhhluvw5piu35eg5v540y&amp;dl=0","Click to download SizeChart")</f>
      </c>
      <c r="C1989" s="0" t="inlineStr">
        <is>
          <t>Gianni Men's Long Sleeve Performance Shirt</t>
        </is>
      </c>
      <c r="D1989" s="0" t="inlineStr">
        <is>
          <t>'122566</t>
        </is>
      </c>
      <c r="E1989" s="0" t="inlineStr">
        <is>
          <t>IOWA M GIANN BK:122566A-S</t>
        </is>
      </c>
      <c r="F1989" s="0" t="inlineStr">
        <is>
          <t>'800122566046</t>
        </is>
      </c>
      <c r="G1989" s="0" t="inlineStr">
        <is>
          <t>MENS</t>
        </is>
      </c>
      <c r="H1989" s="0" t="inlineStr">
        <is>
          <t>S</t>
        </is>
      </c>
      <c r="I1989" s="0">
        <v>29.98</v>
      </c>
      <c r="J1989" s="0">
        <v>26</v>
      </c>
    </row>
    <row r="1990" spans="1:10" customHeight="0">
      <c r="A1990" s="0">
        <f>HYPERLINK("https://dl.dropboxusercontent.com/scl/fi/jptjnthp7n8qzr0l3itsx/122566-af.jpg?rlkey=qx5gu5a84khh65kyc6ti8brpf&amp;dl=0","Click to download Image")</f>
      </c>
      <c r="B1990" s="0">
        <f>HYPERLINK("https://dl.dropboxusercontent.com/scl/fi/drt8s2vkea3zio1xl1jsc/2january-20201mens.jpg?rlkey=pctvlhhluvw5piu35eg5v540y&amp;dl=0","Click to download SizeChart")</f>
      </c>
      <c r="C1990" s="0" t="inlineStr">
        <is>
          <t>Gianni Men's Long Sleeve Performance Shirt</t>
        </is>
      </c>
      <c r="D1990" s="0" t="inlineStr">
        <is>
          <t>'122566</t>
        </is>
      </c>
      <c r="E1990" s="0" t="inlineStr">
        <is>
          <t>IOWA M GIANN BK:122566B-M</t>
        </is>
      </c>
      <c r="F1990" s="0" t="inlineStr">
        <is>
          <t>'800122566053</t>
        </is>
      </c>
      <c r="G1990" s="0" t="inlineStr">
        <is>
          <t>MENS</t>
        </is>
      </c>
      <c r="H1990" s="0" t="inlineStr">
        <is>
          <t>M</t>
        </is>
      </c>
      <c r="I1990" s="0">
        <v>29.98</v>
      </c>
      <c r="J1990" s="0">
        <v>64</v>
      </c>
    </row>
    <row r="1991" spans="1:10" customHeight="0">
      <c r="A1991" s="0">
        <f>HYPERLINK("https://dl.dropboxusercontent.com/scl/fi/jptjnthp7n8qzr0l3itsx/122566-af.jpg?rlkey=qx5gu5a84khh65kyc6ti8brpf&amp;dl=0","Click to download Image")</f>
      </c>
      <c r="B1991" s="0">
        <f>HYPERLINK("https://dl.dropboxusercontent.com/scl/fi/drt8s2vkea3zio1xl1jsc/2january-20201mens.jpg?rlkey=pctvlhhluvw5piu35eg5v540y&amp;dl=0","Click to download SizeChart")</f>
      </c>
      <c r="C1991" s="0" t="inlineStr">
        <is>
          <t>Gianni Men's Long Sleeve Performance Shirt</t>
        </is>
      </c>
      <c r="D1991" s="0" t="inlineStr">
        <is>
          <t>'122566</t>
        </is>
      </c>
      <c r="E1991" s="0" t="inlineStr">
        <is>
          <t>IOWA M GIANN BK:122566C-L</t>
        </is>
      </c>
      <c r="F1991" s="0" t="inlineStr">
        <is>
          <t>'800122566060</t>
        </is>
      </c>
      <c r="G1991" s="0" t="inlineStr">
        <is>
          <t>MENS</t>
        </is>
      </c>
      <c r="H1991" s="0" t="inlineStr">
        <is>
          <t>L</t>
        </is>
      </c>
      <c r="I1991" s="0">
        <v>29.98</v>
      </c>
      <c r="J1991" s="0">
        <v>91</v>
      </c>
    </row>
    <row r="1992" spans="1:10" customHeight="0">
      <c r="A1992" s="0">
        <f>HYPERLINK("https://dl.dropboxusercontent.com/scl/fi/jptjnthp7n8qzr0l3itsx/122566-af.jpg?rlkey=qx5gu5a84khh65kyc6ti8brpf&amp;dl=0","Click to download Image")</f>
      </c>
      <c r="B1992" s="0">
        <f>HYPERLINK("https://dl.dropboxusercontent.com/scl/fi/drt8s2vkea3zio1xl1jsc/2january-20201mens.jpg?rlkey=pctvlhhluvw5piu35eg5v540y&amp;dl=0","Click to download SizeChart")</f>
      </c>
      <c r="C1992" s="0" t="inlineStr">
        <is>
          <t>Gianni Men's Long Sleeve Performance Shirt</t>
        </is>
      </c>
      <c r="D1992" s="0" t="inlineStr">
        <is>
          <t>'122566</t>
        </is>
      </c>
      <c r="E1992" s="0" t="inlineStr">
        <is>
          <t>IOWA M GIANN BK:122566D-XL</t>
        </is>
      </c>
      <c r="F1992" s="0" t="inlineStr">
        <is>
          <t>'800122566077</t>
        </is>
      </c>
      <c r="G1992" s="0" t="inlineStr">
        <is>
          <t>MENS</t>
        </is>
      </c>
      <c r="H1992" s="0" t="inlineStr">
        <is>
          <t>XL</t>
        </is>
      </c>
      <c r="I1992" s="0">
        <v>29.98</v>
      </c>
      <c r="J1992" s="0">
        <v>97</v>
      </c>
    </row>
    <row r="1993" spans="1:10" customHeight="0">
      <c r="A1993" s="0">
        <f>HYPERLINK("https://dl.dropboxusercontent.com/scl/fi/jptjnthp7n8qzr0l3itsx/122566-af.jpg?rlkey=qx5gu5a84khh65kyc6ti8brpf&amp;dl=0","Click to download Image")</f>
      </c>
      <c r="B1993" s="0">
        <f>HYPERLINK("https://dl.dropboxusercontent.com/scl/fi/drt8s2vkea3zio1xl1jsc/2january-20201mens.jpg?rlkey=pctvlhhluvw5piu35eg5v540y&amp;dl=0","Click to download SizeChart")</f>
      </c>
      <c r="C1993" s="0" t="inlineStr">
        <is>
          <t>Gianni Men's Long Sleeve Performance Shirt</t>
        </is>
      </c>
      <c r="D1993" s="0" t="inlineStr">
        <is>
          <t>'122566</t>
        </is>
      </c>
      <c r="E1993" s="0" t="inlineStr">
        <is>
          <t>IOWA M GIANN BK:122566E-2XL</t>
        </is>
      </c>
      <c r="F1993" s="0" t="inlineStr">
        <is>
          <t>'800122566084</t>
        </is>
      </c>
      <c r="G1993" s="0" t="inlineStr">
        <is>
          <t>MENS</t>
        </is>
      </c>
      <c r="H1993" s="0" t="inlineStr">
        <is>
          <t>2XL</t>
        </is>
      </c>
      <c r="I1993" s="0">
        <v>29.98</v>
      </c>
      <c r="J1993" s="0">
        <v>64</v>
      </c>
    </row>
    <row r="1994" spans="1:10" customHeight="0">
      <c r="A1994" s="0">
        <f>HYPERLINK("https://dl.dropboxusercontent.com/scl/fi/jptjnthp7n8qzr0l3itsx/122566-af.jpg?rlkey=qx5gu5a84khh65kyc6ti8brpf&amp;dl=0","Click to download Image")</f>
      </c>
      <c r="B1994" s="0">
        <f>HYPERLINK("https://dl.dropboxusercontent.com/scl/fi/drt8s2vkea3zio1xl1jsc/2january-20201mens.jpg?rlkey=pctvlhhluvw5piu35eg5v540y&amp;dl=0","Click to download SizeChart")</f>
      </c>
      <c r="C1994" s="0" t="inlineStr">
        <is>
          <t>Gianni Men's Long Sleeve Performance Shirt</t>
        </is>
      </c>
      <c r="D1994" s="0" t="inlineStr">
        <is>
          <t>'122566</t>
        </is>
      </c>
      <c r="E1994" s="0" t="inlineStr">
        <is>
          <t>IOWA M GIANN BK:122566F-3XL</t>
        </is>
      </c>
      <c r="F1994" s="0" t="inlineStr">
        <is>
          <t>'800122566091</t>
        </is>
      </c>
      <c r="G1994" s="0" t="inlineStr">
        <is>
          <t>MENS</t>
        </is>
      </c>
      <c r="H1994" s="0" t="inlineStr">
        <is>
          <t>3XL</t>
        </is>
      </c>
      <c r="I1994" s="0">
        <v>29.98</v>
      </c>
      <c r="J1994" s="0">
        <v>37</v>
      </c>
    </row>
    <row r="1995" spans="1:10" customHeight="0">
      <c r="A1995" s="0">
        <f>HYPERLINK("https://dl.dropboxusercontent.com/scl/fi/tu9cc8n5c3uo8hh79ugwp/122681-af.jpg?rlkey=0ki3do4tu0wp5yztn5crbvv7u&amp;dl=0","Click to download Image")</f>
      </c>
      <c r="B1995" s="0">
        <f>HYPERLINK("https://dl.dropboxusercontent.com/scl/fi/drt8s2vkea3zio1xl1jsc/2january-20201mens.jpg?rlkey=pctvlhhluvw5piu35eg5v540y&amp;dl=0","Click to download SizeChart")</f>
      </c>
      <c r="C1995" s="0" t="inlineStr">
        <is>
          <t>Gianni Men's Long Sleeve Performance Shirt</t>
        </is>
      </c>
      <c r="D1995" s="0" t="inlineStr">
        <is>
          <t>'122681</t>
        </is>
      </c>
      <c r="E1995" s="0" t="inlineStr">
        <is>
          <t>ISU M GIANNI CL:122681A-S</t>
        </is>
      </c>
      <c r="F1995" s="0" t="inlineStr">
        <is>
          <t>'801122681043</t>
        </is>
      </c>
      <c r="G1995" s="0" t="inlineStr">
        <is>
          <t>MENS</t>
        </is>
      </c>
      <c r="H1995" s="0" t="inlineStr">
        <is>
          <t>S</t>
        </is>
      </c>
      <c r="I1995" s="0">
        <v>29.98</v>
      </c>
      <c r="J1995" s="0">
        <v>0</v>
      </c>
    </row>
    <row r="1996" spans="1:10" customHeight="0">
      <c r="A1996" s="0">
        <f>HYPERLINK("https://dl.dropboxusercontent.com/scl/fi/tu9cc8n5c3uo8hh79ugwp/122681-af.jpg?rlkey=0ki3do4tu0wp5yztn5crbvv7u&amp;dl=0","Click to download Image")</f>
      </c>
      <c r="B1996" s="0">
        <f>HYPERLINK("https://dl.dropboxusercontent.com/scl/fi/drt8s2vkea3zio1xl1jsc/2january-20201mens.jpg?rlkey=pctvlhhluvw5piu35eg5v540y&amp;dl=0","Click to download SizeChart")</f>
      </c>
      <c r="C1996" s="0" t="inlineStr">
        <is>
          <t>Gianni Men's Long Sleeve Performance Shirt</t>
        </is>
      </c>
      <c r="D1996" s="0" t="inlineStr">
        <is>
          <t>'122681</t>
        </is>
      </c>
      <c r="E1996" s="0" t="inlineStr">
        <is>
          <t>ISU M GIANNI CL:122681B-M</t>
        </is>
      </c>
      <c r="F1996" s="0" t="inlineStr">
        <is>
          <t>'801122681050</t>
        </is>
      </c>
      <c r="G1996" s="0" t="inlineStr">
        <is>
          <t>MENS</t>
        </is>
      </c>
      <c r="H1996" s="0" t="inlineStr">
        <is>
          <t>M</t>
        </is>
      </c>
      <c r="I1996" s="0">
        <v>29.98</v>
      </c>
      <c r="J1996" s="0">
        <v>0</v>
      </c>
    </row>
    <row r="1997" spans="1:10" customHeight="0">
      <c r="A1997" s="0">
        <f>HYPERLINK("https://dl.dropboxusercontent.com/scl/fi/tu9cc8n5c3uo8hh79ugwp/122681-af.jpg?rlkey=0ki3do4tu0wp5yztn5crbvv7u&amp;dl=0","Click to download Image")</f>
      </c>
      <c r="B1997" s="0">
        <f>HYPERLINK("https://dl.dropboxusercontent.com/scl/fi/drt8s2vkea3zio1xl1jsc/2january-20201mens.jpg?rlkey=pctvlhhluvw5piu35eg5v540y&amp;dl=0","Click to download SizeChart")</f>
      </c>
      <c r="C1997" s="0" t="inlineStr">
        <is>
          <t>Gianni Men's Long Sleeve Performance Shirt</t>
        </is>
      </c>
      <c r="D1997" s="0" t="inlineStr">
        <is>
          <t>'122681</t>
        </is>
      </c>
      <c r="E1997" s="0" t="inlineStr">
        <is>
          <t>ISU M GIANNI CL:122681C-L</t>
        </is>
      </c>
      <c r="F1997" s="0" t="inlineStr">
        <is>
          <t>'801122681067</t>
        </is>
      </c>
      <c r="G1997" s="0" t="inlineStr">
        <is>
          <t>MENS</t>
        </is>
      </c>
      <c r="H1997" s="0" t="inlineStr">
        <is>
          <t>L</t>
        </is>
      </c>
      <c r="I1997" s="0">
        <v>29.98</v>
      </c>
      <c r="J1997" s="0">
        <v>18</v>
      </c>
    </row>
    <row r="1998" spans="1:10" customHeight="0">
      <c r="A1998" s="0">
        <f>HYPERLINK("https://dl.dropboxusercontent.com/scl/fi/tu9cc8n5c3uo8hh79ugwp/122681-af.jpg?rlkey=0ki3do4tu0wp5yztn5crbvv7u&amp;dl=0","Click to download Image")</f>
      </c>
      <c r="B1998" s="0">
        <f>HYPERLINK("https://dl.dropboxusercontent.com/scl/fi/drt8s2vkea3zio1xl1jsc/2january-20201mens.jpg?rlkey=pctvlhhluvw5piu35eg5v540y&amp;dl=0","Click to download SizeChart")</f>
      </c>
      <c r="C1998" s="0" t="inlineStr">
        <is>
          <t>Gianni Men's Long Sleeve Performance Shirt</t>
        </is>
      </c>
      <c r="D1998" s="0" t="inlineStr">
        <is>
          <t>'122681</t>
        </is>
      </c>
      <c r="E1998" s="0" t="inlineStr">
        <is>
          <t>ISU M GIANNI CL:122681D-XL</t>
        </is>
      </c>
      <c r="F1998" s="0" t="inlineStr">
        <is>
          <t>'801122681074</t>
        </is>
      </c>
      <c r="G1998" s="0" t="inlineStr">
        <is>
          <t>MENS</t>
        </is>
      </c>
      <c r="H1998" s="0" t="inlineStr">
        <is>
          <t>XL</t>
        </is>
      </c>
      <c r="I1998" s="0">
        <v>29.98</v>
      </c>
      <c r="J1998" s="0">
        <v>33</v>
      </c>
    </row>
    <row r="1999" spans="1:10" customHeight="0">
      <c r="A1999" s="0">
        <f>HYPERLINK("https://dl.dropboxusercontent.com/scl/fi/tu9cc8n5c3uo8hh79ugwp/122681-af.jpg?rlkey=0ki3do4tu0wp5yztn5crbvv7u&amp;dl=0","Click to download Image")</f>
      </c>
      <c r="B1999" s="0">
        <f>HYPERLINK("https://dl.dropboxusercontent.com/scl/fi/drt8s2vkea3zio1xl1jsc/2january-20201mens.jpg?rlkey=pctvlhhluvw5piu35eg5v540y&amp;dl=0","Click to download SizeChart")</f>
      </c>
      <c r="C1999" s="0" t="inlineStr">
        <is>
          <t>Gianni Men's Long Sleeve Performance Shirt</t>
        </is>
      </c>
      <c r="D1999" s="0" t="inlineStr">
        <is>
          <t>'122681</t>
        </is>
      </c>
      <c r="E1999" s="0" t="inlineStr">
        <is>
          <t>ISU M GIANNI CL:122681E-2XL</t>
        </is>
      </c>
      <c r="F1999" s="0" t="inlineStr">
        <is>
          <t>'801122681081</t>
        </is>
      </c>
      <c r="G1999" s="0" t="inlineStr">
        <is>
          <t>MENS</t>
        </is>
      </c>
      <c r="H1999" s="0" t="inlineStr">
        <is>
          <t>2XL</t>
        </is>
      </c>
      <c r="I1999" s="0">
        <v>29.98</v>
      </c>
      <c r="J1999" s="0">
        <v>26</v>
      </c>
    </row>
    <row r="2000" spans="1:10" customHeight="0">
      <c r="A2000" s="0">
        <f>HYPERLINK("https://dl.dropboxusercontent.com/scl/fi/tu9cc8n5c3uo8hh79ugwp/122681-af.jpg?rlkey=0ki3do4tu0wp5yztn5crbvv7u&amp;dl=0","Click to download Image")</f>
      </c>
      <c r="B2000" s="0">
        <f>HYPERLINK("https://dl.dropboxusercontent.com/scl/fi/drt8s2vkea3zio1xl1jsc/2january-20201mens.jpg?rlkey=pctvlhhluvw5piu35eg5v540y&amp;dl=0","Click to download SizeChart")</f>
      </c>
      <c r="C2000" s="0" t="inlineStr">
        <is>
          <t>Gianni Men's Long Sleeve Performance Shirt</t>
        </is>
      </c>
      <c r="D2000" s="0" t="inlineStr">
        <is>
          <t>'122681</t>
        </is>
      </c>
      <c r="E2000" s="0" t="inlineStr">
        <is>
          <t>ISU M GIANNI CL:122681F-3XL</t>
        </is>
      </c>
      <c r="F2000" s="0" t="inlineStr">
        <is>
          <t>'801122681098</t>
        </is>
      </c>
      <c r="G2000" s="0" t="inlineStr">
        <is>
          <t>MENS</t>
        </is>
      </c>
      <c r="H2000" s="0" t="inlineStr">
        <is>
          <t>3XL</t>
        </is>
      </c>
      <c r="I2000" s="0">
        <v>29.98</v>
      </c>
      <c r="J2000" s="0">
        <v>14</v>
      </c>
    </row>
    <row r="2001" spans="1:10" customHeight="0">
      <c r="A2001" s="0">
        <f>HYPERLINK("https://dl.dropboxusercontent.com/scl/fi/v92wc7mdc3da3ndelg707/122566-af.jpg?rlkey=vh27wnbkszk763mvt946w46eb&amp;dl=0","Click to download Image")</f>
      </c>
      <c r="B2001" s="0">
        <f>HYPERLINK("https://dl.dropboxusercontent.com/scl/fi/jlk98bnmt2ox2kq5i0ic1/2january-20203youth.jpg?rlkey=nmbws0wvsg1u8pe4l2wgia0gt&amp;dl=0","Click to download SizeChart")</f>
      </c>
      <c r="C2001" s="0" t="inlineStr">
        <is>
          <t>Gianni Youth Long Sleeve Performance Shirt</t>
        </is>
      </c>
      <c r="D2001" s="0" t="inlineStr">
        <is>
          <t>'122645</t>
        </is>
      </c>
      <c r="E2001" s="0" t="inlineStr">
        <is>
          <t>IOWA Y GIANN BK:122645B-YS</t>
        </is>
      </c>
      <c r="F2001" s="0" t="inlineStr">
        <is>
          <t>'800122645017</t>
        </is>
      </c>
      <c r="G2001" s="0" t="inlineStr">
        <is>
          <t>YOUTH</t>
        </is>
      </c>
      <c r="H2001" s="0" t="inlineStr">
        <is>
          <t>YS</t>
        </is>
      </c>
      <c r="I2001" s="0">
        <v>27.98</v>
      </c>
      <c r="J2001" s="0">
        <v>63</v>
      </c>
    </row>
    <row r="2002" spans="1:10" customHeight="0">
      <c r="A2002" s="0">
        <f>HYPERLINK("https://dl.dropboxusercontent.com/scl/fi/v92wc7mdc3da3ndelg707/122566-af.jpg?rlkey=vh27wnbkszk763mvt946w46eb&amp;dl=0","Click to download Image")</f>
      </c>
      <c r="B2002" s="0">
        <f>HYPERLINK("https://dl.dropboxusercontent.com/scl/fi/jlk98bnmt2ox2kq5i0ic1/2january-20203youth.jpg?rlkey=nmbws0wvsg1u8pe4l2wgia0gt&amp;dl=0","Click to download SizeChart")</f>
      </c>
      <c r="C2002" s="0" t="inlineStr">
        <is>
          <t>Gianni Youth Long Sleeve Performance Shirt</t>
        </is>
      </c>
      <c r="D2002" s="0" t="inlineStr">
        <is>
          <t>'122645</t>
        </is>
      </c>
      <c r="E2002" s="0" t="inlineStr">
        <is>
          <t>IOWA Y GIANN BK:122645C-YM</t>
        </is>
      </c>
      <c r="F2002" s="0" t="inlineStr">
        <is>
          <t>'800122645024</t>
        </is>
      </c>
      <c r="G2002" s="0" t="inlineStr">
        <is>
          <t>YOUTH</t>
        </is>
      </c>
      <c r="H2002" s="0" t="inlineStr">
        <is>
          <t>YM</t>
        </is>
      </c>
      <c r="I2002" s="0">
        <v>27.98</v>
      </c>
      <c r="J2002" s="0">
        <v>56</v>
      </c>
    </row>
    <row r="2003" spans="1:10" customHeight="0">
      <c r="A2003" s="0">
        <f>HYPERLINK("https://dl.dropboxusercontent.com/scl/fi/v92wc7mdc3da3ndelg707/122566-af.jpg?rlkey=vh27wnbkszk763mvt946w46eb&amp;dl=0","Click to download Image")</f>
      </c>
      <c r="B2003" s="0">
        <f>HYPERLINK("https://dl.dropboxusercontent.com/scl/fi/jlk98bnmt2ox2kq5i0ic1/2january-20203youth.jpg?rlkey=nmbws0wvsg1u8pe4l2wgia0gt&amp;dl=0","Click to download SizeChart")</f>
      </c>
      <c r="C2003" s="0" t="inlineStr">
        <is>
          <t>Gianni Youth Long Sleeve Performance Shirt</t>
        </is>
      </c>
      <c r="D2003" s="0" t="inlineStr">
        <is>
          <t>'122645</t>
        </is>
      </c>
      <c r="E2003" s="0" t="inlineStr">
        <is>
          <t>IOWA Y GIANN BK:122645D-YL</t>
        </is>
      </c>
      <c r="F2003" s="0" t="inlineStr">
        <is>
          <t>'800122645031</t>
        </is>
      </c>
      <c r="G2003" s="0" t="inlineStr">
        <is>
          <t>YOUTH</t>
        </is>
      </c>
      <c r="H2003" s="0" t="inlineStr">
        <is>
          <t>YL</t>
        </is>
      </c>
      <c r="I2003" s="0">
        <v>27.98</v>
      </c>
      <c r="J2003" s="0">
        <v>59</v>
      </c>
    </row>
    <row r="2004" spans="1:10" customHeight="0">
      <c r="A2004" s="0">
        <f>HYPERLINK("https://dl.dropboxusercontent.com/scl/fi/v92wc7mdc3da3ndelg707/122566-af.jpg?rlkey=vh27wnbkszk763mvt946w46eb&amp;dl=0","Click to download Image")</f>
      </c>
      <c r="B2004" s="0">
        <f>HYPERLINK("https://dl.dropboxusercontent.com/scl/fi/jlk98bnmt2ox2kq5i0ic1/2january-20203youth.jpg?rlkey=nmbws0wvsg1u8pe4l2wgia0gt&amp;dl=0","Click to download SizeChart")</f>
      </c>
      <c r="C2004" s="0" t="inlineStr">
        <is>
          <t>Gianni Youth Long Sleeve Performance Shirt</t>
        </is>
      </c>
      <c r="D2004" s="0" t="inlineStr">
        <is>
          <t>'122645</t>
        </is>
      </c>
      <c r="E2004" s="0" t="inlineStr">
        <is>
          <t>IOWA Y GIANN BK:122645E-YXL</t>
        </is>
      </c>
      <c r="F2004" s="0" t="inlineStr">
        <is>
          <t>'800122645048</t>
        </is>
      </c>
      <c r="G2004" s="0" t="inlineStr">
        <is>
          <t>YOUTH</t>
        </is>
      </c>
      <c r="H2004" s="0" t="inlineStr">
        <is>
          <t>YXL</t>
        </is>
      </c>
      <c r="I2004" s="0">
        <v>27.98</v>
      </c>
      <c r="J2004" s="0">
        <v>75</v>
      </c>
    </row>
    <row r="2005" spans="1:10" customHeight="0">
      <c r="A2005" s="0">
        <f>HYPERLINK("https://dl.dropboxusercontent.com/scl/fi/bvexn1i4l7sacwhffazmy/107123f2.jpg?rlkey=mb05piakdszeswbf7il2vyey5&amp;dl=0","Click to download Image")</f>
      </c>
      <c r="C2005" s="0" t="inlineStr">
        <is>
          <t>Temple Canvas Weekender Bag</t>
        </is>
      </c>
      <c r="D2005" s="0" t="inlineStr">
        <is>
          <t>'107123</t>
        </is>
      </c>
      <c r="E2005" s="0" t="inlineStr">
        <is>
          <t>IOWA TEMPLE:107123</t>
        </is>
      </c>
      <c r="F2005" s="0" t="inlineStr">
        <is>
          <t>'900107123018</t>
        </is>
      </c>
      <c r="H2005" s="0" t="inlineStr">
        <is>
          <t>OS</t>
        </is>
      </c>
      <c r="I2005" s="0">
        <v>54.99</v>
      </c>
      <c r="J2005" s="0">
        <v>118</v>
      </c>
    </row>
    <row r="2006" spans="1:10" customHeight="0">
      <c r="A2006" s="0">
        <f>HYPERLINK("https://dl.dropboxusercontent.com/scl/fi/h6bk77te8zk2ysooa6346/temple.jpg?rlkey=km17ibosh9bc1oeb2ij8bh31m&amp;dl=0","Click to download Image")</f>
      </c>
      <c r="C2006" s="0" t="inlineStr">
        <is>
          <t>Temple Canvas Weekender Bag</t>
        </is>
      </c>
      <c r="D2006" s="0" t="inlineStr">
        <is>
          <t>'107124</t>
        </is>
      </c>
      <c r="E2006" s="0" t="inlineStr">
        <is>
          <t>ISU TEMPLE BAG:107124</t>
        </is>
      </c>
      <c r="F2006" s="0" t="inlineStr">
        <is>
          <t>'900107124015</t>
        </is>
      </c>
      <c r="H2006" s="0" t="inlineStr">
        <is>
          <t>OS</t>
        </is>
      </c>
      <c r="I2006" s="0">
        <v>54.99</v>
      </c>
      <c r="J2006" s="0">
        <v>200</v>
      </c>
    </row>
    <row r="2007" spans="1:10" customHeight="0">
      <c r="A2007" s="0">
        <f>HYPERLINK("https://dl.dropboxusercontent.com/scl/fi/vm1vy8wprvp2fpb3503s7/websterisu92540.jpg?rlkey=palkpgx5i8zsy9l3dt4gkp8cd&amp;dl=0","Click to download Image")</f>
      </c>
      <c r="B2007" s="0">
        <f>HYPERLINK("https://dl.dropboxusercontent.com/scl/fi/9im7hkjew0lx2c7bx8nji/mens-hoodie-size-chartswebster.jpg?rlkey=1cnawjui2p405w39abepm1gk9&amp;dl=0","Click to download SizeChart")</f>
      </c>
      <c r="C2007" s="0" t="inlineStr">
        <is>
          <t>Webster Men's Full Zip Hoodie</t>
        </is>
      </c>
      <c r="D2007" s="0" t="inlineStr">
        <is>
          <t>'109213</t>
        </is>
      </c>
      <c r="E2007" s="0" t="inlineStr">
        <is>
          <t>ISU BLACK WEBSTER:109213A-S</t>
        </is>
      </c>
      <c r="F2007" s="0" t="inlineStr">
        <is>
          <t>'800109213017</t>
        </is>
      </c>
      <c r="G2007" s="0" t="inlineStr">
        <is>
          <t>MENS</t>
        </is>
      </c>
      <c r="H2007" s="0" t="inlineStr">
        <is>
          <t>S</t>
        </is>
      </c>
      <c r="I2007" s="0">
        <v>49.99</v>
      </c>
      <c r="J2007" s="0">
        <v>11</v>
      </c>
    </row>
    <row r="2008" spans="1:10" customHeight="0">
      <c r="A2008" s="0">
        <f>HYPERLINK("https://dl.dropboxusercontent.com/scl/fi/vm1vy8wprvp2fpb3503s7/websterisu92540.jpg?rlkey=palkpgx5i8zsy9l3dt4gkp8cd&amp;dl=0","Click to download Image")</f>
      </c>
      <c r="B2008" s="0">
        <f>HYPERLINK("https://dl.dropboxusercontent.com/scl/fi/9im7hkjew0lx2c7bx8nji/mens-hoodie-size-chartswebster.jpg?rlkey=1cnawjui2p405w39abepm1gk9&amp;dl=0","Click to download SizeChart")</f>
      </c>
      <c r="C2008" s="0" t="inlineStr">
        <is>
          <t>Webster Men's Full Zip Hoodie</t>
        </is>
      </c>
      <c r="D2008" s="0" t="inlineStr">
        <is>
          <t>'109213</t>
        </is>
      </c>
      <c r="E2008" s="0" t="inlineStr">
        <is>
          <t>ISU BLACK WEBSTER:109213B-M</t>
        </is>
      </c>
      <c r="F2008" s="0" t="inlineStr">
        <is>
          <t>'800109213024</t>
        </is>
      </c>
      <c r="G2008" s="0" t="inlineStr">
        <is>
          <t>MENS</t>
        </is>
      </c>
      <c r="H2008" s="0" t="inlineStr">
        <is>
          <t>M</t>
        </is>
      </c>
      <c r="I2008" s="0">
        <v>49.99</v>
      </c>
      <c r="J2008" s="0">
        <v>12</v>
      </c>
    </row>
    <row r="2009" spans="1:10" customHeight="0">
      <c r="A2009" s="0">
        <f>HYPERLINK("https://dl.dropboxusercontent.com/scl/fi/vm1vy8wprvp2fpb3503s7/websterisu92540.jpg?rlkey=palkpgx5i8zsy9l3dt4gkp8cd&amp;dl=0","Click to download Image")</f>
      </c>
      <c r="B2009" s="0">
        <f>HYPERLINK("https://dl.dropboxusercontent.com/scl/fi/9im7hkjew0lx2c7bx8nji/mens-hoodie-size-chartswebster.jpg?rlkey=1cnawjui2p405w39abepm1gk9&amp;dl=0","Click to download SizeChart")</f>
      </c>
      <c r="C2009" s="0" t="inlineStr">
        <is>
          <t>Webster Men's Full Zip Hoodie</t>
        </is>
      </c>
      <c r="D2009" s="0" t="inlineStr">
        <is>
          <t>'109213</t>
        </is>
      </c>
      <c r="E2009" s="0" t="inlineStr">
        <is>
          <t>ISU BLACK WEBSTER:109213C-L</t>
        </is>
      </c>
      <c r="F2009" s="0" t="inlineStr">
        <is>
          <t>'800109213031</t>
        </is>
      </c>
      <c r="G2009" s="0" t="inlineStr">
        <is>
          <t>MENS</t>
        </is>
      </c>
      <c r="H2009" s="0" t="inlineStr">
        <is>
          <t>L</t>
        </is>
      </c>
      <c r="I2009" s="0">
        <v>49.99</v>
      </c>
      <c r="J2009" s="0">
        <v>0</v>
      </c>
    </row>
    <row r="2010" spans="1:10" customHeight="0">
      <c r="A2010" s="0">
        <f>HYPERLINK("https://dl.dropboxusercontent.com/scl/fi/vm1vy8wprvp2fpb3503s7/websterisu92540.jpg?rlkey=palkpgx5i8zsy9l3dt4gkp8cd&amp;dl=0","Click to download Image")</f>
      </c>
      <c r="B2010" s="0">
        <f>HYPERLINK("https://dl.dropboxusercontent.com/scl/fi/9im7hkjew0lx2c7bx8nji/mens-hoodie-size-chartswebster.jpg?rlkey=1cnawjui2p405w39abepm1gk9&amp;dl=0","Click to download SizeChart")</f>
      </c>
      <c r="C2010" s="0" t="inlineStr">
        <is>
          <t>Webster Men's Full Zip Hoodie</t>
        </is>
      </c>
      <c r="D2010" s="0" t="inlineStr">
        <is>
          <t>'109213</t>
        </is>
      </c>
      <c r="E2010" s="0" t="inlineStr">
        <is>
          <t>ISU BLACK WEBSTER:109213D-XL</t>
        </is>
      </c>
      <c r="F2010" s="0" t="inlineStr">
        <is>
          <t>'800109213048</t>
        </is>
      </c>
      <c r="G2010" s="0" t="inlineStr">
        <is>
          <t>MENS</t>
        </is>
      </c>
      <c r="H2010" s="0" t="inlineStr">
        <is>
          <t>XL</t>
        </is>
      </c>
      <c r="I2010" s="0">
        <v>49.99</v>
      </c>
      <c r="J2010" s="0">
        <v>0</v>
      </c>
    </row>
    <row r="2011" spans="1:10" customHeight="0">
      <c r="A2011" s="0">
        <f>HYPERLINK("https://dl.dropboxusercontent.com/scl/fi/vm1vy8wprvp2fpb3503s7/websterisu92540.jpg?rlkey=palkpgx5i8zsy9l3dt4gkp8cd&amp;dl=0","Click to download Image")</f>
      </c>
      <c r="B2011" s="0">
        <f>HYPERLINK("https://dl.dropboxusercontent.com/scl/fi/9im7hkjew0lx2c7bx8nji/mens-hoodie-size-chartswebster.jpg?rlkey=1cnawjui2p405w39abepm1gk9&amp;dl=0","Click to download SizeChart")</f>
      </c>
      <c r="C2011" s="0" t="inlineStr">
        <is>
          <t>Webster Men's Full Zip Hoodie</t>
        </is>
      </c>
      <c r="D2011" s="0" t="inlineStr">
        <is>
          <t>'109213</t>
        </is>
      </c>
      <c r="E2011" s="0" t="inlineStr">
        <is>
          <t>ISU BLACK WEBSTER:109213E-2XL</t>
        </is>
      </c>
      <c r="F2011" s="0" t="inlineStr">
        <is>
          <t>'800109213055</t>
        </is>
      </c>
      <c r="G2011" s="0" t="inlineStr">
        <is>
          <t>MENS</t>
        </is>
      </c>
      <c r="H2011" s="0" t="inlineStr">
        <is>
          <t>2XL</t>
        </is>
      </c>
      <c r="I2011" s="0">
        <v>49.99</v>
      </c>
      <c r="J2011" s="0">
        <v>6</v>
      </c>
    </row>
    <row r="2012" spans="1:10" customHeight="0">
      <c r="A2012" s="0">
        <f>HYPERLINK("https://dl.dropboxusercontent.com/scl/fi/vm1vy8wprvp2fpb3503s7/websterisu92540.jpg?rlkey=palkpgx5i8zsy9l3dt4gkp8cd&amp;dl=0","Click to download Image")</f>
      </c>
      <c r="B2012" s="0">
        <f>HYPERLINK("https://dl.dropboxusercontent.com/scl/fi/9im7hkjew0lx2c7bx8nji/mens-hoodie-size-chartswebster.jpg?rlkey=1cnawjui2p405w39abepm1gk9&amp;dl=0","Click to download SizeChart")</f>
      </c>
      <c r="C2012" s="0" t="inlineStr">
        <is>
          <t>Webster Men's Full Zip Hoodie</t>
        </is>
      </c>
      <c r="D2012" s="0" t="inlineStr">
        <is>
          <t>'109213</t>
        </is>
      </c>
      <c r="E2012" s="0" t="inlineStr">
        <is>
          <t>ISU BLACK WEBSTER:109213F-3XL</t>
        </is>
      </c>
      <c r="F2012" s="0" t="inlineStr">
        <is>
          <t>'800109213062</t>
        </is>
      </c>
      <c r="G2012" s="0" t="inlineStr">
        <is>
          <t>MENS</t>
        </is>
      </c>
      <c r="H2012" s="0" t="inlineStr">
        <is>
          <t>3XL</t>
        </is>
      </c>
      <c r="I2012" s="0">
        <v>49.99</v>
      </c>
      <c r="J2012" s="0">
        <v>10</v>
      </c>
    </row>
    <row r="2013" spans="1:10" customHeight="0">
      <c r="A2013" s="0">
        <f>HYPERLINK("https://dl.dropboxusercontent.com/scl/fi/xmtlw1dtutet11vlsw2t2/webstergrey06160.jpg?rlkey=92pyigcrwrofhdjkjtyxo1f9k&amp;dl=0","Click to download Image")</f>
      </c>
      <c r="B2013" s="0">
        <f>HYPERLINK("https://dl.dropboxusercontent.com/scl/fi/9im7hkjew0lx2c7bx8nji/mens-hoodie-size-chartswebster.jpg?rlkey=1cnawjui2p405w39abepm1gk9&amp;dl=0","Click to download SizeChart")</f>
      </c>
      <c r="C2013" s="0" t="inlineStr">
        <is>
          <t>Webster Men's Full Zip Hoodie</t>
        </is>
      </c>
      <c r="D2013" s="0" t="inlineStr">
        <is>
          <t>'109214</t>
        </is>
      </c>
      <c r="E2013" s="0" t="inlineStr">
        <is>
          <t>ISU GREY WEBSTER:109214A-S</t>
        </is>
      </c>
      <c r="F2013" s="0" t="inlineStr">
        <is>
          <t>'800109214014</t>
        </is>
      </c>
      <c r="G2013" s="0" t="inlineStr">
        <is>
          <t>MENS</t>
        </is>
      </c>
      <c r="H2013" s="0" t="inlineStr">
        <is>
          <t>S</t>
        </is>
      </c>
      <c r="I2013" s="0">
        <v>49.99</v>
      </c>
      <c r="J2013" s="0">
        <v>5</v>
      </c>
    </row>
    <row r="2014" spans="1:10" customHeight="0">
      <c r="A2014" s="0">
        <f>HYPERLINK("https://dl.dropboxusercontent.com/scl/fi/xmtlw1dtutet11vlsw2t2/webstergrey06160.jpg?rlkey=92pyigcrwrofhdjkjtyxo1f9k&amp;dl=0","Click to download Image")</f>
      </c>
      <c r="B2014" s="0">
        <f>HYPERLINK("https://dl.dropboxusercontent.com/scl/fi/9im7hkjew0lx2c7bx8nji/mens-hoodie-size-chartswebster.jpg?rlkey=1cnawjui2p405w39abepm1gk9&amp;dl=0","Click to download SizeChart")</f>
      </c>
      <c r="C2014" s="0" t="inlineStr">
        <is>
          <t>Webster Men's Full Zip Hoodie</t>
        </is>
      </c>
      <c r="D2014" s="0" t="inlineStr">
        <is>
          <t>'109214</t>
        </is>
      </c>
      <c r="E2014" s="0" t="inlineStr">
        <is>
          <t>ISU GREY WEBSTER:109214B-M</t>
        </is>
      </c>
      <c r="F2014" s="0" t="inlineStr">
        <is>
          <t>'800109214021</t>
        </is>
      </c>
      <c r="G2014" s="0" t="inlineStr">
        <is>
          <t>MENS</t>
        </is>
      </c>
      <c r="H2014" s="0" t="inlineStr">
        <is>
          <t>M</t>
        </is>
      </c>
      <c r="I2014" s="0">
        <v>49.99</v>
      </c>
      <c r="J2014" s="0">
        <v>9</v>
      </c>
    </row>
    <row r="2015" spans="1:10" customHeight="0">
      <c r="A2015" s="0">
        <f>HYPERLINK("https://dl.dropboxusercontent.com/scl/fi/xmtlw1dtutet11vlsw2t2/webstergrey06160.jpg?rlkey=92pyigcrwrofhdjkjtyxo1f9k&amp;dl=0","Click to download Image")</f>
      </c>
      <c r="B2015" s="0">
        <f>HYPERLINK("https://dl.dropboxusercontent.com/scl/fi/9im7hkjew0lx2c7bx8nji/mens-hoodie-size-chartswebster.jpg?rlkey=1cnawjui2p405w39abepm1gk9&amp;dl=0","Click to download SizeChart")</f>
      </c>
      <c r="C2015" s="0" t="inlineStr">
        <is>
          <t>Webster Men's Full Zip Hoodie</t>
        </is>
      </c>
      <c r="D2015" s="0" t="inlineStr">
        <is>
          <t>'109214</t>
        </is>
      </c>
      <c r="E2015" s="0" t="inlineStr">
        <is>
          <t>ISU GREY WEBSTER:109214C-L</t>
        </is>
      </c>
      <c r="F2015" s="0" t="inlineStr">
        <is>
          <t>'800109214038</t>
        </is>
      </c>
      <c r="G2015" s="0" t="inlineStr">
        <is>
          <t>MENS</t>
        </is>
      </c>
      <c r="H2015" s="0" t="inlineStr">
        <is>
          <t>L</t>
        </is>
      </c>
      <c r="I2015" s="0">
        <v>49.99</v>
      </c>
      <c r="J2015" s="0">
        <v>11</v>
      </c>
    </row>
    <row r="2016" spans="1:10" customHeight="0">
      <c r="A2016" s="0">
        <f>HYPERLINK("https://dl.dropboxusercontent.com/scl/fi/xmtlw1dtutet11vlsw2t2/webstergrey06160.jpg?rlkey=92pyigcrwrofhdjkjtyxo1f9k&amp;dl=0","Click to download Image")</f>
      </c>
      <c r="B2016" s="0">
        <f>HYPERLINK("https://dl.dropboxusercontent.com/scl/fi/9im7hkjew0lx2c7bx8nji/mens-hoodie-size-chartswebster.jpg?rlkey=1cnawjui2p405w39abepm1gk9&amp;dl=0","Click to download SizeChart")</f>
      </c>
      <c r="C2016" s="0" t="inlineStr">
        <is>
          <t>Webster Men's Full Zip Hoodie</t>
        </is>
      </c>
      <c r="D2016" s="0" t="inlineStr">
        <is>
          <t>'109214</t>
        </is>
      </c>
      <c r="E2016" s="0" t="inlineStr">
        <is>
          <t>ISU GREY WEBSTER:109214D-XL</t>
        </is>
      </c>
      <c r="F2016" s="0" t="inlineStr">
        <is>
          <t>'800109214045</t>
        </is>
      </c>
      <c r="G2016" s="0" t="inlineStr">
        <is>
          <t>MENS</t>
        </is>
      </c>
      <c r="H2016" s="0" t="inlineStr">
        <is>
          <t>XL</t>
        </is>
      </c>
      <c r="I2016" s="0">
        <v>49.99</v>
      </c>
      <c r="J2016" s="0">
        <v>10</v>
      </c>
    </row>
    <row r="2017" spans="1:10" customHeight="0">
      <c r="A2017" s="0">
        <f>HYPERLINK("https://dl.dropboxusercontent.com/scl/fi/xmtlw1dtutet11vlsw2t2/webstergrey06160.jpg?rlkey=92pyigcrwrofhdjkjtyxo1f9k&amp;dl=0","Click to download Image")</f>
      </c>
      <c r="B2017" s="0">
        <f>HYPERLINK("https://dl.dropboxusercontent.com/scl/fi/9im7hkjew0lx2c7bx8nji/mens-hoodie-size-chartswebster.jpg?rlkey=1cnawjui2p405w39abepm1gk9&amp;dl=0","Click to download SizeChart")</f>
      </c>
      <c r="C2017" s="0" t="inlineStr">
        <is>
          <t>Webster Men's Full Zip Hoodie</t>
        </is>
      </c>
      <c r="D2017" s="0" t="inlineStr">
        <is>
          <t>'109214</t>
        </is>
      </c>
      <c r="E2017" s="0" t="inlineStr">
        <is>
          <t>ISU GREY WEBSTER:109214E-2XL</t>
        </is>
      </c>
      <c r="F2017" s="0" t="inlineStr">
        <is>
          <t>'800109214052</t>
        </is>
      </c>
      <c r="G2017" s="0" t="inlineStr">
        <is>
          <t>MENS</t>
        </is>
      </c>
      <c r="H2017" s="0" t="inlineStr">
        <is>
          <t>2XL</t>
        </is>
      </c>
      <c r="I2017" s="0">
        <v>49.99</v>
      </c>
      <c r="J2017" s="0">
        <v>10</v>
      </c>
    </row>
    <row r="2018" spans="1:10" customHeight="0">
      <c r="A2018" s="0">
        <f>HYPERLINK("https://dl.dropboxusercontent.com/scl/fi/xmtlw1dtutet11vlsw2t2/webstergrey06160.jpg?rlkey=92pyigcrwrofhdjkjtyxo1f9k&amp;dl=0","Click to download Image")</f>
      </c>
      <c r="B2018" s="0">
        <f>HYPERLINK("https://dl.dropboxusercontent.com/scl/fi/9im7hkjew0lx2c7bx8nji/mens-hoodie-size-chartswebster.jpg?rlkey=1cnawjui2p405w39abepm1gk9&amp;dl=0","Click to download SizeChart")</f>
      </c>
      <c r="C2018" s="0" t="inlineStr">
        <is>
          <t>Webster Men's Full Zip Hoodie</t>
        </is>
      </c>
      <c r="D2018" s="0" t="inlineStr">
        <is>
          <t>'109214</t>
        </is>
      </c>
      <c r="E2018" s="0" t="inlineStr">
        <is>
          <t>ISU GREY WEBSTER:109214F-3XL</t>
        </is>
      </c>
      <c r="F2018" s="0" t="inlineStr">
        <is>
          <t>'800109214069</t>
        </is>
      </c>
      <c r="G2018" s="0" t="inlineStr">
        <is>
          <t>MENS</t>
        </is>
      </c>
      <c r="H2018" s="0" t="inlineStr">
        <is>
          <t>3XL</t>
        </is>
      </c>
      <c r="I2018" s="0">
        <v>49.99</v>
      </c>
      <c r="J2018" s="0">
        <v>6</v>
      </c>
    </row>
    <row r="2019" spans="1:10" customHeight="0">
      <c r="A2019" s="0">
        <f>HYPERLINK("https://dl.dropboxusercontent.com/scl/fi/nqnws7yuq9kuy097ysfuw/109215f29240.jpg?rlkey=mm7y1zaesc7ld1be2x64vu2r7&amp;dl=0","Click to download Image")</f>
      </c>
      <c r="B2019" s="0">
        <f>HYPERLINK("https://dl.dropboxusercontent.com/scl/fi/9im7hkjew0lx2c7bx8nji/mens-hoodie-size-chartswebster.jpg?rlkey=1cnawjui2p405w39abepm1gk9&amp;dl=0","Click to download SizeChart")</f>
      </c>
      <c r="C2019" s="0" t="inlineStr">
        <is>
          <t>Webster Men's Full Zip Hoodie</t>
        </is>
      </c>
      <c r="D2019" s="0" t="inlineStr">
        <is>
          <t>'109215</t>
        </is>
      </c>
      <c r="E2019" s="0" t="inlineStr">
        <is>
          <t>UNI WEBSTER:109215A-S</t>
        </is>
      </c>
      <c r="F2019" s="0" t="inlineStr">
        <is>
          <t>'800109215011</t>
        </is>
      </c>
      <c r="G2019" s="0" t="inlineStr">
        <is>
          <t>MENS</t>
        </is>
      </c>
      <c r="H2019" s="0" t="inlineStr">
        <is>
          <t>S</t>
        </is>
      </c>
      <c r="I2019" s="0">
        <v>49.99</v>
      </c>
      <c r="J2019" s="0">
        <v>2</v>
      </c>
    </row>
    <row r="2020" spans="1:10" customHeight="0">
      <c r="A2020" s="0">
        <f>HYPERLINK("https://dl.dropboxusercontent.com/scl/fi/nqnws7yuq9kuy097ysfuw/109215f29240.jpg?rlkey=mm7y1zaesc7ld1be2x64vu2r7&amp;dl=0","Click to download Image")</f>
      </c>
      <c r="B2020" s="0">
        <f>HYPERLINK("https://dl.dropboxusercontent.com/scl/fi/9im7hkjew0lx2c7bx8nji/mens-hoodie-size-chartswebster.jpg?rlkey=1cnawjui2p405w39abepm1gk9&amp;dl=0","Click to download SizeChart")</f>
      </c>
      <c r="C2020" s="0" t="inlineStr">
        <is>
          <t>Webster Men's Full Zip Hoodie</t>
        </is>
      </c>
      <c r="D2020" s="0" t="inlineStr">
        <is>
          <t>'109215</t>
        </is>
      </c>
      <c r="E2020" s="0" t="inlineStr">
        <is>
          <t>UNI WEBSTER:109215B-M</t>
        </is>
      </c>
      <c r="F2020" s="0" t="inlineStr">
        <is>
          <t>'800109215028</t>
        </is>
      </c>
      <c r="G2020" s="0" t="inlineStr">
        <is>
          <t>MENS</t>
        </is>
      </c>
      <c r="H2020" s="0" t="inlineStr">
        <is>
          <t>M</t>
        </is>
      </c>
      <c r="I2020" s="0">
        <v>49.99</v>
      </c>
      <c r="J2020" s="0">
        <v>6</v>
      </c>
    </row>
    <row r="2021" spans="1:10" customHeight="0">
      <c r="A2021" s="0">
        <f>HYPERLINK("https://dl.dropboxusercontent.com/scl/fi/nqnws7yuq9kuy097ysfuw/109215f29240.jpg?rlkey=mm7y1zaesc7ld1be2x64vu2r7&amp;dl=0","Click to download Image")</f>
      </c>
      <c r="B2021" s="0">
        <f>HYPERLINK("https://dl.dropboxusercontent.com/scl/fi/9im7hkjew0lx2c7bx8nji/mens-hoodie-size-chartswebster.jpg?rlkey=1cnawjui2p405w39abepm1gk9&amp;dl=0","Click to download SizeChart")</f>
      </c>
      <c r="C2021" s="0" t="inlineStr">
        <is>
          <t>Webster Men's Full Zip Hoodie</t>
        </is>
      </c>
      <c r="D2021" s="0" t="inlineStr">
        <is>
          <t>'109215</t>
        </is>
      </c>
      <c r="E2021" s="0" t="inlineStr">
        <is>
          <t>UNI WEBSTER:109215C-L</t>
        </is>
      </c>
      <c r="F2021" s="0" t="inlineStr">
        <is>
          <t>'800109215035</t>
        </is>
      </c>
      <c r="G2021" s="0" t="inlineStr">
        <is>
          <t>MENS</t>
        </is>
      </c>
      <c r="H2021" s="0" t="inlineStr">
        <is>
          <t>L</t>
        </is>
      </c>
      <c r="I2021" s="0">
        <v>49.99</v>
      </c>
      <c r="J2021" s="0">
        <v>6</v>
      </c>
    </row>
    <row r="2022" spans="1:10" customHeight="0">
      <c r="A2022" s="0">
        <f>HYPERLINK("https://dl.dropboxusercontent.com/scl/fi/nqnws7yuq9kuy097ysfuw/109215f29240.jpg?rlkey=mm7y1zaesc7ld1be2x64vu2r7&amp;dl=0","Click to download Image")</f>
      </c>
      <c r="B2022" s="0">
        <f>HYPERLINK("https://dl.dropboxusercontent.com/scl/fi/9im7hkjew0lx2c7bx8nji/mens-hoodie-size-chartswebster.jpg?rlkey=1cnawjui2p405w39abepm1gk9&amp;dl=0","Click to download SizeChart")</f>
      </c>
      <c r="C2022" s="0" t="inlineStr">
        <is>
          <t>Webster Men's Full Zip Hoodie</t>
        </is>
      </c>
      <c r="D2022" s="0" t="inlineStr">
        <is>
          <t>'109215</t>
        </is>
      </c>
      <c r="E2022" s="0" t="inlineStr">
        <is>
          <t>UNI WEBSTER:109215D-XL</t>
        </is>
      </c>
      <c r="F2022" s="0" t="inlineStr">
        <is>
          <t>'800109215042</t>
        </is>
      </c>
      <c r="G2022" s="0" t="inlineStr">
        <is>
          <t>MENS</t>
        </is>
      </c>
      <c r="H2022" s="0" t="inlineStr">
        <is>
          <t>XL</t>
        </is>
      </c>
      <c r="I2022" s="0">
        <v>49.99</v>
      </c>
      <c r="J2022" s="0">
        <v>9</v>
      </c>
    </row>
    <row r="2023" spans="1:10" customHeight="0">
      <c r="A2023" s="0">
        <f>HYPERLINK("https://dl.dropboxusercontent.com/scl/fi/nqnws7yuq9kuy097ysfuw/109215f29240.jpg?rlkey=mm7y1zaesc7ld1be2x64vu2r7&amp;dl=0","Click to download Image")</f>
      </c>
      <c r="B2023" s="0">
        <f>HYPERLINK("https://dl.dropboxusercontent.com/scl/fi/9im7hkjew0lx2c7bx8nji/mens-hoodie-size-chartswebster.jpg?rlkey=1cnawjui2p405w39abepm1gk9&amp;dl=0","Click to download SizeChart")</f>
      </c>
      <c r="C2023" s="0" t="inlineStr">
        <is>
          <t>Webster Men's Full Zip Hoodie</t>
        </is>
      </c>
      <c r="D2023" s="0" t="inlineStr">
        <is>
          <t>'109215</t>
        </is>
      </c>
      <c r="E2023" s="0" t="inlineStr">
        <is>
          <t>UNI WEBSTER:109215E-2XL</t>
        </is>
      </c>
      <c r="F2023" s="0" t="inlineStr">
        <is>
          <t>'800109215059</t>
        </is>
      </c>
      <c r="G2023" s="0" t="inlineStr">
        <is>
          <t>MENS</t>
        </is>
      </c>
      <c r="H2023" s="0" t="inlineStr">
        <is>
          <t>2XL</t>
        </is>
      </c>
      <c r="I2023" s="0">
        <v>49.99</v>
      </c>
      <c r="J2023" s="0">
        <v>4</v>
      </c>
    </row>
    <row r="2024" spans="1:10" customHeight="0">
      <c r="A2024" s="0">
        <f>HYPERLINK("https://dl.dropboxusercontent.com/scl/fi/nqnws7yuq9kuy097ysfuw/109215f29240.jpg?rlkey=mm7y1zaesc7ld1be2x64vu2r7&amp;dl=0","Click to download Image")</f>
      </c>
      <c r="B2024" s="0">
        <f>HYPERLINK("https://dl.dropboxusercontent.com/scl/fi/9im7hkjew0lx2c7bx8nji/mens-hoodie-size-chartswebster.jpg?rlkey=1cnawjui2p405w39abepm1gk9&amp;dl=0","Click to download SizeChart")</f>
      </c>
      <c r="C2024" s="0" t="inlineStr">
        <is>
          <t>Webster Men's Full Zip Hoodie</t>
        </is>
      </c>
      <c r="D2024" s="0" t="inlineStr">
        <is>
          <t>'109215</t>
        </is>
      </c>
      <c r="E2024" s="0" t="inlineStr">
        <is>
          <t>UNI WEBSTER:109215F-3XL</t>
        </is>
      </c>
      <c r="F2024" s="0" t="inlineStr">
        <is>
          <t>'800109215066</t>
        </is>
      </c>
      <c r="G2024" s="0" t="inlineStr">
        <is>
          <t>MENS</t>
        </is>
      </c>
      <c r="H2024" s="0" t="inlineStr">
        <is>
          <t>3XL</t>
        </is>
      </c>
      <c r="I2024" s="0">
        <v>49.99</v>
      </c>
      <c r="J2024" s="0">
        <v>3</v>
      </c>
    </row>
    <row r="2025" spans="1:10" customHeight="0">
      <c r="A2025" s="0">
        <f>HYPERLINK("https://dl.dropboxusercontent.com/scl/fi/8sagnm0jo8ahjhh8qxc1s/121390f89558.jpg?rlkey=e7i74uew6ld17zs15gxik2vn3&amp;dl=0","Click to download Image")</f>
      </c>
      <c r="B2025" s="0">
        <f>HYPERLINK("https://dl.dropboxusercontent.com/scl/fi/9im7hkjew0lx2c7bx8nji/mens-hoodie-size-chartswebster.jpg?rlkey=1cnawjui2p405w39abepm1gk9&amp;dl=0","Click to download SizeChart")</f>
      </c>
      <c r="C2025" s="0" t="inlineStr">
        <is>
          <t>Webster Men's Full Zip Hoodie</t>
        </is>
      </c>
      <c r="D2025" s="0" t="inlineStr">
        <is>
          <t>'121390</t>
        </is>
      </c>
      <c r="E2025" s="0" t="inlineStr">
        <is>
          <t>NDSU WEBSTER:121390A-S</t>
        </is>
      </c>
      <c r="F2025" s="0" t="inlineStr">
        <is>
          <t>'813121390048</t>
        </is>
      </c>
      <c r="G2025" s="0" t="inlineStr">
        <is>
          <t>MENS</t>
        </is>
      </c>
      <c r="H2025" s="0" t="inlineStr">
        <is>
          <t>S</t>
        </is>
      </c>
      <c r="I2025" s="0">
        <v>49.99</v>
      </c>
      <c r="J2025" s="0">
        <v>0</v>
      </c>
    </row>
    <row r="2026" spans="1:10" customHeight="0">
      <c r="A2026" s="0">
        <f>HYPERLINK("https://dl.dropboxusercontent.com/scl/fi/8sagnm0jo8ahjhh8qxc1s/121390f89558.jpg?rlkey=e7i74uew6ld17zs15gxik2vn3&amp;dl=0","Click to download Image")</f>
      </c>
      <c r="B2026" s="0">
        <f>HYPERLINK("https://dl.dropboxusercontent.com/scl/fi/9im7hkjew0lx2c7bx8nji/mens-hoodie-size-chartswebster.jpg?rlkey=1cnawjui2p405w39abepm1gk9&amp;dl=0","Click to download SizeChart")</f>
      </c>
      <c r="C2026" s="0" t="inlineStr">
        <is>
          <t>Webster Men's Full Zip Hoodie</t>
        </is>
      </c>
      <c r="D2026" s="0" t="inlineStr">
        <is>
          <t>'121390</t>
        </is>
      </c>
      <c r="E2026" s="0" t="inlineStr">
        <is>
          <t>NDSU WEBSTER:121390B-M</t>
        </is>
      </c>
      <c r="F2026" s="0" t="inlineStr">
        <is>
          <t>'813121390055</t>
        </is>
      </c>
      <c r="G2026" s="0" t="inlineStr">
        <is>
          <t>MENS</t>
        </is>
      </c>
      <c r="H2026" s="0" t="inlineStr">
        <is>
          <t>M</t>
        </is>
      </c>
      <c r="I2026" s="0">
        <v>49.99</v>
      </c>
      <c r="J2026" s="0">
        <v>0</v>
      </c>
    </row>
    <row r="2027" spans="1:10" customHeight="0">
      <c r="A2027" s="0">
        <f>HYPERLINK("https://dl.dropboxusercontent.com/scl/fi/8sagnm0jo8ahjhh8qxc1s/121390f89558.jpg?rlkey=e7i74uew6ld17zs15gxik2vn3&amp;dl=0","Click to download Image")</f>
      </c>
      <c r="B2027" s="0">
        <f>HYPERLINK("https://dl.dropboxusercontent.com/scl/fi/9im7hkjew0lx2c7bx8nji/mens-hoodie-size-chartswebster.jpg?rlkey=1cnawjui2p405w39abepm1gk9&amp;dl=0","Click to download SizeChart")</f>
      </c>
      <c r="C2027" s="0" t="inlineStr">
        <is>
          <t>Webster Men's Full Zip Hoodie</t>
        </is>
      </c>
      <c r="D2027" s="0" t="inlineStr">
        <is>
          <t>'121390</t>
        </is>
      </c>
      <c r="E2027" s="0" t="inlineStr">
        <is>
          <t>NDSU WEBSTER:121390C-L</t>
        </is>
      </c>
      <c r="F2027" s="0" t="inlineStr">
        <is>
          <t>'813121390062</t>
        </is>
      </c>
      <c r="G2027" s="0" t="inlineStr">
        <is>
          <t>MENS</t>
        </is>
      </c>
      <c r="H2027" s="0" t="inlineStr">
        <is>
          <t>L</t>
        </is>
      </c>
      <c r="I2027" s="0">
        <v>49.99</v>
      </c>
      <c r="J2027" s="0">
        <v>1</v>
      </c>
    </row>
    <row r="2028" spans="1:10" customHeight="0">
      <c r="A2028" s="0">
        <f>HYPERLINK("https://dl.dropboxusercontent.com/scl/fi/8sagnm0jo8ahjhh8qxc1s/121390f89558.jpg?rlkey=e7i74uew6ld17zs15gxik2vn3&amp;dl=0","Click to download Image")</f>
      </c>
      <c r="B2028" s="0">
        <f>HYPERLINK("https://dl.dropboxusercontent.com/scl/fi/9im7hkjew0lx2c7bx8nji/mens-hoodie-size-chartswebster.jpg?rlkey=1cnawjui2p405w39abepm1gk9&amp;dl=0","Click to download SizeChart")</f>
      </c>
      <c r="C2028" s="0" t="inlineStr">
        <is>
          <t>Webster Men's Full Zip Hoodie</t>
        </is>
      </c>
      <c r="D2028" s="0" t="inlineStr">
        <is>
          <t>'121390</t>
        </is>
      </c>
      <c r="E2028" s="0" t="inlineStr">
        <is>
          <t>NDSU WEBSTER:121390D-XL</t>
        </is>
      </c>
      <c r="F2028" s="0" t="inlineStr">
        <is>
          <t>'813121390079</t>
        </is>
      </c>
      <c r="G2028" s="0" t="inlineStr">
        <is>
          <t>MENS</t>
        </is>
      </c>
      <c r="H2028" s="0" t="inlineStr">
        <is>
          <t>XL</t>
        </is>
      </c>
      <c r="I2028" s="0">
        <v>49.99</v>
      </c>
      <c r="J2028" s="0">
        <v>2</v>
      </c>
    </row>
    <row r="2029" spans="1:10" customHeight="0">
      <c r="A2029" s="0">
        <f>HYPERLINK("https://dl.dropboxusercontent.com/scl/fi/8sagnm0jo8ahjhh8qxc1s/121390f89558.jpg?rlkey=e7i74uew6ld17zs15gxik2vn3&amp;dl=0","Click to download Image")</f>
      </c>
      <c r="B2029" s="0">
        <f>HYPERLINK("https://dl.dropboxusercontent.com/scl/fi/9im7hkjew0lx2c7bx8nji/mens-hoodie-size-chartswebster.jpg?rlkey=1cnawjui2p405w39abepm1gk9&amp;dl=0","Click to download SizeChart")</f>
      </c>
      <c r="C2029" s="0" t="inlineStr">
        <is>
          <t>Webster Men's Full Zip Hoodie</t>
        </is>
      </c>
      <c r="D2029" s="0" t="inlineStr">
        <is>
          <t>'121390</t>
        </is>
      </c>
      <c r="E2029" s="0" t="inlineStr">
        <is>
          <t>NDSU WEBSTER:121390E-2XL</t>
        </is>
      </c>
      <c r="F2029" s="0" t="inlineStr">
        <is>
          <t>'813121390086</t>
        </is>
      </c>
      <c r="G2029" s="0" t="inlineStr">
        <is>
          <t>MENS</t>
        </is>
      </c>
      <c r="H2029" s="0" t="inlineStr">
        <is>
          <t>2XL</t>
        </is>
      </c>
      <c r="I2029" s="0">
        <v>49.99</v>
      </c>
      <c r="J2029" s="0">
        <v>3</v>
      </c>
    </row>
    <row r="2030" spans="1:10" customHeight="0">
      <c r="A2030" s="0">
        <f>HYPERLINK("https://dl.dropboxusercontent.com/scl/fi/8sagnm0jo8ahjhh8qxc1s/121390f89558.jpg?rlkey=e7i74uew6ld17zs15gxik2vn3&amp;dl=0","Click to download Image")</f>
      </c>
      <c r="B2030" s="0">
        <f>HYPERLINK("https://dl.dropboxusercontent.com/scl/fi/9im7hkjew0lx2c7bx8nji/mens-hoodie-size-chartswebster.jpg?rlkey=1cnawjui2p405w39abepm1gk9&amp;dl=0","Click to download SizeChart")</f>
      </c>
      <c r="C2030" s="0" t="inlineStr">
        <is>
          <t>Webster Men's Full Zip Hoodie</t>
        </is>
      </c>
      <c r="D2030" s="0" t="inlineStr">
        <is>
          <t>'121390</t>
        </is>
      </c>
      <c r="E2030" s="0" t="inlineStr">
        <is>
          <t>NDSU WEBSTER:121390F-3XL</t>
        </is>
      </c>
      <c r="F2030" s="0" t="inlineStr">
        <is>
          <t>'813121390093</t>
        </is>
      </c>
      <c r="G2030" s="0" t="inlineStr">
        <is>
          <t>MENS</t>
        </is>
      </c>
      <c r="H2030" s="0" t="inlineStr">
        <is>
          <t>3XL</t>
        </is>
      </c>
      <c r="I2030" s="0">
        <v>49.99</v>
      </c>
      <c r="J2030" s="0">
        <v>0</v>
      </c>
    </row>
    <row r="2031" spans="1:10" customHeight="0">
      <c r="A2031" s="0">
        <f>HYPERLINK("https://dl.dropboxusercontent.com/scl/fi/8sagnm0jo8ahjhh8qxc1s/121390f89558.jpg?rlkey=e7i74uew6ld17zs15gxik2vn3&amp;dl=0","Click to download Image")</f>
      </c>
      <c r="B2031" s="0">
        <f>HYPERLINK("https://dl.dropboxusercontent.com/scl/fi/9im7hkjew0lx2c7bx8nji/mens-hoodie-size-chartswebster.jpg?rlkey=1cnawjui2p405w39abepm1gk9&amp;dl=0","Click to download SizeChart")</f>
      </c>
      <c r="C2031" s="0" t="inlineStr">
        <is>
          <t>Webster Men's Full Zip Hoodie</t>
        </is>
      </c>
      <c r="D2031" s="0" t="inlineStr">
        <is>
          <t>'121390</t>
        </is>
      </c>
      <c r="E2031" s="0" t="inlineStr">
        <is>
          <t>NDSU WEBSTER 12 PK:121390Z-12PK</t>
        </is>
      </c>
      <c r="F2031" s="0" t="inlineStr">
        <is>
          <t>'813121390994</t>
        </is>
      </c>
      <c r="G2031" s="0" t="inlineStr">
        <is>
          <t>MENS</t>
        </is>
      </c>
      <c r="H2031" s="0" t="inlineStr">
        <is>
          <t>12 PACK</t>
        </is>
      </c>
      <c r="I2031" s="0">
        <v>49.99</v>
      </c>
      <c r="J2031" s="0">
        <v>0</v>
      </c>
    </row>
    <row r="2032" spans="1:10" customHeight="0">
      <c r="A2032" s="0">
        <f>HYPERLINK("https://dl.dropboxusercontent.com/scl/fi/s2oguow8sxky9towd7y8p/109066af.jpg?rlkey=4erpg2jmqc7by1pedgknn91m2&amp;dl=0","Click to download Image")</f>
      </c>
      <c r="B2032" s="0">
        <f>HYPERLINK("https://dl.dropboxusercontent.com/scl/fi/i9b7xw4pd6k3xgcs8vko3/mens-t-shirt-size-chartsbisbee.jpg?rlkey=n25p0rk9efl0ev969i1mu1jmz&amp;dl=0","Click to download SizeChart")</f>
      </c>
      <c r="C2032" s="0" t="inlineStr">
        <is>
          <t>Bisbee Men's Long Sleeve Shirt</t>
        </is>
      </c>
      <c r="D2032" s="0" t="inlineStr">
        <is>
          <t>'109066</t>
        </is>
      </c>
      <c r="E2032" s="0" t="inlineStr">
        <is>
          <t>CREIGHTON BISBEE:109066A-S</t>
        </is>
      </c>
      <c r="F2032" s="0" t="inlineStr">
        <is>
          <t>'800109066019</t>
        </is>
      </c>
      <c r="G2032" s="0" t="inlineStr">
        <is>
          <t>MENS</t>
        </is>
      </c>
      <c r="H2032" s="0" t="inlineStr">
        <is>
          <t>S</t>
        </is>
      </c>
      <c r="I2032" s="0">
        <v>29.99</v>
      </c>
      <c r="J2032" s="0">
        <v>2</v>
      </c>
    </row>
    <row r="2033" spans="1:10" customHeight="0">
      <c r="A2033" s="0">
        <f>HYPERLINK("https://dl.dropboxusercontent.com/scl/fi/s2oguow8sxky9towd7y8p/109066af.jpg?rlkey=4erpg2jmqc7by1pedgknn91m2&amp;dl=0","Click to download Image")</f>
      </c>
      <c r="B2033" s="0">
        <f>HYPERLINK("https://dl.dropboxusercontent.com/scl/fi/i9b7xw4pd6k3xgcs8vko3/mens-t-shirt-size-chartsbisbee.jpg?rlkey=n25p0rk9efl0ev969i1mu1jmz&amp;dl=0","Click to download SizeChart")</f>
      </c>
      <c r="C2033" s="0" t="inlineStr">
        <is>
          <t>Bisbee Men's Long Sleeve Shirt</t>
        </is>
      </c>
      <c r="D2033" s="0" t="inlineStr">
        <is>
          <t>'109066</t>
        </is>
      </c>
      <c r="E2033" s="0" t="inlineStr">
        <is>
          <t>CREIGHTON BISBEE:109066B-M</t>
        </is>
      </c>
      <c r="F2033" s="0" t="inlineStr">
        <is>
          <t>'800109066026</t>
        </is>
      </c>
      <c r="G2033" s="0" t="inlineStr">
        <is>
          <t>MENS</t>
        </is>
      </c>
      <c r="H2033" s="0" t="inlineStr">
        <is>
          <t>M</t>
        </is>
      </c>
      <c r="I2033" s="0">
        <v>29.99</v>
      </c>
      <c r="J2033" s="0">
        <v>4</v>
      </c>
    </row>
    <row r="2034" spans="1:10" customHeight="0">
      <c r="A2034" s="0">
        <f>HYPERLINK("https://dl.dropboxusercontent.com/scl/fi/s2oguow8sxky9towd7y8p/109066af.jpg?rlkey=4erpg2jmqc7by1pedgknn91m2&amp;dl=0","Click to download Image")</f>
      </c>
      <c r="B2034" s="0">
        <f>HYPERLINK("https://dl.dropboxusercontent.com/scl/fi/i9b7xw4pd6k3xgcs8vko3/mens-t-shirt-size-chartsbisbee.jpg?rlkey=n25p0rk9efl0ev969i1mu1jmz&amp;dl=0","Click to download SizeChart")</f>
      </c>
      <c r="C2034" s="0" t="inlineStr">
        <is>
          <t>Bisbee Men's Long Sleeve Shirt</t>
        </is>
      </c>
      <c r="D2034" s="0" t="inlineStr">
        <is>
          <t>'109066</t>
        </is>
      </c>
      <c r="E2034" s="0" t="inlineStr">
        <is>
          <t>CREIGHTON BISBEE:109066C-L</t>
        </is>
      </c>
      <c r="F2034" s="0" t="inlineStr">
        <is>
          <t>'800109066033</t>
        </is>
      </c>
      <c r="G2034" s="0" t="inlineStr">
        <is>
          <t>MENS</t>
        </is>
      </c>
      <c r="H2034" s="0" t="inlineStr">
        <is>
          <t>L</t>
        </is>
      </c>
      <c r="I2034" s="0">
        <v>29.99</v>
      </c>
      <c r="J2034" s="0">
        <v>7</v>
      </c>
    </row>
    <row r="2035" spans="1:10" customHeight="0">
      <c r="A2035" s="0">
        <f>HYPERLINK("https://dl.dropboxusercontent.com/scl/fi/s2oguow8sxky9towd7y8p/109066af.jpg?rlkey=4erpg2jmqc7by1pedgknn91m2&amp;dl=0","Click to download Image")</f>
      </c>
      <c r="B2035" s="0">
        <f>HYPERLINK("https://dl.dropboxusercontent.com/scl/fi/i9b7xw4pd6k3xgcs8vko3/mens-t-shirt-size-chartsbisbee.jpg?rlkey=n25p0rk9efl0ev969i1mu1jmz&amp;dl=0","Click to download SizeChart")</f>
      </c>
      <c r="C2035" s="0" t="inlineStr">
        <is>
          <t>Bisbee Men's Long Sleeve Shirt</t>
        </is>
      </c>
      <c r="D2035" s="0" t="inlineStr">
        <is>
          <t>'109066</t>
        </is>
      </c>
      <c r="E2035" s="0" t="inlineStr">
        <is>
          <t>CREIGHTON BISBEE:109066D-XL</t>
        </is>
      </c>
      <c r="F2035" s="0" t="inlineStr">
        <is>
          <t>'800109066040</t>
        </is>
      </c>
      <c r="G2035" s="0" t="inlineStr">
        <is>
          <t>MENS</t>
        </is>
      </c>
      <c r="H2035" s="0" t="inlineStr">
        <is>
          <t>XL</t>
        </is>
      </c>
      <c r="I2035" s="0">
        <v>29.99</v>
      </c>
      <c r="J2035" s="0">
        <v>7</v>
      </c>
    </row>
    <row r="2036" spans="1:10" customHeight="0">
      <c r="A2036" s="0">
        <f>HYPERLINK("https://dl.dropboxusercontent.com/scl/fi/s2oguow8sxky9towd7y8p/109066af.jpg?rlkey=4erpg2jmqc7by1pedgknn91m2&amp;dl=0","Click to download Image")</f>
      </c>
      <c r="B2036" s="0">
        <f>HYPERLINK("https://dl.dropboxusercontent.com/scl/fi/i9b7xw4pd6k3xgcs8vko3/mens-t-shirt-size-chartsbisbee.jpg?rlkey=n25p0rk9efl0ev969i1mu1jmz&amp;dl=0","Click to download SizeChart")</f>
      </c>
      <c r="C2036" s="0" t="inlineStr">
        <is>
          <t>Bisbee Men's Long Sleeve Shirt</t>
        </is>
      </c>
      <c r="D2036" s="0" t="inlineStr">
        <is>
          <t>'109066</t>
        </is>
      </c>
      <c r="E2036" s="0" t="inlineStr">
        <is>
          <t>CREIGHTON BISBEE:109066E-2XL</t>
        </is>
      </c>
      <c r="F2036" s="0" t="inlineStr">
        <is>
          <t>'800109066057</t>
        </is>
      </c>
      <c r="G2036" s="0" t="inlineStr">
        <is>
          <t>MENS</t>
        </is>
      </c>
      <c r="H2036" s="0" t="inlineStr">
        <is>
          <t>2XL</t>
        </is>
      </c>
      <c r="I2036" s="0">
        <v>29.99</v>
      </c>
      <c r="J2036" s="0">
        <v>5</v>
      </c>
    </row>
    <row r="2037" spans="1:10" customHeight="0">
      <c r="A2037" s="0">
        <f>HYPERLINK("https://dl.dropboxusercontent.com/scl/fi/s2oguow8sxky9towd7y8p/109066af.jpg?rlkey=4erpg2jmqc7by1pedgknn91m2&amp;dl=0","Click to download Image")</f>
      </c>
      <c r="B2037" s="0">
        <f>HYPERLINK("https://dl.dropboxusercontent.com/scl/fi/i9b7xw4pd6k3xgcs8vko3/mens-t-shirt-size-chartsbisbee.jpg?rlkey=n25p0rk9efl0ev969i1mu1jmz&amp;dl=0","Click to download SizeChart")</f>
      </c>
      <c r="C2037" s="0" t="inlineStr">
        <is>
          <t>Bisbee Men's Long Sleeve Shirt</t>
        </is>
      </c>
      <c r="D2037" s="0" t="inlineStr">
        <is>
          <t>'109066</t>
        </is>
      </c>
      <c r="E2037" s="0" t="inlineStr">
        <is>
          <t>CREIGHTON BISBEE:109066F-3XL</t>
        </is>
      </c>
      <c r="F2037" s="0" t="inlineStr">
        <is>
          <t>'800109066064</t>
        </is>
      </c>
      <c r="G2037" s="0" t="inlineStr">
        <is>
          <t>MENS</t>
        </is>
      </c>
      <c r="H2037" s="0" t="inlineStr">
        <is>
          <t>3XL</t>
        </is>
      </c>
      <c r="I2037" s="0">
        <v>29.99</v>
      </c>
      <c r="J2037" s="0">
        <v>3</v>
      </c>
    </row>
    <row r="2038" spans="1:10" customHeight="0">
      <c r="A2038" s="0">
        <f>HYPERLINK("https://dl.dropboxusercontent.com/scl/fi/6dvf0wjcsqbfy846dm9t9/109069af.jpg?rlkey=kmmre5yoxe5fmdhe8d8ygyph6&amp;dl=0","Click to download Image")</f>
      </c>
      <c r="B2038" s="0">
        <f>HYPERLINK("https://dl.dropboxusercontent.com/scl/fi/i9b7xw4pd6k3xgcs8vko3/mens-t-shirt-size-chartsbisbee.jpg?rlkey=n25p0rk9efl0ev969i1mu1jmz&amp;dl=0","Click to download SizeChart")</f>
      </c>
      <c r="C2038" s="0" t="inlineStr">
        <is>
          <t>Bisbee Men's Long Sleeve Shirt</t>
        </is>
      </c>
      <c r="D2038" s="0" t="inlineStr">
        <is>
          <t>'109069</t>
        </is>
      </c>
      <c r="E2038" s="0" t="inlineStr">
        <is>
          <t>UNO BISBEE:109069A-S</t>
        </is>
      </c>
      <c r="F2038" s="0" t="inlineStr">
        <is>
          <t>'800109069010</t>
        </is>
      </c>
      <c r="G2038" s="0" t="inlineStr">
        <is>
          <t>MENS</t>
        </is>
      </c>
      <c r="H2038" s="0" t="inlineStr">
        <is>
          <t>S</t>
        </is>
      </c>
      <c r="I2038" s="0">
        <v>29.99</v>
      </c>
      <c r="J2038" s="0">
        <v>3</v>
      </c>
    </row>
    <row r="2039" spans="1:10" customHeight="0">
      <c r="A2039" s="0">
        <f>HYPERLINK("https://dl.dropboxusercontent.com/scl/fi/6dvf0wjcsqbfy846dm9t9/109069af.jpg?rlkey=kmmre5yoxe5fmdhe8d8ygyph6&amp;dl=0","Click to download Image")</f>
      </c>
      <c r="B2039" s="0">
        <f>HYPERLINK("https://dl.dropboxusercontent.com/scl/fi/i9b7xw4pd6k3xgcs8vko3/mens-t-shirt-size-chartsbisbee.jpg?rlkey=n25p0rk9efl0ev969i1mu1jmz&amp;dl=0","Click to download SizeChart")</f>
      </c>
      <c r="C2039" s="0" t="inlineStr">
        <is>
          <t>Bisbee Men's Long Sleeve Shirt</t>
        </is>
      </c>
      <c r="D2039" s="0" t="inlineStr">
        <is>
          <t>'109069</t>
        </is>
      </c>
      <c r="E2039" s="0" t="inlineStr">
        <is>
          <t>UNO BISBEE:109069B-M</t>
        </is>
      </c>
      <c r="F2039" s="0" t="inlineStr">
        <is>
          <t>'800109069027</t>
        </is>
      </c>
      <c r="G2039" s="0" t="inlineStr">
        <is>
          <t>MENS</t>
        </is>
      </c>
      <c r="H2039" s="0" t="inlineStr">
        <is>
          <t>M</t>
        </is>
      </c>
      <c r="I2039" s="0">
        <v>29.99</v>
      </c>
      <c r="J2039" s="0">
        <v>6</v>
      </c>
    </row>
    <row r="2040" spans="1:10" customHeight="0">
      <c r="A2040" s="0">
        <f>HYPERLINK("https://dl.dropboxusercontent.com/scl/fi/6dvf0wjcsqbfy846dm9t9/109069af.jpg?rlkey=kmmre5yoxe5fmdhe8d8ygyph6&amp;dl=0","Click to download Image")</f>
      </c>
      <c r="B2040" s="0">
        <f>HYPERLINK("https://dl.dropboxusercontent.com/scl/fi/i9b7xw4pd6k3xgcs8vko3/mens-t-shirt-size-chartsbisbee.jpg?rlkey=n25p0rk9efl0ev969i1mu1jmz&amp;dl=0","Click to download SizeChart")</f>
      </c>
      <c r="C2040" s="0" t="inlineStr">
        <is>
          <t>Bisbee Men's Long Sleeve Shirt</t>
        </is>
      </c>
      <c r="D2040" s="0" t="inlineStr">
        <is>
          <t>'109069</t>
        </is>
      </c>
      <c r="E2040" s="0" t="inlineStr">
        <is>
          <t>UNO BISBEE:109069C-L</t>
        </is>
      </c>
      <c r="F2040" s="0" t="inlineStr">
        <is>
          <t>'800109069034</t>
        </is>
      </c>
      <c r="G2040" s="0" t="inlineStr">
        <is>
          <t>MENS</t>
        </is>
      </c>
      <c r="H2040" s="0" t="inlineStr">
        <is>
          <t>L</t>
        </is>
      </c>
      <c r="I2040" s="0">
        <v>29.99</v>
      </c>
      <c r="J2040" s="0">
        <v>8</v>
      </c>
    </row>
    <row r="2041" spans="1:10" customHeight="0">
      <c r="A2041" s="0">
        <f>HYPERLINK("https://dl.dropboxusercontent.com/scl/fi/6dvf0wjcsqbfy846dm9t9/109069af.jpg?rlkey=kmmre5yoxe5fmdhe8d8ygyph6&amp;dl=0","Click to download Image")</f>
      </c>
      <c r="B2041" s="0">
        <f>HYPERLINK("https://dl.dropboxusercontent.com/scl/fi/i9b7xw4pd6k3xgcs8vko3/mens-t-shirt-size-chartsbisbee.jpg?rlkey=n25p0rk9efl0ev969i1mu1jmz&amp;dl=0","Click to download SizeChart")</f>
      </c>
      <c r="C2041" s="0" t="inlineStr">
        <is>
          <t>Bisbee Men's Long Sleeve Shirt</t>
        </is>
      </c>
      <c r="D2041" s="0" t="inlineStr">
        <is>
          <t>'109069</t>
        </is>
      </c>
      <c r="E2041" s="0" t="inlineStr">
        <is>
          <t>UNO BISBEE:109069D-XL</t>
        </is>
      </c>
      <c r="F2041" s="0" t="inlineStr">
        <is>
          <t>'800109069041</t>
        </is>
      </c>
      <c r="G2041" s="0" t="inlineStr">
        <is>
          <t>MENS</t>
        </is>
      </c>
      <c r="H2041" s="0" t="inlineStr">
        <is>
          <t>XL</t>
        </is>
      </c>
      <c r="I2041" s="0">
        <v>29.99</v>
      </c>
      <c r="J2041" s="0">
        <v>9</v>
      </c>
    </row>
    <row r="2042" spans="1:10" customHeight="0">
      <c r="A2042" s="0">
        <f>HYPERLINK("https://dl.dropboxusercontent.com/scl/fi/6dvf0wjcsqbfy846dm9t9/109069af.jpg?rlkey=kmmre5yoxe5fmdhe8d8ygyph6&amp;dl=0","Click to download Image")</f>
      </c>
      <c r="B2042" s="0">
        <f>HYPERLINK("https://dl.dropboxusercontent.com/scl/fi/i9b7xw4pd6k3xgcs8vko3/mens-t-shirt-size-chartsbisbee.jpg?rlkey=n25p0rk9efl0ev969i1mu1jmz&amp;dl=0","Click to download SizeChart")</f>
      </c>
      <c r="C2042" s="0" t="inlineStr">
        <is>
          <t>Bisbee Men's Long Sleeve Shirt</t>
        </is>
      </c>
      <c r="D2042" s="0" t="inlineStr">
        <is>
          <t>'109069</t>
        </is>
      </c>
      <c r="E2042" s="0" t="inlineStr">
        <is>
          <t>UNO BISBEE:109069E-2XL</t>
        </is>
      </c>
      <c r="F2042" s="0" t="inlineStr">
        <is>
          <t>'800109069058</t>
        </is>
      </c>
      <c r="G2042" s="0" t="inlineStr">
        <is>
          <t>MENS</t>
        </is>
      </c>
      <c r="H2042" s="0" t="inlineStr">
        <is>
          <t>2XL</t>
        </is>
      </c>
      <c r="I2042" s="0">
        <v>29.99</v>
      </c>
      <c r="J2042" s="0">
        <v>6</v>
      </c>
    </row>
    <row r="2043" spans="1:10" customHeight="0">
      <c r="A2043" s="0">
        <f>HYPERLINK("https://dl.dropboxusercontent.com/scl/fi/6dvf0wjcsqbfy846dm9t9/109069af.jpg?rlkey=kmmre5yoxe5fmdhe8d8ygyph6&amp;dl=0","Click to download Image")</f>
      </c>
      <c r="B2043" s="0">
        <f>HYPERLINK("https://dl.dropboxusercontent.com/scl/fi/i9b7xw4pd6k3xgcs8vko3/mens-t-shirt-size-chartsbisbee.jpg?rlkey=n25p0rk9efl0ev969i1mu1jmz&amp;dl=0","Click to download SizeChart")</f>
      </c>
      <c r="C2043" s="0" t="inlineStr">
        <is>
          <t>Bisbee Men's Long Sleeve Shirt</t>
        </is>
      </c>
      <c r="D2043" s="0" t="inlineStr">
        <is>
          <t>'109069</t>
        </is>
      </c>
      <c r="E2043" s="0" t="inlineStr">
        <is>
          <t>UNO BISBEE:109069F-3XL</t>
        </is>
      </c>
      <c r="F2043" s="0" t="inlineStr">
        <is>
          <t>'800109069065</t>
        </is>
      </c>
      <c r="G2043" s="0" t="inlineStr">
        <is>
          <t>MENS</t>
        </is>
      </c>
      <c r="H2043" s="0" t="inlineStr">
        <is>
          <t>3XL</t>
        </is>
      </c>
      <c r="I2043" s="0">
        <v>29.99</v>
      </c>
      <c r="J2043" s="0">
        <v>3</v>
      </c>
    </row>
    <row r="2044" spans="1:10" customHeight="0">
      <c r="A2044" s="0">
        <f>HYPERLINK("https://dl.dropboxusercontent.com/scl/fi/vqun0tttl49av1137qkv1/109064af.jpg?rlkey=wvs3hcfojcc7xuza8f43h58zm&amp;dl=0","Click to download Image")</f>
      </c>
      <c r="B2044" s="0">
        <f>HYPERLINK("https://dl.dropboxusercontent.com/scl/fi/i9b7xw4pd6k3xgcs8vko3/mens-t-shirt-size-chartsbisbee.jpg?rlkey=n25p0rk9efl0ev969i1mu1jmz&amp;dl=0","Click to download SizeChart")</f>
      </c>
      <c r="C2044" s="0" t="inlineStr">
        <is>
          <t>Bisbee Men's Long Sleeve Shirt</t>
        </is>
      </c>
      <c r="D2044" s="0" t="inlineStr">
        <is>
          <t>'109064</t>
        </is>
      </c>
      <c r="E2044" s="0" t="inlineStr">
        <is>
          <t>USD BISBEE:109064A-S</t>
        </is>
      </c>
      <c r="F2044" s="0" t="inlineStr">
        <is>
          <t>'800109064015</t>
        </is>
      </c>
      <c r="G2044" s="0" t="inlineStr">
        <is>
          <t>MENS</t>
        </is>
      </c>
      <c r="H2044" s="0" t="inlineStr">
        <is>
          <t>S</t>
        </is>
      </c>
      <c r="I2044" s="0">
        <v>29.99</v>
      </c>
      <c r="J2044" s="0">
        <v>3</v>
      </c>
    </row>
    <row r="2045" spans="1:10" customHeight="0">
      <c r="A2045" s="0">
        <f>HYPERLINK("https://dl.dropboxusercontent.com/scl/fi/vqun0tttl49av1137qkv1/109064af.jpg?rlkey=wvs3hcfojcc7xuza8f43h58zm&amp;dl=0","Click to download Image")</f>
      </c>
      <c r="B2045" s="0">
        <f>HYPERLINK("https://dl.dropboxusercontent.com/scl/fi/i9b7xw4pd6k3xgcs8vko3/mens-t-shirt-size-chartsbisbee.jpg?rlkey=n25p0rk9efl0ev969i1mu1jmz&amp;dl=0","Click to download SizeChart")</f>
      </c>
      <c r="C2045" s="0" t="inlineStr">
        <is>
          <t>Bisbee Men's Long Sleeve Shirt</t>
        </is>
      </c>
      <c r="D2045" s="0" t="inlineStr">
        <is>
          <t>'109064</t>
        </is>
      </c>
      <c r="E2045" s="0" t="inlineStr">
        <is>
          <t>USD BISBEE:109064B-M</t>
        </is>
      </c>
      <c r="F2045" s="0" t="inlineStr">
        <is>
          <t>'800109064022</t>
        </is>
      </c>
      <c r="G2045" s="0" t="inlineStr">
        <is>
          <t>MENS</t>
        </is>
      </c>
      <c r="H2045" s="0" t="inlineStr">
        <is>
          <t>M</t>
        </is>
      </c>
      <c r="I2045" s="0">
        <v>29.99</v>
      </c>
      <c r="J2045" s="0">
        <v>6</v>
      </c>
    </row>
    <row r="2046" spans="1:10" customHeight="0">
      <c r="A2046" s="0">
        <f>HYPERLINK("https://dl.dropboxusercontent.com/scl/fi/vqun0tttl49av1137qkv1/109064af.jpg?rlkey=wvs3hcfojcc7xuza8f43h58zm&amp;dl=0","Click to download Image")</f>
      </c>
      <c r="B2046" s="0">
        <f>HYPERLINK("https://dl.dropboxusercontent.com/scl/fi/i9b7xw4pd6k3xgcs8vko3/mens-t-shirt-size-chartsbisbee.jpg?rlkey=n25p0rk9efl0ev969i1mu1jmz&amp;dl=0","Click to download SizeChart")</f>
      </c>
      <c r="C2046" s="0" t="inlineStr">
        <is>
          <t>Bisbee Men's Long Sleeve Shirt</t>
        </is>
      </c>
      <c r="D2046" s="0" t="inlineStr">
        <is>
          <t>'109064</t>
        </is>
      </c>
      <c r="E2046" s="0" t="inlineStr">
        <is>
          <t>USD BISBEE:109064C-L</t>
        </is>
      </c>
      <c r="F2046" s="0" t="inlineStr">
        <is>
          <t>'800109064039</t>
        </is>
      </c>
      <c r="G2046" s="0" t="inlineStr">
        <is>
          <t>MENS</t>
        </is>
      </c>
      <c r="H2046" s="0" t="inlineStr">
        <is>
          <t>L</t>
        </is>
      </c>
      <c r="I2046" s="0">
        <v>29.99</v>
      </c>
      <c r="J2046" s="0">
        <v>9</v>
      </c>
    </row>
    <row r="2047" spans="1:10" customHeight="0">
      <c r="A2047" s="0">
        <f>HYPERLINK("https://dl.dropboxusercontent.com/scl/fi/vqun0tttl49av1137qkv1/109064af.jpg?rlkey=wvs3hcfojcc7xuza8f43h58zm&amp;dl=0","Click to download Image")</f>
      </c>
      <c r="B2047" s="0">
        <f>HYPERLINK("https://dl.dropboxusercontent.com/scl/fi/i9b7xw4pd6k3xgcs8vko3/mens-t-shirt-size-chartsbisbee.jpg?rlkey=n25p0rk9efl0ev969i1mu1jmz&amp;dl=0","Click to download SizeChart")</f>
      </c>
      <c r="C2047" s="0" t="inlineStr">
        <is>
          <t>Bisbee Men's Long Sleeve Shirt</t>
        </is>
      </c>
      <c r="D2047" s="0" t="inlineStr">
        <is>
          <t>'109064</t>
        </is>
      </c>
      <c r="E2047" s="0" t="inlineStr">
        <is>
          <t>USD BISBEE:109064D-XL</t>
        </is>
      </c>
      <c r="F2047" s="0" t="inlineStr">
        <is>
          <t>'800109064046</t>
        </is>
      </c>
      <c r="G2047" s="0" t="inlineStr">
        <is>
          <t>MENS</t>
        </is>
      </c>
      <c r="H2047" s="0" t="inlineStr">
        <is>
          <t>XL</t>
        </is>
      </c>
      <c r="I2047" s="0">
        <v>29.99</v>
      </c>
      <c r="J2047" s="0">
        <v>9</v>
      </c>
    </row>
    <row r="2048" spans="1:10" customHeight="0">
      <c r="A2048" s="0">
        <f>HYPERLINK("https://dl.dropboxusercontent.com/scl/fi/vqun0tttl49av1137qkv1/109064af.jpg?rlkey=wvs3hcfojcc7xuza8f43h58zm&amp;dl=0","Click to download Image")</f>
      </c>
      <c r="B2048" s="0">
        <f>HYPERLINK("https://dl.dropboxusercontent.com/scl/fi/i9b7xw4pd6k3xgcs8vko3/mens-t-shirt-size-chartsbisbee.jpg?rlkey=n25p0rk9efl0ev969i1mu1jmz&amp;dl=0","Click to download SizeChart")</f>
      </c>
      <c r="C2048" s="0" t="inlineStr">
        <is>
          <t>Bisbee Men's Long Sleeve Shirt</t>
        </is>
      </c>
      <c r="D2048" s="0" t="inlineStr">
        <is>
          <t>'109064</t>
        </is>
      </c>
      <c r="E2048" s="0" t="inlineStr">
        <is>
          <t>USD BISBEE:109064E-2XL</t>
        </is>
      </c>
      <c r="F2048" s="0" t="inlineStr">
        <is>
          <t>'800109064053</t>
        </is>
      </c>
      <c r="G2048" s="0" t="inlineStr">
        <is>
          <t>MENS</t>
        </is>
      </c>
      <c r="H2048" s="0" t="inlineStr">
        <is>
          <t>2XL</t>
        </is>
      </c>
      <c r="I2048" s="0">
        <v>29.99</v>
      </c>
      <c r="J2048" s="0">
        <v>6</v>
      </c>
    </row>
    <row r="2049" spans="1:10" customHeight="0">
      <c r="A2049" s="0">
        <f>HYPERLINK("https://dl.dropboxusercontent.com/scl/fi/vqun0tttl49av1137qkv1/109064af.jpg?rlkey=wvs3hcfojcc7xuza8f43h58zm&amp;dl=0","Click to download Image")</f>
      </c>
      <c r="B2049" s="0">
        <f>HYPERLINK("https://dl.dropboxusercontent.com/scl/fi/i9b7xw4pd6k3xgcs8vko3/mens-t-shirt-size-chartsbisbee.jpg?rlkey=n25p0rk9efl0ev969i1mu1jmz&amp;dl=0","Click to download SizeChart")</f>
      </c>
      <c r="C2049" s="0" t="inlineStr">
        <is>
          <t>Bisbee Men's Long Sleeve Shirt</t>
        </is>
      </c>
      <c r="D2049" s="0" t="inlineStr">
        <is>
          <t>'109064</t>
        </is>
      </c>
      <c r="E2049" s="0" t="inlineStr">
        <is>
          <t>USD BISBEE:109064F-3XL</t>
        </is>
      </c>
      <c r="F2049" s="0" t="inlineStr">
        <is>
          <t>'800109064060</t>
        </is>
      </c>
      <c r="G2049" s="0" t="inlineStr">
        <is>
          <t>MENS</t>
        </is>
      </c>
      <c r="H2049" s="0" t="inlineStr">
        <is>
          <t>3XL</t>
        </is>
      </c>
      <c r="I2049" s="0">
        <v>29.99</v>
      </c>
      <c r="J2049" s="0">
        <v>3</v>
      </c>
    </row>
    <row r="2050" spans="1:10" customHeight="0">
      <c r="A2050" s="0">
        <f>HYPERLINK("https://dl.dropboxusercontent.com/scl/fi/hjiodx9iztjsfxvrdljb4/109058af.jpg?rlkey=4niavj752pmv2hhltu7kn71lb&amp;dl=0","Click to download Image")</f>
      </c>
      <c r="B2050" s="0">
        <f>HYPERLINK("https://dl.dropboxusercontent.com/scl/fi/i9b7xw4pd6k3xgcs8vko3/mens-t-shirt-size-chartsbisbee.jpg?rlkey=n25p0rk9efl0ev969i1mu1jmz&amp;dl=0","Click to download SizeChart")</f>
      </c>
      <c r="C2050" s="0" t="inlineStr">
        <is>
          <t>Bisbee Men's Long Sleeve Shirt</t>
        </is>
      </c>
      <c r="D2050" s="0" t="inlineStr">
        <is>
          <t>'109058</t>
        </is>
      </c>
      <c r="E2050" s="0" t="inlineStr">
        <is>
          <t>WICHITA BISBEE:109058A-S</t>
        </is>
      </c>
      <c r="F2050" s="0" t="inlineStr">
        <is>
          <t>'800109058014</t>
        </is>
      </c>
      <c r="G2050" s="0" t="inlineStr">
        <is>
          <t>MENS</t>
        </is>
      </c>
      <c r="H2050" s="0" t="inlineStr">
        <is>
          <t>S</t>
        </is>
      </c>
      <c r="I2050" s="0">
        <v>29.99</v>
      </c>
      <c r="J2050" s="0">
        <v>3</v>
      </c>
    </row>
    <row r="2051" spans="1:10" customHeight="0">
      <c r="A2051" s="0">
        <f>HYPERLINK("https://dl.dropboxusercontent.com/scl/fi/hjiodx9iztjsfxvrdljb4/109058af.jpg?rlkey=4niavj752pmv2hhltu7kn71lb&amp;dl=0","Click to download Image")</f>
      </c>
      <c r="B2051" s="0">
        <f>HYPERLINK("https://dl.dropboxusercontent.com/scl/fi/i9b7xw4pd6k3xgcs8vko3/mens-t-shirt-size-chartsbisbee.jpg?rlkey=n25p0rk9efl0ev969i1mu1jmz&amp;dl=0","Click to download SizeChart")</f>
      </c>
      <c r="C2051" s="0" t="inlineStr">
        <is>
          <t>Bisbee Men's Long Sleeve Shirt</t>
        </is>
      </c>
      <c r="D2051" s="0" t="inlineStr">
        <is>
          <t>'109058</t>
        </is>
      </c>
      <c r="E2051" s="0" t="inlineStr">
        <is>
          <t>WICHITA BISBEE:109058B-M</t>
        </is>
      </c>
      <c r="F2051" s="0" t="inlineStr">
        <is>
          <t>'800109058021</t>
        </is>
      </c>
      <c r="G2051" s="0" t="inlineStr">
        <is>
          <t>MENS</t>
        </is>
      </c>
      <c r="H2051" s="0" t="inlineStr">
        <is>
          <t>M</t>
        </is>
      </c>
      <c r="I2051" s="0">
        <v>29.99</v>
      </c>
      <c r="J2051" s="0">
        <v>6</v>
      </c>
    </row>
    <row r="2052" spans="1:10" customHeight="0">
      <c r="A2052" s="0">
        <f>HYPERLINK("https://dl.dropboxusercontent.com/scl/fi/hjiodx9iztjsfxvrdljb4/109058af.jpg?rlkey=4niavj752pmv2hhltu7kn71lb&amp;dl=0","Click to download Image")</f>
      </c>
      <c r="B2052" s="0">
        <f>HYPERLINK("https://dl.dropboxusercontent.com/scl/fi/i9b7xw4pd6k3xgcs8vko3/mens-t-shirt-size-chartsbisbee.jpg?rlkey=n25p0rk9efl0ev969i1mu1jmz&amp;dl=0","Click to download SizeChart")</f>
      </c>
      <c r="C2052" s="0" t="inlineStr">
        <is>
          <t>Bisbee Men's Long Sleeve Shirt</t>
        </is>
      </c>
      <c r="D2052" s="0" t="inlineStr">
        <is>
          <t>'109058</t>
        </is>
      </c>
      <c r="E2052" s="0" t="inlineStr">
        <is>
          <t>WICHITA BISBEE:109058C-L</t>
        </is>
      </c>
      <c r="F2052" s="0" t="inlineStr">
        <is>
          <t>'800109058038</t>
        </is>
      </c>
      <c r="G2052" s="0" t="inlineStr">
        <is>
          <t>MENS</t>
        </is>
      </c>
      <c r="H2052" s="0" t="inlineStr">
        <is>
          <t>L</t>
        </is>
      </c>
      <c r="I2052" s="0">
        <v>29.99</v>
      </c>
      <c r="J2052" s="0">
        <v>9</v>
      </c>
    </row>
    <row r="2053" spans="1:10" customHeight="0">
      <c r="A2053" s="0">
        <f>HYPERLINK("https://dl.dropboxusercontent.com/scl/fi/hjiodx9iztjsfxvrdljb4/109058af.jpg?rlkey=4niavj752pmv2hhltu7kn71lb&amp;dl=0","Click to download Image")</f>
      </c>
      <c r="B2053" s="0">
        <f>HYPERLINK("https://dl.dropboxusercontent.com/scl/fi/i9b7xw4pd6k3xgcs8vko3/mens-t-shirt-size-chartsbisbee.jpg?rlkey=n25p0rk9efl0ev969i1mu1jmz&amp;dl=0","Click to download SizeChart")</f>
      </c>
      <c r="C2053" s="0" t="inlineStr">
        <is>
          <t>Bisbee Men's Long Sleeve Shirt</t>
        </is>
      </c>
      <c r="D2053" s="0" t="inlineStr">
        <is>
          <t>'109058</t>
        </is>
      </c>
      <c r="E2053" s="0" t="inlineStr">
        <is>
          <t>WICHITA BISBEE:109058D-XL</t>
        </is>
      </c>
      <c r="F2053" s="0" t="inlineStr">
        <is>
          <t>'800109058045</t>
        </is>
      </c>
      <c r="G2053" s="0" t="inlineStr">
        <is>
          <t>MENS</t>
        </is>
      </c>
      <c r="H2053" s="0" t="inlineStr">
        <is>
          <t>XL</t>
        </is>
      </c>
      <c r="I2053" s="0">
        <v>29.99</v>
      </c>
      <c r="J2053" s="0">
        <v>9</v>
      </c>
    </row>
    <row r="2054" spans="1:10" customHeight="0">
      <c r="A2054" s="0">
        <f>HYPERLINK("https://dl.dropboxusercontent.com/scl/fi/hjiodx9iztjsfxvrdljb4/109058af.jpg?rlkey=4niavj752pmv2hhltu7kn71lb&amp;dl=0","Click to download Image")</f>
      </c>
      <c r="B2054" s="0">
        <f>HYPERLINK("https://dl.dropboxusercontent.com/scl/fi/i9b7xw4pd6k3xgcs8vko3/mens-t-shirt-size-chartsbisbee.jpg?rlkey=n25p0rk9efl0ev969i1mu1jmz&amp;dl=0","Click to download SizeChart")</f>
      </c>
      <c r="C2054" s="0" t="inlineStr">
        <is>
          <t>Bisbee Men's Long Sleeve Shirt</t>
        </is>
      </c>
      <c r="D2054" s="0" t="inlineStr">
        <is>
          <t>'109058</t>
        </is>
      </c>
      <c r="E2054" s="0" t="inlineStr">
        <is>
          <t>WICHITA BISBEE:109058E-2XL</t>
        </is>
      </c>
      <c r="F2054" s="0" t="inlineStr">
        <is>
          <t>'800109058052</t>
        </is>
      </c>
      <c r="G2054" s="0" t="inlineStr">
        <is>
          <t>MENS</t>
        </is>
      </c>
      <c r="H2054" s="0" t="inlineStr">
        <is>
          <t>2XL</t>
        </is>
      </c>
      <c r="I2054" s="0">
        <v>29.99</v>
      </c>
      <c r="J2054" s="0">
        <v>6</v>
      </c>
    </row>
    <row r="2055" spans="1:10" customHeight="0">
      <c r="A2055" s="0">
        <f>HYPERLINK("https://dl.dropboxusercontent.com/scl/fi/hjiodx9iztjsfxvrdljb4/109058af.jpg?rlkey=4niavj752pmv2hhltu7kn71lb&amp;dl=0","Click to download Image")</f>
      </c>
      <c r="B2055" s="0">
        <f>HYPERLINK("https://dl.dropboxusercontent.com/scl/fi/i9b7xw4pd6k3xgcs8vko3/mens-t-shirt-size-chartsbisbee.jpg?rlkey=n25p0rk9efl0ev969i1mu1jmz&amp;dl=0","Click to download SizeChart")</f>
      </c>
      <c r="C2055" s="0" t="inlineStr">
        <is>
          <t>Bisbee Men's Long Sleeve Shirt</t>
        </is>
      </c>
      <c r="D2055" s="0" t="inlineStr">
        <is>
          <t>'109058</t>
        </is>
      </c>
      <c r="E2055" s="0" t="inlineStr">
        <is>
          <t>WICHITA BISBEE:109058F-3XL</t>
        </is>
      </c>
      <c r="F2055" s="0" t="inlineStr">
        <is>
          <t>'800109058069</t>
        </is>
      </c>
      <c r="G2055" s="0" t="inlineStr">
        <is>
          <t>MENS</t>
        </is>
      </c>
      <c r="H2055" s="0" t="inlineStr">
        <is>
          <t>3XL</t>
        </is>
      </c>
      <c r="I2055" s="0">
        <v>29.99</v>
      </c>
      <c r="J2055" s="0">
        <v>3</v>
      </c>
    </row>
    <row r="2056" spans="1:10" customHeight="0">
      <c r="A2056" s="0">
        <f>HYPERLINK("https://dl.dropboxusercontent.com/scl/fi/akm3cvbq6m8kcty26ibrm/109062af.jpg?rlkey=4zdctgs4yznfl659qg9pf1uve&amp;dl=0","Click to download Image")</f>
      </c>
      <c r="B2056" s="0">
        <f>HYPERLINK("https://dl.dropboxusercontent.com/scl/fi/i9b7xw4pd6k3xgcs8vko3/mens-t-shirt-size-chartsbisbee.jpg?rlkey=n25p0rk9efl0ev969i1mu1jmz&amp;dl=0","Click to download SizeChart")</f>
      </c>
      <c r="C2056" s="0" t="inlineStr">
        <is>
          <t>Bisbee Men's Long Sleeve Shirt</t>
        </is>
      </c>
      <c r="D2056" s="0" t="inlineStr">
        <is>
          <t>'109062</t>
        </is>
      </c>
      <c r="E2056" s="0" t="inlineStr">
        <is>
          <t>INDIANA BISBEE:109062A-S</t>
        </is>
      </c>
      <c r="F2056" s="0" t="inlineStr">
        <is>
          <t>'800109062011</t>
        </is>
      </c>
      <c r="G2056" s="0" t="inlineStr">
        <is>
          <t>MENS</t>
        </is>
      </c>
      <c r="H2056" s="0" t="inlineStr">
        <is>
          <t>S</t>
        </is>
      </c>
      <c r="I2056" s="0">
        <v>29.99</v>
      </c>
      <c r="J2056" s="0">
        <v>3</v>
      </c>
    </row>
    <row r="2057" spans="1:10" customHeight="0">
      <c r="A2057" s="0">
        <f>HYPERLINK("https://dl.dropboxusercontent.com/scl/fi/akm3cvbq6m8kcty26ibrm/109062af.jpg?rlkey=4zdctgs4yznfl659qg9pf1uve&amp;dl=0","Click to download Image")</f>
      </c>
      <c r="B2057" s="0">
        <f>HYPERLINK("https://dl.dropboxusercontent.com/scl/fi/i9b7xw4pd6k3xgcs8vko3/mens-t-shirt-size-chartsbisbee.jpg?rlkey=n25p0rk9efl0ev969i1mu1jmz&amp;dl=0","Click to download SizeChart")</f>
      </c>
      <c r="C2057" s="0" t="inlineStr">
        <is>
          <t>Bisbee Men's Long Sleeve Shirt</t>
        </is>
      </c>
      <c r="D2057" s="0" t="inlineStr">
        <is>
          <t>'109062</t>
        </is>
      </c>
      <c r="E2057" s="0" t="inlineStr">
        <is>
          <t>INDIANA BISBEE:109062B-M</t>
        </is>
      </c>
      <c r="F2057" s="0" t="inlineStr">
        <is>
          <t>'800109062028</t>
        </is>
      </c>
      <c r="G2057" s="0" t="inlineStr">
        <is>
          <t>MENS</t>
        </is>
      </c>
      <c r="H2057" s="0" t="inlineStr">
        <is>
          <t>M</t>
        </is>
      </c>
      <c r="I2057" s="0">
        <v>29.99</v>
      </c>
      <c r="J2057" s="0">
        <v>5</v>
      </c>
    </row>
    <row r="2058" spans="1:10" customHeight="0">
      <c r="A2058" s="0">
        <f>HYPERLINK("https://dl.dropboxusercontent.com/scl/fi/akm3cvbq6m8kcty26ibrm/109062af.jpg?rlkey=4zdctgs4yznfl659qg9pf1uve&amp;dl=0","Click to download Image")</f>
      </c>
      <c r="B2058" s="0">
        <f>HYPERLINK("https://dl.dropboxusercontent.com/scl/fi/i9b7xw4pd6k3xgcs8vko3/mens-t-shirt-size-chartsbisbee.jpg?rlkey=n25p0rk9efl0ev969i1mu1jmz&amp;dl=0","Click to download SizeChart")</f>
      </c>
      <c r="C2058" s="0" t="inlineStr">
        <is>
          <t>Bisbee Men's Long Sleeve Shirt</t>
        </is>
      </c>
      <c r="D2058" s="0" t="inlineStr">
        <is>
          <t>'109062</t>
        </is>
      </c>
      <c r="E2058" s="0" t="inlineStr">
        <is>
          <t>INDIANA BISBEE:109062C-L</t>
        </is>
      </c>
      <c r="F2058" s="0" t="inlineStr">
        <is>
          <t>'800109062035</t>
        </is>
      </c>
      <c r="G2058" s="0" t="inlineStr">
        <is>
          <t>MENS</t>
        </is>
      </c>
      <c r="H2058" s="0" t="inlineStr">
        <is>
          <t>L</t>
        </is>
      </c>
      <c r="I2058" s="0">
        <v>29.99</v>
      </c>
      <c r="J2058" s="0">
        <v>6</v>
      </c>
    </row>
    <row r="2059" spans="1:10" customHeight="0">
      <c r="A2059" s="0">
        <f>HYPERLINK("https://dl.dropboxusercontent.com/scl/fi/akm3cvbq6m8kcty26ibrm/109062af.jpg?rlkey=4zdctgs4yznfl659qg9pf1uve&amp;dl=0","Click to download Image")</f>
      </c>
      <c r="B2059" s="0">
        <f>HYPERLINK("https://dl.dropboxusercontent.com/scl/fi/i9b7xw4pd6k3xgcs8vko3/mens-t-shirt-size-chartsbisbee.jpg?rlkey=n25p0rk9efl0ev969i1mu1jmz&amp;dl=0","Click to download SizeChart")</f>
      </c>
      <c r="C2059" s="0" t="inlineStr">
        <is>
          <t>Bisbee Men's Long Sleeve Shirt</t>
        </is>
      </c>
      <c r="D2059" s="0" t="inlineStr">
        <is>
          <t>'109062</t>
        </is>
      </c>
      <c r="E2059" s="0" t="inlineStr">
        <is>
          <t>INDIANA BISBEE:109062D-XL</t>
        </is>
      </c>
      <c r="F2059" s="0" t="inlineStr">
        <is>
          <t>'800109062042</t>
        </is>
      </c>
      <c r="G2059" s="0" t="inlineStr">
        <is>
          <t>MENS</t>
        </is>
      </c>
      <c r="H2059" s="0" t="inlineStr">
        <is>
          <t>XL</t>
        </is>
      </c>
      <c r="I2059" s="0">
        <v>29.99</v>
      </c>
      <c r="J2059" s="0">
        <v>9</v>
      </c>
    </row>
    <row r="2060" spans="1:10" customHeight="0">
      <c r="A2060" s="0">
        <f>HYPERLINK("https://dl.dropboxusercontent.com/scl/fi/akm3cvbq6m8kcty26ibrm/109062af.jpg?rlkey=4zdctgs4yznfl659qg9pf1uve&amp;dl=0","Click to download Image")</f>
      </c>
      <c r="B2060" s="0">
        <f>HYPERLINK("https://dl.dropboxusercontent.com/scl/fi/i9b7xw4pd6k3xgcs8vko3/mens-t-shirt-size-chartsbisbee.jpg?rlkey=n25p0rk9efl0ev969i1mu1jmz&amp;dl=0","Click to download SizeChart")</f>
      </c>
      <c r="C2060" s="0" t="inlineStr">
        <is>
          <t>Bisbee Men's Long Sleeve Shirt</t>
        </is>
      </c>
      <c r="D2060" s="0" t="inlineStr">
        <is>
          <t>'109062</t>
        </is>
      </c>
      <c r="E2060" s="0" t="inlineStr">
        <is>
          <t>INDIANA BISBEE:109062E-2XL</t>
        </is>
      </c>
      <c r="F2060" s="0" t="inlineStr">
        <is>
          <t>'800109062059</t>
        </is>
      </c>
      <c r="G2060" s="0" t="inlineStr">
        <is>
          <t>MENS</t>
        </is>
      </c>
      <c r="H2060" s="0" t="inlineStr">
        <is>
          <t>2XL</t>
        </is>
      </c>
      <c r="I2060" s="0">
        <v>29.99</v>
      </c>
      <c r="J2060" s="0">
        <v>4</v>
      </c>
    </row>
    <row r="2061" spans="1:10" customHeight="0">
      <c r="A2061" s="0">
        <f>HYPERLINK("https://dl.dropboxusercontent.com/scl/fi/akm3cvbq6m8kcty26ibrm/109062af.jpg?rlkey=4zdctgs4yznfl659qg9pf1uve&amp;dl=0","Click to download Image")</f>
      </c>
      <c r="B2061" s="0">
        <f>HYPERLINK("https://dl.dropboxusercontent.com/scl/fi/i9b7xw4pd6k3xgcs8vko3/mens-t-shirt-size-chartsbisbee.jpg?rlkey=n25p0rk9efl0ev969i1mu1jmz&amp;dl=0","Click to download SizeChart")</f>
      </c>
      <c r="C2061" s="0" t="inlineStr">
        <is>
          <t>Bisbee Men's Long Sleeve Shirt</t>
        </is>
      </c>
      <c r="D2061" s="0" t="inlineStr">
        <is>
          <t>'109062</t>
        </is>
      </c>
      <c r="E2061" s="0" t="inlineStr">
        <is>
          <t>INDIANA BISBEE:109062F-3XL</t>
        </is>
      </c>
      <c r="F2061" s="0" t="inlineStr">
        <is>
          <t>'800109062066</t>
        </is>
      </c>
      <c r="G2061" s="0" t="inlineStr">
        <is>
          <t>MENS</t>
        </is>
      </c>
      <c r="H2061" s="0" t="inlineStr">
        <is>
          <t>3XL</t>
        </is>
      </c>
      <c r="I2061" s="0">
        <v>29.99</v>
      </c>
      <c r="J2061" s="0">
        <v>3</v>
      </c>
    </row>
    <row r="2062" spans="1:10" customHeight="0">
      <c r="A2062" s="0">
        <f>HYPERLINK("https://dl.dropboxusercontent.com/scl/fi/8hwflvecd25kkrpxu9lil/109476-af.jpg?rlkey=waxnrfef8goqmh7wktxznqsfl&amp;dl=0","Click to download Image")</f>
      </c>
      <c r="B2062" s="0">
        <f>HYPERLINK("https://dl.dropboxusercontent.com/scl/fi/akal9bt6p1lhky2sny2zh/mens-t-shirt-size-chartsapollo-lander.jpg?rlkey=30wh55hiddzec45oemdj8mjam&amp;dl=0","Click to download SizeChart")</f>
      </c>
      <c r="C2062" s="0" t="inlineStr">
        <is>
          <t>Lander Men's T-Shirt</t>
        </is>
      </c>
      <c r="D2062" s="0" t="inlineStr">
        <is>
          <t>'109476</t>
        </is>
      </c>
      <c r="E2062" s="0" t="inlineStr">
        <is>
          <t>UNI LANDER:109476A-S</t>
        </is>
      </c>
      <c r="F2062" s="0" t="inlineStr">
        <is>
          <t>'802109476041</t>
        </is>
      </c>
      <c r="G2062" s="0" t="inlineStr">
        <is>
          <t>MENS</t>
        </is>
      </c>
      <c r="H2062" s="0" t="inlineStr">
        <is>
          <t>S</t>
        </is>
      </c>
      <c r="I2062" s="0">
        <v>32.99</v>
      </c>
      <c r="J2062" s="0">
        <v>4</v>
      </c>
    </row>
    <row r="2063" spans="1:10" customHeight="0">
      <c r="A2063" s="0">
        <f>HYPERLINK("https://dl.dropboxusercontent.com/scl/fi/8hwflvecd25kkrpxu9lil/109476-af.jpg?rlkey=waxnrfef8goqmh7wktxznqsfl&amp;dl=0","Click to download Image")</f>
      </c>
      <c r="B2063" s="0">
        <f>HYPERLINK("https://dl.dropboxusercontent.com/scl/fi/akal9bt6p1lhky2sny2zh/mens-t-shirt-size-chartsapollo-lander.jpg?rlkey=30wh55hiddzec45oemdj8mjam&amp;dl=0","Click to download SizeChart")</f>
      </c>
      <c r="C2063" s="0" t="inlineStr">
        <is>
          <t>Lander Men's T-Shirt</t>
        </is>
      </c>
      <c r="D2063" s="0" t="inlineStr">
        <is>
          <t>'109476</t>
        </is>
      </c>
      <c r="E2063" s="0" t="inlineStr">
        <is>
          <t>UNI LANDER:109476B-M</t>
        </is>
      </c>
      <c r="F2063" s="0" t="inlineStr">
        <is>
          <t>'802109476058</t>
        </is>
      </c>
      <c r="G2063" s="0" t="inlineStr">
        <is>
          <t>MENS</t>
        </is>
      </c>
      <c r="H2063" s="0" t="inlineStr">
        <is>
          <t>M</t>
        </is>
      </c>
      <c r="I2063" s="0">
        <v>32.99</v>
      </c>
      <c r="J2063" s="0">
        <v>11</v>
      </c>
    </row>
    <row r="2064" spans="1:10" customHeight="0">
      <c r="A2064" s="0">
        <f>HYPERLINK("https://dl.dropboxusercontent.com/scl/fi/8hwflvecd25kkrpxu9lil/109476-af.jpg?rlkey=waxnrfef8goqmh7wktxznqsfl&amp;dl=0","Click to download Image")</f>
      </c>
      <c r="B2064" s="0">
        <f>HYPERLINK("https://dl.dropboxusercontent.com/scl/fi/akal9bt6p1lhky2sny2zh/mens-t-shirt-size-chartsapollo-lander.jpg?rlkey=30wh55hiddzec45oemdj8mjam&amp;dl=0","Click to download SizeChart")</f>
      </c>
      <c r="C2064" s="0" t="inlineStr">
        <is>
          <t>Lander Men's T-Shirt</t>
        </is>
      </c>
      <c r="D2064" s="0" t="inlineStr">
        <is>
          <t>'109476</t>
        </is>
      </c>
      <c r="E2064" s="0" t="inlineStr">
        <is>
          <t>UNI LANDER:109476C-L</t>
        </is>
      </c>
      <c r="F2064" s="0" t="inlineStr">
        <is>
          <t>'802109476065</t>
        </is>
      </c>
      <c r="G2064" s="0" t="inlineStr">
        <is>
          <t>MENS</t>
        </is>
      </c>
      <c r="H2064" s="0" t="inlineStr">
        <is>
          <t>L</t>
        </is>
      </c>
      <c r="I2064" s="0">
        <v>32.99</v>
      </c>
      <c r="J2064" s="0">
        <v>13</v>
      </c>
    </row>
    <row r="2065" spans="1:10" customHeight="0">
      <c r="A2065" s="0">
        <f>HYPERLINK("https://dl.dropboxusercontent.com/scl/fi/8hwflvecd25kkrpxu9lil/109476-af.jpg?rlkey=waxnrfef8goqmh7wktxznqsfl&amp;dl=0","Click to download Image")</f>
      </c>
      <c r="B2065" s="0">
        <f>HYPERLINK("https://dl.dropboxusercontent.com/scl/fi/akal9bt6p1lhky2sny2zh/mens-t-shirt-size-chartsapollo-lander.jpg?rlkey=30wh55hiddzec45oemdj8mjam&amp;dl=0","Click to download SizeChart")</f>
      </c>
      <c r="C2065" s="0" t="inlineStr">
        <is>
          <t>Lander Men's T-Shirt</t>
        </is>
      </c>
      <c r="D2065" s="0" t="inlineStr">
        <is>
          <t>'109476</t>
        </is>
      </c>
      <c r="E2065" s="0" t="inlineStr">
        <is>
          <t>UNI LANDER:109476D-XL</t>
        </is>
      </c>
      <c r="F2065" s="0" t="inlineStr">
        <is>
          <t>'802109476072</t>
        </is>
      </c>
      <c r="G2065" s="0" t="inlineStr">
        <is>
          <t>MENS</t>
        </is>
      </c>
      <c r="H2065" s="0" t="inlineStr">
        <is>
          <t>XL</t>
        </is>
      </c>
      <c r="I2065" s="0">
        <v>32.99</v>
      </c>
      <c r="J2065" s="0">
        <v>16</v>
      </c>
    </row>
    <row r="2066" spans="1:10" customHeight="0">
      <c r="A2066" s="0">
        <f>HYPERLINK("https://dl.dropboxusercontent.com/scl/fi/8hwflvecd25kkrpxu9lil/109476-af.jpg?rlkey=waxnrfef8goqmh7wktxznqsfl&amp;dl=0","Click to download Image")</f>
      </c>
      <c r="B2066" s="0">
        <f>HYPERLINK("https://dl.dropboxusercontent.com/scl/fi/akal9bt6p1lhky2sny2zh/mens-t-shirt-size-chartsapollo-lander.jpg?rlkey=30wh55hiddzec45oemdj8mjam&amp;dl=0","Click to download SizeChart")</f>
      </c>
      <c r="C2066" s="0" t="inlineStr">
        <is>
          <t>Lander Men's T-Shirt</t>
        </is>
      </c>
      <c r="D2066" s="0" t="inlineStr">
        <is>
          <t>'109476</t>
        </is>
      </c>
      <c r="E2066" s="0" t="inlineStr">
        <is>
          <t>UNI LANDER:109476E-2XL</t>
        </is>
      </c>
      <c r="F2066" s="0" t="inlineStr">
        <is>
          <t>'802109476089</t>
        </is>
      </c>
      <c r="G2066" s="0" t="inlineStr">
        <is>
          <t>MENS</t>
        </is>
      </c>
      <c r="H2066" s="0" t="inlineStr">
        <is>
          <t>2XL</t>
        </is>
      </c>
      <c r="I2066" s="0">
        <v>34.99</v>
      </c>
      <c r="J2066" s="0">
        <v>9</v>
      </c>
    </row>
    <row r="2067" spans="1:10" customHeight="0">
      <c r="A2067" s="0">
        <f>HYPERLINK("https://dl.dropboxusercontent.com/scl/fi/8hwflvecd25kkrpxu9lil/109476-af.jpg?rlkey=waxnrfef8goqmh7wktxznqsfl&amp;dl=0","Click to download Image")</f>
      </c>
      <c r="B2067" s="0">
        <f>HYPERLINK("https://dl.dropboxusercontent.com/scl/fi/akal9bt6p1lhky2sny2zh/mens-t-shirt-size-chartsapollo-lander.jpg?rlkey=30wh55hiddzec45oemdj8mjam&amp;dl=0","Click to download SizeChart")</f>
      </c>
      <c r="C2067" s="0" t="inlineStr">
        <is>
          <t>Lander Men's T-Shirt</t>
        </is>
      </c>
      <c r="D2067" s="0" t="inlineStr">
        <is>
          <t>'109476</t>
        </is>
      </c>
      <c r="E2067" s="0" t="inlineStr">
        <is>
          <t>UNI LANDER:109476F-3XL</t>
        </is>
      </c>
      <c r="F2067" s="0" t="inlineStr">
        <is>
          <t>'802109476096</t>
        </is>
      </c>
      <c r="G2067" s="0" t="inlineStr">
        <is>
          <t>MENS</t>
        </is>
      </c>
      <c r="H2067" s="0" t="inlineStr">
        <is>
          <t>3XL</t>
        </is>
      </c>
      <c r="I2067" s="0">
        <v>34.99</v>
      </c>
      <c r="J2067" s="0">
        <v>4</v>
      </c>
    </row>
    <row r="2068" spans="1:10" customHeight="0">
      <c r="A2068" s="0">
        <f>HYPERLINK("https://dl.dropboxusercontent.com/scl/fi/8hwflvecd25kkrpxu9lil/109476-af.jpg?rlkey=waxnrfef8goqmh7wktxznqsfl&amp;dl=0","Click to download Image")</f>
      </c>
      <c r="B2068" s="0">
        <f>HYPERLINK("https://dl.dropboxusercontent.com/scl/fi/akal9bt6p1lhky2sny2zh/mens-t-shirt-size-chartsapollo-lander.jpg?rlkey=30wh55hiddzec45oemdj8mjam&amp;dl=0","Click to download SizeChart")</f>
      </c>
      <c r="C2068" s="0" t="inlineStr">
        <is>
          <t>Lander Men's T-Shirt</t>
        </is>
      </c>
      <c r="D2068" s="0" t="inlineStr">
        <is>
          <t>'109476</t>
        </is>
      </c>
      <c r="E2068" s="0" t="inlineStr">
        <is>
          <t>UNI LANDER 12 PACK:109476Z-12PK</t>
        </is>
      </c>
      <c r="F2068" s="0" t="inlineStr">
        <is>
          <t>'802109476997</t>
        </is>
      </c>
      <c r="G2068" s="0" t="inlineStr">
        <is>
          <t>MENS</t>
        </is>
      </c>
      <c r="H2068" s="0" t="inlineStr">
        <is>
          <t>12 PACK</t>
        </is>
      </c>
      <c r="I2068" s="0">
        <v>377.88</v>
      </c>
      <c r="J2068" s="0">
        <v>0</v>
      </c>
    </row>
    <row r="2069" spans="1:10" customHeight="0">
      <c r="A2069" s="0">
        <f>HYPERLINK("https://dl.dropboxusercontent.com/scl/fi/vuo7tgx2zrlex2ulgu572/109475-af.jpg?rlkey=s6ackn11sns0fyw275esp2ram&amp;dl=0","Click to download Image")</f>
      </c>
      <c r="B2069" s="0">
        <f>HYPERLINK("https://dl.dropboxusercontent.com/scl/fi/akal9bt6p1lhky2sny2zh/mens-t-shirt-size-chartsapollo-lander.jpg?rlkey=30wh55hiddzec45oemdj8mjam&amp;dl=0","Click to download SizeChart")</f>
      </c>
      <c r="C2069" s="0" t="inlineStr">
        <is>
          <t>Lander Men's T-Shirt</t>
        </is>
      </c>
      <c r="D2069" s="0" t="inlineStr">
        <is>
          <t>'109475</t>
        </is>
      </c>
      <c r="E2069" s="0" t="inlineStr">
        <is>
          <t>ISU LANDER:109475A-S</t>
        </is>
      </c>
      <c r="F2069" s="0" t="inlineStr">
        <is>
          <t>'801109475047</t>
        </is>
      </c>
      <c r="G2069" s="0" t="inlineStr">
        <is>
          <t>MENS</t>
        </is>
      </c>
      <c r="H2069" s="0" t="inlineStr">
        <is>
          <t>S</t>
        </is>
      </c>
      <c r="I2069" s="0">
        <v>32.99</v>
      </c>
      <c r="J2069" s="0">
        <v>0</v>
      </c>
    </row>
    <row r="2070" spans="1:10" customHeight="0">
      <c r="A2070" s="0">
        <f>HYPERLINK("https://dl.dropboxusercontent.com/scl/fi/vuo7tgx2zrlex2ulgu572/109475-af.jpg?rlkey=s6ackn11sns0fyw275esp2ram&amp;dl=0","Click to download Image")</f>
      </c>
      <c r="B2070" s="0">
        <f>HYPERLINK("https://dl.dropboxusercontent.com/scl/fi/akal9bt6p1lhky2sny2zh/mens-t-shirt-size-chartsapollo-lander.jpg?rlkey=30wh55hiddzec45oemdj8mjam&amp;dl=0","Click to download SizeChart")</f>
      </c>
      <c r="C2070" s="0" t="inlineStr">
        <is>
          <t>Lander Men's T-Shirt</t>
        </is>
      </c>
      <c r="D2070" s="0" t="inlineStr">
        <is>
          <t>'109475</t>
        </is>
      </c>
      <c r="E2070" s="0" t="inlineStr">
        <is>
          <t>ISU LANDER:109475B-M</t>
        </is>
      </c>
      <c r="F2070" s="0" t="inlineStr">
        <is>
          <t>'801109475054</t>
        </is>
      </c>
      <c r="G2070" s="0" t="inlineStr">
        <is>
          <t>MENS</t>
        </is>
      </c>
      <c r="H2070" s="0" t="inlineStr">
        <is>
          <t>M</t>
        </is>
      </c>
      <c r="I2070" s="0">
        <v>32.99</v>
      </c>
      <c r="J2070" s="0">
        <v>7</v>
      </c>
    </row>
    <row r="2071" spans="1:10" customHeight="0">
      <c r="A2071" s="0">
        <f>HYPERLINK("https://dl.dropboxusercontent.com/scl/fi/vuo7tgx2zrlex2ulgu572/109475-af.jpg?rlkey=s6ackn11sns0fyw275esp2ram&amp;dl=0","Click to download Image")</f>
      </c>
      <c r="B2071" s="0">
        <f>HYPERLINK("https://dl.dropboxusercontent.com/scl/fi/akal9bt6p1lhky2sny2zh/mens-t-shirt-size-chartsapollo-lander.jpg?rlkey=30wh55hiddzec45oemdj8mjam&amp;dl=0","Click to download SizeChart")</f>
      </c>
      <c r="C2071" s="0" t="inlineStr">
        <is>
          <t>Lander Men's T-Shirt</t>
        </is>
      </c>
      <c r="D2071" s="0" t="inlineStr">
        <is>
          <t>'109475</t>
        </is>
      </c>
      <c r="E2071" s="0" t="inlineStr">
        <is>
          <t>ISU LANDER:109475C-L</t>
        </is>
      </c>
      <c r="F2071" s="0" t="inlineStr">
        <is>
          <t>'801109475061</t>
        </is>
      </c>
      <c r="G2071" s="0" t="inlineStr">
        <is>
          <t>MENS</t>
        </is>
      </c>
      <c r="H2071" s="0" t="inlineStr">
        <is>
          <t>L</t>
        </is>
      </c>
      <c r="I2071" s="0">
        <v>32.99</v>
      </c>
      <c r="J2071" s="0">
        <v>0</v>
      </c>
    </row>
    <row r="2072" spans="1:10" customHeight="0">
      <c r="A2072" s="0">
        <f>HYPERLINK("https://dl.dropboxusercontent.com/scl/fi/vuo7tgx2zrlex2ulgu572/109475-af.jpg?rlkey=s6ackn11sns0fyw275esp2ram&amp;dl=0","Click to download Image")</f>
      </c>
      <c r="B2072" s="0">
        <f>HYPERLINK("https://dl.dropboxusercontent.com/scl/fi/akal9bt6p1lhky2sny2zh/mens-t-shirt-size-chartsapollo-lander.jpg?rlkey=30wh55hiddzec45oemdj8mjam&amp;dl=0","Click to download SizeChart")</f>
      </c>
      <c r="C2072" s="0" t="inlineStr">
        <is>
          <t>Lander Men's T-Shirt</t>
        </is>
      </c>
      <c r="D2072" s="0" t="inlineStr">
        <is>
          <t>'109475</t>
        </is>
      </c>
      <c r="E2072" s="0" t="inlineStr">
        <is>
          <t>ISU LANDER:109475D-XL</t>
        </is>
      </c>
      <c r="F2072" s="0" t="inlineStr">
        <is>
          <t>'801109475078</t>
        </is>
      </c>
      <c r="G2072" s="0" t="inlineStr">
        <is>
          <t>MENS</t>
        </is>
      </c>
      <c r="H2072" s="0" t="inlineStr">
        <is>
          <t>XL</t>
        </is>
      </c>
      <c r="I2072" s="0">
        <v>32.99</v>
      </c>
      <c r="J2072" s="0">
        <v>6</v>
      </c>
    </row>
    <row r="2073" spans="1:10" customHeight="0">
      <c r="A2073" s="0">
        <f>HYPERLINK("https://dl.dropboxusercontent.com/scl/fi/vuo7tgx2zrlex2ulgu572/109475-af.jpg?rlkey=s6ackn11sns0fyw275esp2ram&amp;dl=0","Click to download Image")</f>
      </c>
      <c r="B2073" s="0">
        <f>HYPERLINK("https://dl.dropboxusercontent.com/scl/fi/akal9bt6p1lhky2sny2zh/mens-t-shirt-size-chartsapollo-lander.jpg?rlkey=30wh55hiddzec45oemdj8mjam&amp;dl=0","Click to download SizeChart")</f>
      </c>
      <c r="C2073" s="0" t="inlineStr">
        <is>
          <t>Lander Men's T-Shirt</t>
        </is>
      </c>
      <c r="D2073" s="0" t="inlineStr">
        <is>
          <t>'109475</t>
        </is>
      </c>
      <c r="E2073" s="0" t="inlineStr">
        <is>
          <t>ISU LANDER:109475E-2XL</t>
        </is>
      </c>
      <c r="F2073" s="0" t="inlineStr">
        <is>
          <t>'801109475085</t>
        </is>
      </c>
      <c r="G2073" s="0" t="inlineStr">
        <is>
          <t>MENS</t>
        </is>
      </c>
      <c r="H2073" s="0" t="inlineStr">
        <is>
          <t>2XL</t>
        </is>
      </c>
      <c r="I2073" s="0">
        <v>34.99</v>
      </c>
      <c r="J2073" s="0">
        <v>5</v>
      </c>
    </row>
    <row r="2074" spans="1:10" customHeight="0">
      <c r="A2074" s="0">
        <f>HYPERLINK("https://dl.dropboxusercontent.com/scl/fi/vuo7tgx2zrlex2ulgu572/109475-af.jpg?rlkey=s6ackn11sns0fyw275esp2ram&amp;dl=0","Click to download Image")</f>
      </c>
      <c r="B2074" s="0">
        <f>HYPERLINK("https://dl.dropboxusercontent.com/scl/fi/akal9bt6p1lhky2sny2zh/mens-t-shirt-size-chartsapollo-lander.jpg?rlkey=30wh55hiddzec45oemdj8mjam&amp;dl=0","Click to download SizeChart")</f>
      </c>
      <c r="C2074" s="0" t="inlineStr">
        <is>
          <t>Lander Men's T-Shirt</t>
        </is>
      </c>
      <c r="D2074" s="0" t="inlineStr">
        <is>
          <t>'109475</t>
        </is>
      </c>
      <c r="E2074" s="0" t="inlineStr">
        <is>
          <t>ISU LANDER:109475F-3XL</t>
        </is>
      </c>
      <c r="F2074" s="0" t="inlineStr">
        <is>
          <t>'801109475092</t>
        </is>
      </c>
      <c r="G2074" s="0" t="inlineStr">
        <is>
          <t>MENS</t>
        </is>
      </c>
      <c r="H2074" s="0" t="inlineStr">
        <is>
          <t>3XL</t>
        </is>
      </c>
      <c r="I2074" s="0">
        <v>34.99</v>
      </c>
      <c r="J2074" s="0">
        <v>0</v>
      </c>
    </row>
    <row r="2075" spans="1:10" customHeight="0">
      <c r="A2075" s="0">
        <f>HYPERLINK("https://dl.dropboxusercontent.com/scl/fi/vuo7tgx2zrlex2ulgu572/109475-af.jpg?rlkey=s6ackn11sns0fyw275esp2ram&amp;dl=0","Click to download Image")</f>
      </c>
      <c r="B2075" s="0">
        <f>HYPERLINK("https://dl.dropboxusercontent.com/scl/fi/akal9bt6p1lhky2sny2zh/mens-t-shirt-size-chartsapollo-lander.jpg?rlkey=30wh55hiddzec45oemdj8mjam&amp;dl=0","Click to download SizeChart")</f>
      </c>
      <c r="C2075" s="0" t="inlineStr">
        <is>
          <t>Lander Men's T-Shirt</t>
        </is>
      </c>
      <c r="D2075" s="0" t="inlineStr">
        <is>
          <t>'109475</t>
        </is>
      </c>
      <c r="E2075" s="0" t="inlineStr">
        <is>
          <t>ISU LANDER 12 PACK:109475Z-12PK</t>
        </is>
      </c>
      <c r="F2075" s="0" t="inlineStr">
        <is>
          <t>'801109475993</t>
        </is>
      </c>
      <c r="G2075" s="0" t="inlineStr">
        <is>
          <t>MENS</t>
        </is>
      </c>
      <c r="H2075" s="0" t="inlineStr">
        <is>
          <t>12 PACK</t>
        </is>
      </c>
      <c r="I2075" s="0">
        <v>377.88</v>
      </c>
      <c r="J2075" s="0">
        <v>0</v>
      </c>
    </row>
    <row r="2076" spans="1:10" customHeight="0">
      <c r="A2076" s="0">
        <f>HYPERLINK("https://dl.dropboxusercontent.com/scl/fi/lm3iw7jp6az46fctr5234/114390af.jpg?rlkey=krdl62c5hbr02k516i2dkqpgf&amp;dl=0","Click to download Image")</f>
      </c>
      <c r="B2076" s="0">
        <f>HYPERLINK("https://dl.dropboxusercontent.com/scl/fi/dunx1nmd8ec45si12afpv/mens-t-shirt-size-chartsfelix.jpg?rlkey=5osws7ywnzutiief6rj67pbv4&amp;dl=0","Click to download SizeChart")</f>
      </c>
      <c r="C2076" s="0" t="inlineStr">
        <is>
          <t>Felix Men's Long Sleeve Shirt</t>
        </is>
      </c>
      <c r="D2076" s="0" t="inlineStr">
        <is>
          <t>'114390</t>
        </is>
      </c>
      <c r="E2076" s="0" t="inlineStr">
        <is>
          <t>PURDUE FELIX M BLACK:114390A-S</t>
        </is>
      </c>
      <c r="F2076" s="0" t="inlineStr">
        <is>
          <t>'804114390046</t>
        </is>
      </c>
      <c r="G2076" s="0" t="inlineStr">
        <is>
          <t>MENS</t>
        </is>
      </c>
      <c r="H2076" s="0" t="inlineStr">
        <is>
          <t>S</t>
        </is>
      </c>
      <c r="I2076" s="0">
        <v>29.99</v>
      </c>
      <c r="J2076" s="0">
        <v>0</v>
      </c>
    </row>
    <row r="2077" spans="1:10" customHeight="0">
      <c r="A2077" s="0">
        <f>HYPERLINK("https://dl.dropboxusercontent.com/scl/fi/lm3iw7jp6az46fctr5234/114390af.jpg?rlkey=krdl62c5hbr02k516i2dkqpgf&amp;dl=0","Click to download Image")</f>
      </c>
      <c r="B2077" s="0">
        <f>HYPERLINK("https://dl.dropboxusercontent.com/scl/fi/dunx1nmd8ec45si12afpv/mens-t-shirt-size-chartsfelix.jpg?rlkey=5osws7ywnzutiief6rj67pbv4&amp;dl=0","Click to download SizeChart")</f>
      </c>
      <c r="C2077" s="0" t="inlineStr">
        <is>
          <t>Felix Men's Long Sleeve Shirt</t>
        </is>
      </c>
      <c r="D2077" s="0" t="inlineStr">
        <is>
          <t>'114390</t>
        </is>
      </c>
      <c r="E2077" s="0" t="inlineStr">
        <is>
          <t>PURDUE FELIX M BLACK:114390B-M</t>
        </is>
      </c>
      <c r="F2077" s="0" t="inlineStr">
        <is>
          <t>'804114390053</t>
        </is>
      </c>
      <c r="G2077" s="0" t="inlineStr">
        <is>
          <t>MENS</t>
        </is>
      </c>
      <c r="H2077" s="0" t="inlineStr">
        <is>
          <t>M</t>
        </is>
      </c>
      <c r="I2077" s="0">
        <v>29.99</v>
      </c>
      <c r="J2077" s="0">
        <v>0</v>
      </c>
    </row>
    <row r="2078" spans="1:10" customHeight="0">
      <c r="A2078" s="0">
        <f>HYPERLINK("https://dl.dropboxusercontent.com/scl/fi/lm3iw7jp6az46fctr5234/114390af.jpg?rlkey=krdl62c5hbr02k516i2dkqpgf&amp;dl=0","Click to download Image")</f>
      </c>
      <c r="B2078" s="0">
        <f>HYPERLINK("https://dl.dropboxusercontent.com/scl/fi/dunx1nmd8ec45si12afpv/mens-t-shirt-size-chartsfelix.jpg?rlkey=5osws7ywnzutiief6rj67pbv4&amp;dl=0","Click to download SizeChart")</f>
      </c>
      <c r="C2078" s="0" t="inlineStr">
        <is>
          <t>Felix Men's Long Sleeve Shirt</t>
        </is>
      </c>
      <c r="D2078" s="0" t="inlineStr">
        <is>
          <t>'114390</t>
        </is>
      </c>
      <c r="E2078" s="0" t="inlineStr">
        <is>
          <t>PURDUE FELIX M BLACK:114390C-L</t>
        </is>
      </c>
      <c r="F2078" s="0" t="inlineStr">
        <is>
          <t>'804114390060</t>
        </is>
      </c>
      <c r="G2078" s="0" t="inlineStr">
        <is>
          <t>MENS</t>
        </is>
      </c>
      <c r="H2078" s="0" t="inlineStr">
        <is>
          <t>L</t>
        </is>
      </c>
      <c r="I2078" s="0">
        <v>29.99</v>
      </c>
      <c r="J2078" s="0">
        <v>1</v>
      </c>
    </row>
    <row r="2079" spans="1:10" customHeight="0">
      <c r="A2079" s="0">
        <f>HYPERLINK("https://dl.dropboxusercontent.com/scl/fi/lm3iw7jp6az46fctr5234/114390af.jpg?rlkey=krdl62c5hbr02k516i2dkqpgf&amp;dl=0","Click to download Image")</f>
      </c>
      <c r="B2079" s="0">
        <f>HYPERLINK("https://dl.dropboxusercontent.com/scl/fi/dunx1nmd8ec45si12afpv/mens-t-shirt-size-chartsfelix.jpg?rlkey=5osws7ywnzutiief6rj67pbv4&amp;dl=0","Click to download SizeChart")</f>
      </c>
      <c r="C2079" s="0" t="inlineStr">
        <is>
          <t>Felix Men's Long Sleeve Shirt</t>
        </is>
      </c>
      <c r="D2079" s="0" t="inlineStr">
        <is>
          <t>'114390</t>
        </is>
      </c>
      <c r="E2079" s="0" t="inlineStr">
        <is>
          <t>PURDUE FELIX M BLACK:114390D-XL</t>
        </is>
      </c>
      <c r="F2079" s="0" t="inlineStr">
        <is>
          <t>'804114390077</t>
        </is>
      </c>
      <c r="G2079" s="0" t="inlineStr">
        <is>
          <t>MENS</t>
        </is>
      </c>
      <c r="H2079" s="0" t="inlineStr">
        <is>
          <t>XL</t>
        </is>
      </c>
      <c r="I2079" s="0">
        <v>29.99</v>
      </c>
      <c r="J2079" s="0">
        <v>0</v>
      </c>
    </row>
    <row r="2080" spans="1:10" customHeight="0">
      <c r="A2080" s="0">
        <f>HYPERLINK("https://dl.dropboxusercontent.com/scl/fi/lm3iw7jp6az46fctr5234/114390af.jpg?rlkey=krdl62c5hbr02k516i2dkqpgf&amp;dl=0","Click to download Image")</f>
      </c>
      <c r="B2080" s="0">
        <f>HYPERLINK("https://dl.dropboxusercontent.com/scl/fi/dunx1nmd8ec45si12afpv/mens-t-shirt-size-chartsfelix.jpg?rlkey=5osws7ywnzutiief6rj67pbv4&amp;dl=0","Click to download SizeChart")</f>
      </c>
      <c r="C2080" s="0" t="inlineStr">
        <is>
          <t>Felix Men's Long Sleeve Shirt</t>
        </is>
      </c>
      <c r="D2080" s="0" t="inlineStr">
        <is>
          <t>'114390</t>
        </is>
      </c>
      <c r="E2080" s="0" t="inlineStr">
        <is>
          <t>PURDUE FELIX M BLACK:114390E-2XL</t>
        </is>
      </c>
      <c r="F2080" s="0" t="inlineStr">
        <is>
          <t>'804114390084</t>
        </is>
      </c>
      <c r="G2080" s="0" t="inlineStr">
        <is>
          <t>MENS</t>
        </is>
      </c>
      <c r="H2080" s="0" t="inlineStr">
        <is>
          <t>2XL</t>
        </is>
      </c>
      <c r="I2080" s="0">
        <v>31.99</v>
      </c>
      <c r="J2080" s="0">
        <v>1</v>
      </c>
    </row>
    <row r="2081" spans="1:10" customHeight="0">
      <c r="A2081" s="0">
        <f>HYPERLINK("https://dl.dropboxusercontent.com/scl/fi/lm3iw7jp6az46fctr5234/114390af.jpg?rlkey=krdl62c5hbr02k516i2dkqpgf&amp;dl=0","Click to download Image")</f>
      </c>
      <c r="B2081" s="0">
        <f>HYPERLINK("https://dl.dropboxusercontent.com/scl/fi/dunx1nmd8ec45si12afpv/mens-t-shirt-size-chartsfelix.jpg?rlkey=5osws7ywnzutiief6rj67pbv4&amp;dl=0","Click to download SizeChart")</f>
      </c>
      <c r="C2081" s="0" t="inlineStr">
        <is>
          <t>Felix Men's Long Sleeve Shirt</t>
        </is>
      </c>
      <c r="D2081" s="0" t="inlineStr">
        <is>
          <t>'114390</t>
        </is>
      </c>
      <c r="E2081" s="0" t="inlineStr">
        <is>
          <t>PURDUE FELIX M BLACK:114390F-3XL</t>
        </is>
      </c>
      <c r="F2081" s="0" t="inlineStr">
        <is>
          <t>'804114390091</t>
        </is>
      </c>
      <c r="G2081" s="0" t="inlineStr">
        <is>
          <t>MENS</t>
        </is>
      </c>
      <c r="H2081" s="0" t="inlineStr">
        <is>
          <t>3XL</t>
        </is>
      </c>
      <c r="I2081" s="0">
        <v>31.99</v>
      </c>
      <c r="J2081" s="0">
        <v>0</v>
      </c>
    </row>
    <row r="2082" spans="1:10" customHeight="0">
      <c r="A2082" s="0">
        <f>HYPERLINK("https://dl.dropboxusercontent.com/scl/fi/lm3iw7jp6az46fctr5234/114390af.jpg?rlkey=krdl62c5hbr02k516i2dkqpgf&amp;dl=0","Click to download Image")</f>
      </c>
      <c r="B2082" s="0">
        <f>HYPERLINK("https://dl.dropboxusercontent.com/scl/fi/dunx1nmd8ec45si12afpv/mens-t-shirt-size-chartsfelix.jpg?rlkey=5osws7ywnzutiief6rj67pbv4&amp;dl=0","Click to download SizeChart")</f>
      </c>
      <c r="C2082" s="0" t="inlineStr">
        <is>
          <t>Felix Men's Long Sleeve Shirt</t>
        </is>
      </c>
      <c r="D2082" s="0" t="inlineStr">
        <is>
          <t>'114390</t>
        </is>
      </c>
      <c r="E2082" s="0" t="inlineStr">
        <is>
          <t>PURDUE FELIX M BLACK 12 PACK:114390Z-12PK</t>
        </is>
      </c>
      <c r="F2082" s="0" t="inlineStr">
        <is>
          <t>'804114390992</t>
        </is>
      </c>
      <c r="G2082" s="0" t="inlineStr">
        <is>
          <t>MENS</t>
        </is>
      </c>
      <c r="H2082" s="0" t="inlineStr">
        <is>
          <t>12 PACK</t>
        </is>
      </c>
      <c r="I2082" s="0">
        <v>341.88</v>
      </c>
      <c r="J2082" s="0">
        <v>0</v>
      </c>
    </row>
    <row r="2083" spans="1:10" customHeight="0">
      <c r="A2083" s="0">
        <f>HYPERLINK("https://dl.dropboxusercontent.com/scl/fi/r0xmbord4263ej9lkclf8/108034-af.jpg?rlkey=g7z55pmle0jbcifu330y6rhxx&amp;dl=0","Click to download Image")</f>
      </c>
      <c r="B2083" s="0">
        <f>HYPERLINK("https://dl.dropboxusercontent.com/scl/fi/4bf7v3csjbp5ugwd3seba/womens-t-shirt-size-chartsmahattan.jpg?rlkey=d02nccqsdf44sxte1jpvnshib&amp;dl=0","Click to download SizeChart")</f>
      </c>
      <c r="C2083" s="0" t="inlineStr">
        <is>
          <t>Manhattan Women's Short Sleeve T-Shirt</t>
        </is>
      </c>
      <c r="D2083" s="0" t="inlineStr">
        <is>
          <t>'108034</t>
        </is>
      </c>
      <c r="E2083" s="0" t="inlineStr">
        <is>
          <t>IOWA MANHATTAN DK GREY:108034A-S</t>
        </is>
      </c>
      <c r="F2083" s="0" t="inlineStr">
        <is>
          <t>'800108034019</t>
        </is>
      </c>
      <c r="G2083" s="0" t="inlineStr">
        <is>
          <t>WOMENS</t>
        </is>
      </c>
      <c r="H2083" s="0" t="inlineStr">
        <is>
          <t>S</t>
        </is>
      </c>
      <c r="I2083" s="0">
        <v>26.99</v>
      </c>
      <c r="J2083" s="0">
        <v>9</v>
      </c>
    </row>
    <row r="2084" spans="1:10" customHeight="0">
      <c r="A2084" s="0">
        <f>HYPERLINK("https://dl.dropboxusercontent.com/scl/fi/r0xmbord4263ej9lkclf8/108034-af.jpg?rlkey=g7z55pmle0jbcifu330y6rhxx&amp;dl=0","Click to download Image")</f>
      </c>
      <c r="B2084" s="0">
        <f>HYPERLINK("https://dl.dropboxusercontent.com/scl/fi/4bf7v3csjbp5ugwd3seba/womens-t-shirt-size-chartsmahattan.jpg?rlkey=d02nccqsdf44sxte1jpvnshib&amp;dl=0","Click to download SizeChart")</f>
      </c>
      <c r="C2084" s="0" t="inlineStr">
        <is>
          <t>Manhattan Women's Short Sleeve T-Shirt</t>
        </is>
      </c>
      <c r="D2084" s="0" t="inlineStr">
        <is>
          <t>'108034</t>
        </is>
      </c>
      <c r="E2084" s="0" t="inlineStr">
        <is>
          <t>IOWA MANHATTAN DK GREY:108034B-M</t>
        </is>
      </c>
      <c r="F2084" s="0" t="inlineStr">
        <is>
          <t>'800108034026</t>
        </is>
      </c>
      <c r="G2084" s="0" t="inlineStr">
        <is>
          <t>WOMENS</t>
        </is>
      </c>
      <c r="H2084" s="0" t="inlineStr">
        <is>
          <t>M</t>
        </is>
      </c>
      <c r="I2084" s="0">
        <v>26.99</v>
      </c>
      <c r="J2084" s="0">
        <v>18</v>
      </c>
    </row>
    <row r="2085" spans="1:10" customHeight="0">
      <c r="A2085" s="0">
        <f>HYPERLINK("https://dl.dropboxusercontent.com/scl/fi/r0xmbord4263ej9lkclf8/108034-af.jpg?rlkey=g7z55pmle0jbcifu330y6rhxx&amp;dl=0","Click to download Image")</f>
      </c>
      <c r="B2085" s="0">
        <f>HYPERLINK("https://dl.dropboxusercontent.com/scl/fi/4bf7v3csjbp5ugwd3seba/womens-t-shirt-size-chartsmahattan.jpg?rlkey=d02nccqsdf44sxte1jpvnshib&amp;dl=0","Click to download SizeChart")</f>
      </c>
      <c r="C2085" s="0" t="inlineStr">
        <is>
          <t>Manhattan Women's Short Sleeve T-Shirt</t>
        </is>
      </c>
      <c r="D2085" s="0" t="inlineStr">
        <is>
          <t>'108034</t>
        </is>
      </c>
      <c r="E2085" s="0" t="inlineStr">
        <is>
          <t>IOWA MANHATTAN DK GREY:108034C-L</t>
        </is>
      </c>
      <c r="F2085" s="0" t="inlineStr">
        <is>
          <t>'800108034033</t>
        </is>
      </c>
      <c r="G2085" s="0" t="inlineStr">
        <is>
          <t>WOMENS</t>
        </is>
      </c>
      <c r="H2085" s="0" t="inlineStr">
        <is>
          <t>L</t>
        </is>
      </c>
      <c r="I2085" s="0">
        <v>26.99</v>
      </c>
      <c r="J2085" s="0">
        <v>13</v>
      </c>
    </row>
    <row r="2086" spans="1:10" customHeight="0">
      <c r="A2086" s="0">
        <f>HYPERLINK("https://dl.dropboxusercontent.com/scl/fi/r0xmbord4263ej9lkclf8/108034-af.jpg?rlkey=g7z55pmle0jbcifu330y6rhxx&amp;dl=0","Click to download Image")</f>
      </c>
      <c r="B2086" s="0">
        <f>HYPERLINK("https://dl.dropboxusercontent.com/scl/fi/4bf7v3csjbp5ugwd3seba/womens-t-shirt-size-chartsmahattan.jpg?rlkey=d02nccqsdf44sxte1jpvnshib&amp;dl=0","Click to download SizeChart")</f>
      </c>
      <c r="C2086" s="0" t="inlineStr">
        <is>
          <t>Manhattan Women's Short Sleeve T-Shirt</t>
        </is>
      </c>
      <c r="D2086" s="0" t="inlineStr">
        <is>
          <t>'108034</t>
        </is>
      </c>
      <c r="E2086" s="0" t="inlineStr">
        <is>
          <t>IOWA MANHATTAN DK GREY:108034D-XL</t>
        </is>
      </c>
      <c r="F2086" s="0" t="inlineStr">
        <is>
          <t>'800108034040</t>
        </is>
      </c>
      <c r="G2086" s="0" t="inlineStr">
        <is>
          <t>WOMENS</t>
        </is>
      </c>
      <c r="H2086" s="0" t="inlineStr">
        <is>
          <t>XL</t>
        </is>
      </c>
      <c r="I2086" s="0">
        <v>26.99</v>
      </c>
      <c r="J2086" s="0">
        <v>0</v>
      </c>
    </row>
    <row r="2087" spans="1:10" customHeight="0">
      <c r="A2087" s="0">
        <f>HYPERLINK("https://dl.dropboxusercontent.com/scl/fi/r0xmbord4263ej9lkclf8/108034-af.jpg?rlkey=g7z55pmle0jbcifu330y6rhxx&amp;dl=0","Click to download Image")</f>
      </c>
      <c r="B2087" s="0">
        <f>HYPERLINK("https://dl.dropboxusercontent.com/scl/fi/4bf7v3csjbp5ugwd3seba/womens-t-shirt-size-chartsmahattan.jpg?rlkey=d02nccqsdf44sxte1jpvnshib&amp;dl=0","Click to download SizeChart")</f>
      </c>
      <c r="C2087" s="0" t="inlineStr">
        <is>
          <t>Manhattan Women's Short Sleeve T-Shirt</t>
        </is>
      </c>
      <c r="D2087" s="0" t="inlineStr">
        <is>
          <t>'108034</t>
        </is>
      </c>
      <c r="E2087" s="0" t="inlineStr">
        <is>
          <t>IOWA MANHATTAN DK GREY:108034E-2XL</t>
        </is>
      </c>
      <c r="F2087" s="0" t="inlineStr">
        <is>
          <t>'800108034057</t>
        </is>
      </c>
      <c r="G2087" s="0" t="inlineStr">
        <is>
          <t>WOMENS</t>
        </is>
      </c>
      <c r="H2087" s="0" t="inlineStr">
        <is>
          <t>2XL</t>
        </is>
      </c>
      <c r="I2087" s="0">
        <v>26.99</v>
      </c>
      <c r="J2087" s="0">
        <v>0</v>
      </c>
    </row>
    <row r="2088" spans="1:10" customHeight="0">
      <c r="A2088" s="0">
        <f>HYPERLINK("https://dl.dropboxusercontent.com/scl/fi/r0xmbord4263ej9lkclf8/108034-af.jpg?rlkey=g7z55pmle0jbcifu330y6rhxx&amp;dl=0","Click to download Image")</f>
      </c>
      <c r="B2088" s="0">
        <f>HYPERLINK("https://dl.dropboxusercontent.com/scl/fi/4bf7v3csjbp5ugwd3seba/womens-t-shirt-size-chartsmahattan.jpg?rlkey=d02nccqsdf44sxte1jpvnshib&amp;dl=0","Click to download SizeChart")</f>
      </c>
      <c r="C2088" s="0" t="inlineStr">
        <is>
          <t>Manhattan Women's Short Sleeve T-Shirt</t>
        </is>
      </c>
      <c r="D2088" s="0" t="inlineStr">
        <is>
          <t>'108034</t>
        </is>
      </c>
      <c r="E2088" s="0" t="inlineStr">
        <is>
          <t>IOWA MANHATTAN DK GREY:108034F-3XL</t>
        </is>
      </c>
      <c r="F2088" s="0" t="inlineStr">
        <is>
          <t>'800108034064</t>
        </is>
      </c>
      <c r="G2088" s="0" t="inlineStr">
        <is>
          <t>WOMENS</t>
        </is>
      </c>
      <c r="H2088" s="0" t="inlineStr">
        <is>
          <t>3XL</t>
        </is>
      </c>
      <c r="I2088" s="0">
        <v>26.99</v>
      </c>
      <c r="J2088" s="0">
        <v>0</v>
      </c>
    </row>
    <row r="2089" spans="1:10" customHeight="0">
      <c r="A2089" s="0">
        <f>HYPERLINK("https://dl.dropboxusercontent.com/scl/fi/r0xmbord4263ej9lkclf8/108034-af.jpg?rlkey=g7z55pmle0jbcifu330y6rhxx&amp;dl=0","Click to download Image")</f>
      </c>
      <c r="B2089" s="0">
        <f>HYPERLINK("https://dl.dropboxusercontent.com/scl/fi/4bf7v3csjbp5ugwd3seba/womens-t-shirt-size-chartsmahattan.jpg?rlkey=d02nccqsdf44sxte1jpvnshib&amp;dl=0","Click to download SizeChart")</f>
      </c>
      <c r="C2089" s="0" t="inlineStr">
        <is>
          <t>Manhattan Women's Short Sleeve T-Shirt</t>
        </is>
      </c>
      <c r="D2089" s="0" t="inlineStr">
        <is>
          <t>'108034</t>
        </is>
      </c>
      <c r="E2089" s="0" t="inlineStr">
        <is>
          <t>IOWA MANHATTAN DK GREY 12 PACK:108034Z-12PK</t>
        </is>
      </c>
      <c r="F2089" s="0" t="inlineStr">
        <is>
          <t>'800108034101</t>
        </is>
      </c>
      <c r="G2089" s="0" t="inlineStr">
        <is>
          <t>WOMENS</t>
        </is>
      </c>
      <c r="H2089" s="0" t="inlineStr">
        <is>
          <t>12 PACK</t>
        </is>
      </c>
      <c r="I2089" s="0">
        <v>299.88</v>
      </c>
      <c r="J2089" s="0">
        <v>0</v>
      </c>
    </row>
    <row r="2090" spans="1:10" customHeight="0">
      <c r="A2090" s="0">
        <f>HYPERLINK("https://dl.dropboxusercontent.com/scl/fi/2b5oodjtlxdkpeqlchu5h/108037-f.jpg?rlkey=zohtyuugb3vjoc2eihzwz156u&amp;dl=0","Click to download Image")</f>
      </c>
      <c r="B2090" s="0">
        <f>HYPERLINK("https://dl.dropboxusercontent.com/scl/fi/4bf7v3csjbp5ugwd3seba/womens-t-shirt-size-chartsmahattan.jpg?rlkey=d02nccqsdf44sxte1jpvnshib&amp;dl=0","Click to download SizeChart")</f>
      </c>
      <c r="C2090" s="0" t="inlineStr">
        <is>
          <t>Manhattan Women's Short Sleeve T-Shirt</t>
        </is>
      </c>
      <c r="D2090" s="0" t="inlineStr">
        <is>
          <t>'108037</t>
        </is>
      </c>
      <c r="E2090" s="0" t="inlineStr">
        <is>
          <t>UNI MANHATTAN DARK GREY:108037A-S</t>
        </is>
      </c>
      <c r="F2090" s="0" t="inlineStr">
        <is>
          <t>'800108037010</t>
        </is>
      </c>
      <c r="G2090" s="0" t="inlineStr">
        <is>
          <t>WOMENS</t>
        </is>
      </c>
      <c r="H2090" s="0" t="inlineStr">
        <is>
          <t>S</t>
        </is>
      </c>
      <c r="I2090" s="0">
        <v>26.99</v>
      </c>
      <c r="J2090" s="0">
        <v>4</v>
      </c>
    </row>
    <row r="2091" spans="1:10" customHeight="0">
      <c r="A2091" s="0">
        <f>HYPERLINK("https://dl.dropboxusercontent.com/scl/fi/2b5oodjtlxdkpeqlchu5h/108037-f.jpg?rlkey=zohtyuugb3vjoc2eihzwz156u&amp;dl=0","Click to download Image")</f>
      </c>
      <c r="B2091" s="0">
        <f>HYPERLINK("https://dl.dropboxusercontent.com/scl/fi/4bf7v3csjbp5ugwd3seba/womens-t-shirt-size-chartsmahattan.jpg?rlkey=d02nccqsdf44sxte1jpvnshib&amp;dl=0","Click to download SizeChart")</f>
      </c>
      <c r="C2091" s="0" t="inlineStr">
        <is>
          <t>Manhattan Women's Short Sleeve T-Shirt</t>
        </is>
      </c>
      <c r="D2091" s="0" t="inlineStr">
        <is>
          <t>'108037</t>
        </is>
      </c>
      <c r="E2091" s="0" t="inlineStr">
        <is>
          <t>UNI MANHATTAN DARK GREY:108037B-M</t>
        </is>
      </c>
      <c r="F2091" s="0" t="inlineStr">
        <is>
          <t>'800108037027</t>
        </is>
      </c>
      <c r="G2091" s="0" t="inlineStr">
        <is>
          <t>WOMENS</t>
        </is>
      </c>
      <c r="H2091" s="0" t="inlineStr">
        <is>
          <t>M</t>
        </is>
      </c>
      <c r="I2091" s="0">
        <v>26.99</v>
      </c>
      <c r="J2091" s="0">
        <v>12</v>
      </c>
    </row>
    <row r="2092" spans="1:10" customHeight="0">
      <c r="A2092" s="0">
        <f>HYPERLINK("https://dl.dropboxusercontent.com/scl/fi/2b5oodjtlxdkpeqlchu5h/108037-f.jpg?rlkey=zohtyuugb3vjoc2eihzwz156u&amp;dl=0","Click to download Image")</f>
      </c>
      <c r="B2092" s="0">
        <f>HYPERLINK("https://dl.dropboxusercontent.com/scl/fi/4bf7v3csjbp5ugwd3seba/womens-t-shirt-size-chartsmahattan.jpg?rlkey=d02nccqsdf44sxte1jpvnshib&amp;dl=0","Click to download SizeChart")</f>
      </c>
      <c r="C2092" s="0" t="inlineStr">
        <is>
          <t>Manhattan Women's Short Sleeve T-Shirt</t>
        </is>
      </c>
      <c r="D2092" s="0" t="inlineStr">
        <is>
          <t>'108037</t>
        </is>
      </c>
      <c r="E2092" s="0" t="inlineStr">
        <is>
          <t>UNI MANHATTAN DARK GREY:108037C-L</t>
        </is>
      </c>
      <c r="F2092" s="0" t="inlineStr">
        <is>
          <t>'800108037034</t>
        </is>
      </c>
      <c r="G2092" s="0" t="inlineStr">
        <is>
          <t>WOMENS</t>
        </is>
      </c>
      <c r="H2092" s="0" t="inlineStr">
        <is>
          <t>L</t>
        </is>
      </c>
      <c r="I2092" s="0">
        <v>26.99</v>
      </c>
      <c r="J2092" s="0">
        <v>13</v>
      </c>
    </row>
    <row r="2093" spans="1:10" customHeight="0">
      <c r="A2093" s="0">
        <f>HYPERLINK("https://dl.dropboxusercontent.com/scl/fi/2b5oodjtlxdkpeqlchu5h/108037-f.jpg?rlkey=zohtyuugb3vjoc2eihzwz156u&amp;dl=0","Click to download Image")</f>
      </c>
      <c r="B2093" s="0">
        <f>HYPERLINK("https://dl.dropboxusercontent.com/scl/fi/4bf7v3csjbp5ugwd3seba/womens-t-shirt-size-chartsmahattan.jpg?rlkey=d02nccqsdf44sxte1jpvnshib&amp;dl=0","Click to download SizeChart")</f>
      </c>
      <c r="C2093" s="0" t="inlineStr">
        <is>
          <t>Manhattan Women's Short Sleeve T-Shirt</t>
        </is>
      </c>
      <c r="D2093" s="0" t="inlineStr">
        <is>
          <t>'108037</t>
        </is>
      </c>
      <c r="E2093" s="0" t="inlineStr">
        <is>
          <t>UNI MANHATTAN DARK GREY:108037D-XL</t>
        </is>
      </c>
      <c r="F2093" s="0" t="inlineStr">
        <is>
          <t>'800108037041</t>
        </is>
      </c>
      <c r="G2093" s="0" t="inlineStr">
        <is>
          <t>WOMENS</t>
        </is>
      </c>
      <c r="H2093" s="0" t="inlineStr">
        <is>
          <t>XL</t>
        </is>
      </c>
      <c r="I2093" s="0">
        <v>26.99</v>
      </c>
      <c r="J2093" s="0">
        <v>7</v>
      </c>
    </row>
    <row r="2094" spans="1:10" customHeight="0">
      <c r="A2094" s="0">
        <f>HYPERLINK("https://dl.dropboxusercontent.com/scl/fi/2b5oodjtlxdkpeqlchu5h/108037-f.jpg?rlkey=zohtyuugb3vjoc2eihzwz156u&amp;dl=0","Click to download Image")</f>
      </c>
      <c r="B2094" s="0">
        <f>HYPERLINK("https://dl.dropboxusercontent.com/scl/fi/4bf7v3csjbp5ugwd3seba/womens-t-shirt-size-chartsmahattan.jpg?rlkey=d02nccqsdf44sxte1jpvnshib&amp;dl=0","Click to download SizeChart")</f>
      </c>
      <c r="C2094" s="0" t="inlineStr">
        <is>
          <t>Manhattan Women's Short Sleeve T-Shirt</t>
        </is>
      </c>
      <c r="D2094" s="0" t="inlineStr">
        <is>
          <t>'108037</t>
        </is>
      </c>
      <c r="E2094" s="0" t="inlineStr">
        <is>
          <t>UNI MANHATTAN DARK GREY:108037E-2XL</t>
        </is>
      </c>
      <c r="F2094" s="0" t="inlineStr">
        <is>
          <t>'800108037058</t>
        </is>
      </c>
      <c r="G2094" s="0" t="inlineStr">
        <is>
          <t>WOMENS</t>
        </is>
      </c>
      <c r="H2094" s="0" t="inlineStr">
        <is>
          <t>2XL</t>
        </is>
      </c>
      <c r="I2094" s="0">
        <v>26.99</v>
      </c>
      <c r="J2094" s="0">
        <v>1</v>
      </c>
    </row>
    <row r="2095" spans="1:10" customHeight="0">
      <c r="A2095" s="0">
        <f>HYPERLINK("https://dl.dropboxusercontent.com/scl/fi/2b5oodjtlxdkpeqlchu5h/108037-f.jpg?rlkey=zohtyuugb3vjoc2eihzwz156u&amp;dl=0","Click to download Image")</f>
      </c>
      <c r="B2095" s="0">
        <f>HYPERLINK("https://dl.dropboxusercontent.com/scl/fi/4bf7v3csjbp5ugwd3seba/womens-t-shirt-size-chartsmahattan.jpg?rlkey=d02nccqsdf44sxte1jpvnshib&amp;dl=0","Click to download SizeChart")</f>
      </c>
      <c r="C2095" s="0" t="inlineStr">
        <is>
          <t>Manhattan Women's Short Sleeve T-Shirt</t>
        </is>
      </c>
      <c r="D2095" s="0" t="inlineStr">
        <is>
          <t>'108037</t>
        </is>
      </c>
      <c r="E2095" s="0" t="inlineStr">
        <is>
          <t>UNI MANHATTAN DARK GREY:108037F-3XL</t>
        </is>
      </c>
      <c r="F2095" s="0" t="inlineStr">
        <is>
          <t>'800108037065</t>
        </is>
      </c>
      <c r="G2095" s="0" t="inlineStr">
        <is>
          <t>WOMENS</t>
        </is>
      </c>
      <c r="H2095" s="0" t="inlineStr">
        <is>
          <t>3XL</t>
        </is>
      </c>
      <c r="I2095" s="0">
        <v>26.99</v>
      </c>
      <c r="J2095" s="0">
        <v>2</v>
      </c>
    </row>
    <row r="2096" spans="1:10" customHeight="0">
      <c r="A2096" s="0">
        <f>HYPERLINK("https://dl.dropboxusercontent.com/scl/fi/2b5oodjtlxdkpeqlchu5h/108037-f.jpg?rlkey=zohtyuugb3vjoc2eihzwz156u&amp;dl=0","Click to download Image")</f>
      </c>
      <c r="B2096" s="0">
        <f>HYPERLINK("https://dl.dropboxusercontent.com/scl/fi/4bf7v3csjbp5ugwd3seba/womens-t-shirt-size-chartsmahattan.jpg?rlkey=d02nccqsdf44sxte1jpvnshib&amp;dl=0","Click to download SizeChart")</f>
      </c>
      <c r="C2096" s="0" t="inlineStr">
        <is>
          <t>Manhattan Women's Short Sleeve T-Shirt</t>
        </is>
      </c>
      <c r="D2096" s="0" t="inlineStr">
        <is>
          <t>'108037</t>
        </is>
      </c>
      <c r="E2096" s="0" t="inlineStr">
        <is>
          <t>UNI MANHATTAN DK GREY 12 PACK:108037Z-12PK</t>
        </is>
      </c>
      <c r="F2096" s="0" t="inlineStr">
        <is>
          <t>'800108037102</t>
        </is>
      </c>
      <c r="G2096" s="0" t="inlineStr">
        <is>
          <t>WOMENS</t>
        </is>
      </c>
      <c r="H2096" s="0" t="inlineStr">
        <is>
          <t>12 PACK</t>
        </is>
      </c>
      <c r="I2096" s="0">
        <v>299.88</v>
      </c>
      <c r="J2096" s="0">
        <v>0</v>
      </c>
    </row>
    <row r="2097" spans="1:10" customHeight="0">
      <c r="A2097" s="0">
        <f>HYPERLINK("https://dl.dropboxusercontent.com/scl/fi/8zrjd8e13tk1rz67nnpcd/108035-af.jpg?rlkey=am8r1kgdkpyssolqjwtziy1il&amp;dl=0","Click to download Image")</f>
      </c>
      <c r="B2097" s="0">
        <f>HYPERLINK("https://dl.dropboxusercontent.com/scl/fi/4bf7v3csjbp5ugwd3seba/womens-t-shirt-size-chartsmahattan.jpg?rlkey=d02nccqsdf44sxte1jpvnshib&amp;dl=0","Click to download SizeChart")</f>
      </c>
      <c r="C2097" s="0" t="inlineStr">
        <is>
          <t>Manhattan Women's Short Sleeve T-Shirt</t>
        </is>
      </c>
      <c r="D2097" s="0" t="inlineStr">
        <is>
          <t>'108035</t>
        </is>
      </c>
      <c r="E2097" s="0" t="inlineStr">
        <is>
          <t>ISU MANHATTAN DK GREY:108035A-S</t>
        </is>
      </c>
      <c r="F2097" s="0" t="inlineStr">
        <is>
          <t>'800108035016</t>
        </is>
      </c>
      <c r="G2097" s="0" t="inlineStr">
        <is>
          <t>WOMENS</t>
        </is>
      </c>
      <c r="H2097" s="0" t="inlineStr">
        <is>
          <t>S</t>
        </is>
      </c>
      <c r="I2097" s="0">
        <v>26.99</v>
      </c>
      <c r="J2097" s="0">
        <v>5</v>
      </c>
    </row>
    <row r="2098" spans="1:10" customHeight="0">
      <c r="A2098" s="0">
        <f>HYPERLINK("https://dl.dropboxusercontent.com/scl/fi/8zrjd8e13tk1rz67nnpcd/108035-af.jpg?rlkey=am8r1kgdkpyssolqjwtziy1il&amp;dl=0","Click to download Image")</f>
      </c>
      <c r="B2098" s="0">
        <f>HYPERLINK("https://dl.dropboxusercontent.com/scl/fi/4bf7v3csjbp5ugwd3seba/womens-t-shirt-size-chartsmahattan.jpg?rlkey=d02nccqsdf44sxte1jpvnshib&amp;dl=0","Click to download SizeChart")</f>
      </c>
      <c r="C2098" s="0" t="inlineStr">
        <is>
          <t>Manhattan Women's Short Sleeve T-Shirt</t>
        </is>
      </c>
      <c r="D2098" s="0" t="inlineStr">
        <is>
          <t>'108035</t>
        </is>
      </c>
      <c r="E2098" s="0" t="inlineStr">
        <is>
          <t>ISU MANHATTAN DK GREY:108035B-M</t>
        </is>
      </c>
      <c r="F2098" s="0" t="inlineStr">
        <is>
          <t>'800108035023</t>
        </is>
      </c>
      <c r="G2098" s="0" t="inlineStr">
        <is>
          <t>WOMENS</t>
        </is>
      </c>
      <c r="H2098" s="0" t="inlineStr">
        <is>
          <t>M</t>
        </is>
      </c>
      <c r="I2098" s="0">
        <v>26.99</v>
      </c>
      <c r="J2098" s="0">
        <v>8</v>
      </c>
    </row>
    <row r="2099" spans="1:10" customHeight="0">
      <c r="A2099" s="0">
        <f>HYPERLINK("https://dl.dropboxusercontent.com/scl/fi/8zrjd8e13tk1rz67nnpcd/108035-af.jpg?rlkey=am8r1kgdkpyssolqjwtziy1il&amp;dl=0","Click to download Image")</f>
      </c>
      <c r="B2099" s="0">
        <f>HYPERLINK("https://dl.dropboxusercontent.com/scl/fi/4bf7v3csjbp5ugwd3seba/womens-t-shirt-size-chartsmahattan.jpg?rlkey=d02nccqsdf44sxte1jpvnshib&amp;dl=0","Click to download SizeChart")</f>
      </c>
      <c r="C2099" s="0" t="inlineStr">
        <is>
          <t>Manhattan Women's Short Sleeve T-Shirt</t>
        </is>
      </c>
      <c r="D2099" s="0" t="inlineStr">
        <is>
          <t>'108035</t>
        </is>
      </c>
      <c r="E2099" s="0" t="inlineStr">
        <is>
          <t>ISU MANHATTAN DK GREY:108035C-L</t>
        </is>
      </c>
      <c r="F2099" s="0" t="inlineStr">
        <is>
          <t>'800108035030</t>
        </is>
      </c>
      <c r="G2099" s="0" t="inlineStr">
        <is>
          <t>WOMENS</t>
        </is>
      </c>
      <c r="H2099" s="0" t="inlineStr">
        <is>
          <t>L</t>
        </is>
      </c>
      <c r="I2099" s="0">
        <v>26.99</v>
      </c>
      <c r="J2099" s="0">
        <v>9</v>
      </c>
    </row>
    <row r="2100" spans="1:10" customHeight="0">
      <c r="A2100" s="0">
        <f>HYPERLINK("https://dl.dropboxusercontent.com/scl/fi/8zrjd8e13tk1rz67nnpcd/108035-af.jpg?rlkey=am8r1kgdkpyssolqjwtziy1il&amp;dl=0","Click to download Image")</f>
      </c>
      <c r="B2100" s="0">
        <f>HYPERLINK("https://dl.dropboxusercontent.com/scl/fi/4bf7v3csjbp5ugwd3seba/womens-t-shirt-size-chartsmahattan.jpg?rlkey=d02nccqsdf44sxte1jpvnshib&amp;dl=0","Click to download SizeChart")</f>
      </c>
      <c r="C2100" s="0" t="inlineStr">
        <is>
          <t>Manhattan Women's Short Sleeve T-Shirt</t>
        </is>
      </c>
      <c r="D2100" s="0" t="inlineStr">
        <is>
          <t>'108035</t>
        </is>
      </c>
      <c r="E2100" s="0" t="inlineStr">
        <is>
          <t>ISU MANHATTAN DK GREY:108035D-XL</t>
        </is>
      </c>
      <c r="F2100" s="0" t="inlineStr">
        <is>
          <t>'800108035047</t>
        </is>
      </c>
      <c r="G2100" s="0" t="inlineStr">
        <is>
          <t>WOMENS</t>
        </is>
      </c>
      <c r="H2100" s="0" t="inlineStr">
        <is>
          <t>XL</t>
        </is>
      </c>
      <c r="I2100" s="0">
        <v>26.99</v>
      </c>
      <c r="J2100" s="0">
        <v>0</v>
      </c>
    </row>
    <row r="2101" spans="1:10" customHeight="0">
      <c r="A2101" s="0">
        <f>HYPERLINK("https://dl.dropboxusercontent.com/scl/fi/8zrjd8e13tk1rz67nnpcd/108035-af.jpg?rlkey=am8r1kgdkpyssolqjwtziy1il&amp;dl=0","Click to download Image")</f>
      </c>
      <c r="B2101" s="0">
        <f>HYPERLINK("https://dl.dropboxusercontent.com/scl/fi/4bf7v3csjbp5ugwd3seba/womens-t-shirt-size-chartsmahattan.jpg?rlkey=d02nccqsdf44sxte1jpvnshib&amp;dl=0","Click to download SizeChart")</f>
      </c>
      <c r="C2101" s="0" t="inlineStr">
        <is>
          <t>Manhattan Women's Short Sleeve T-Shirt</t>
        </is>
      </c>
      <c r="D2101" s="0" t="inlineStr">
        <is>
          <t>'108035</t>
        </is>
      </c>
      <c r="E2101" s="0" t="inlineStr">
        <is>
          <t>ISU MANHATTAN DK GREY:108035E-2XL</t>
        </is>
      </c>
      <c r="F2101" s="0" t="inlineStr">
        <is>
          <t>'800108035055</t>
        </is>
      </c>
      <c r="G2101" s="0" t="inlineStr">
        <is>
          <t>WOMENS</t>
        </is>
      </c>
      <c r="H2101" s="0" t="inlineStr">
        <is>
          <t>2XL</t>
        </is>
      </c>
      <c r="I2101" s="0">
        <v>26.99</v>
      </c>
      <c r="J2101" s="0">
        <v>0</v>
      </c>
    </row>
    <row r="2102" spans="1:10" customHeight="0">
      <c r="A2102" s="0">
        <f>HYPERLINK("https://dl.dropboxusercontent.com/scl/fi/8zrjd8e13tk1rz67nnpcd/108035-af.jpg?rlkey=am8r1kgdkpyssolqjwtziy1il&amp;dl=0","Click to download Image")</f>
      </c>
      <c r="B2102" s="0">
        <f>HYPERLINK("https://dl.dropboxusercontent.com/scl/fi/4bf7v3csjbp5ugwd3seba/womens-t-shirt-size-chartsmahattan.jpg?rlkey=d02nccqsdf44sxte1jpvnshib&amp;dl=0","Click to download SizeChart")</f>
      </c>
      <c r="C2102" s="0" t="inlineStr">
        <is>
          <t>Manhattan Women's Short Sleeve T-Shirt</t>
        </is>
      </c>
      <c r="D2102" s="0" t="inlineStr">
        <is>
          <t>'108035</t>
        </is>
      </c>
      <c r="E2102" s="0" t="inlineStr">
        <is>
          <t>ISU MANHATTAN DK GREY:108035F-3XL</t>
        </is>
      </c>
      <c r="F2102" s="0" t="inlineStr">
        <is>
          <t>'800108035061</t>
        </is>
      </c>
      <c r="G2102" s="0" t="inlineStr">
        <is>
          <t>WOMENS</t>
        </is>
      </c>
      <c r="H2102" s="0" t="inlineStr">
        <is>
          <t>3XL</t>
        </is>
      </c>
      <c r="I2102" s="0">
        <v>26.99</v>
      </c>
      <c r="J2102" s="0">
        <v>0</v>
      </c>
    </row>
    <row r="2103" spans="1:10" customHeight="0">
      <c r="A2103" s="0">
        <f>HYPERLINK("https://dl.dropboxusercontent.com/scl/fi/8zrjd8e13tk1rz67nnpcd/108035-af.jpg?rlkey=am8r1kgdkpyssolqjwtziy1il&amp;dl=0","Click to download Image")</f>
      </c>
      <c r="B2103" s="0">
        <f>HYPERLINK("https://dl.dropboxusercontent.com/scl/fi/4bf7v3csjbp5ugwd3seba/womens-t-shirt-size-chartsmahattan.jpg?rlkey=d02nccqsdf44sxte1jpvnshib&amp;dl=0","Click to download SizeChart")</f>
      </c>
      <c r="C2103" s="0" t="inlineStr">
        <is>
          <t>Manhattan Women's Short Sleeve T-Shirt</t>
        </is>
      </c>
      <c r="D2103" s="0" t="inlineStr">
        <is>
          <t>'108035</t>
        </is>
      </c>
      <c r="E2103" s="0" t="inlineStr">
        <is>
          <t>ISU MANHATTAN DK GREY 12 PACK:108035Z-12PK</t>
        </is>
      </c>
      <c r="F2103" s="0" t="inlineStr">
        <is>
          <t>'800108035108</t>
        </is>
      </c>
      <c r="G2103" s="0" t="inlineStr">
        <is>
          <t>WOMENS</t>
        </is>
      </c>
      <c r="H2103" s="0" t="inlineStr">
        <is>
          <t>12 PACK</t>
        </is>
      </c>
      <c r="I2103" s="0">
        <v>299.88</v>
      </c>
      <c r="J2103" s="0">
        <v>0</v>
      </c>
    </row>
    <row r="2104" spans="1:10" customHeight="0">
      <c r="A2104" s="0">
        <f>HYPERLINK("https://dl.dropboxusercontent.com/scl/fi/ab2t9b63czg96n7x7nkku/111299-af.jpg?rlkey=lsngobedbhmoam90luqfpprcz&amp;dl=0","Click to download Image")</f>
      </c>
      <c r="B2104" s="0">
        <f>HYPERLINK("https://dl.dropboxusercontent.com/scl/fi/4bf7v3csjbp5ugwd3seba/womens-t-shirt-size-chartsmahattan.jpg?rlkey=d02nccqsdf44sxte1jpvnshib&amp;dl=0","Click to download SizeChart")</f>
      </c>
      <c r="C2104" s="0" t="inlineStr">
        <is>
          <t>Manhattan Women's Short Sleeve T-Shirt</t>
        </is>
      </c>
      <c r="D2104" s="0" t="inlineStr">
        <is>
          <t>'111299</t>
        </is>
      </c>
      <c r="E2104" s="0" t="inlineStr">
        <is>
          <t>UNI MANHATTAN PURPLE:111299A-S</t>
        </is>
      </c>
      <c r="F2104" s="0" t="inlineStr">
        <is>
          <t>'802111299041</t>
        </is>
      </c>
      <c r="G2104" s="0" t="inlineStr">
        <is>
          <t>WOMENS</t>
        </is>
      </c>
      <c r="H2104" s="0" t="inlineStr">
        <is>
          <t>S</t>
        </is>
      </c>
      <c r="I2104" s="0">
        <v>26.99</v>
      </c>
      <c r="J2104" s="0">
        <v>8</v>
      </c>
    </row>
    <row r="2105" spans="1:10" customHeight="0">
      <c r="A2105" s="0">
        <f>HYPERLINK("https://dl.dropboxusercontent.com/scl/fi/ab2t9b63czg96n7x7nkku/111299-af.jpg?rlkey=lsngobedbhmoam90luqfpprcz&amp;dl=0","Click to download Image")</f>
      </c>
      <c r="B2105" s="0">
        <f>HYPERLINK("https://dl.dropboxusercontent.com/scl/fi/4bf7v3csjbp5ugwd3seba/womens-t-shirt-size-chartsmahattan.jpg?rlkey=d02nccqsdf44sxte1jpvnshib&amp;dl=0","Click to download SizeChart")</f>
      </c>
      <c r="C2105" s="0" t="inlineStr">
        <is>
          <t>Manhattan Women's Short Sleeve T-Shirt</t>
        </is>
      </c>
      <c r="D2105" s="0" t="inlineStr">
        <is>
          <t>'111299</t>
        </is>
      </c>
      <c r="E2105" s="0" t="inlineStr">
        <is>
          <t>UNI MANHATTAN PURPLE:111299B-M</t>
        </is>
      </c>
      <c r="F2105" s="0" t="inlineStr">
        <is>
          <t>'802111299058</t>
        </is>
      </c>
      <c r="G2105" s="0" t="inlineStr">
        <is>
          <t>WOMENS</t>
        </is>
      </c>
      <c r="H2105" s="0" t="inlineStr">
        <is>
          <t>M</t>
        </is>
      </c>
      <c r="I2105" s="0">
        <v>26.99</v>
      </c>
      <c r="J2105" s="0">
        <v>13</v>
      </c>
    </row>
    <row r="2106" spans="1:10" customHeight="0">
      <c r="A2106" s="0">
        <f>HYPERLINK("https://dl.dropboxusercontent.com/scl/fi/ab2t9b63czg96n7x7nkku/111299-af.jpg?rlkey=lsngobedbhmoam90luqfpprcz&amp;dl=0","Click to download Image")</f>
      </c>
      <c r="B2106" s="0">
        <f>HYPERLINK("https://dl.dropboxusercontent.com/scl/fi/4bf7v3csjbp5ugwd3seba/womens-t-shirt-size-chartsmahattan.jpg?rlkey=d02nccqsdf44sxte1jpvnshib&amp;dl=0","Click to download SizeChart")</f>
      </c>
      <c r="C2106" s="0" t="inlineStr">
        <is>
          <t>Manhattan Women's Short Sleeve T-Shirt</t>
        </is>
      </c>
      <c r="D2106" s="0" t="inlineStr">
        <is>
          <t>'111299</t>
        </is>
      </c>
      <c r="E2106" s="0" t="inlineStr">
        <is>
          <t>UNI MANHATTAN PURPLE:111299C-L</t>
        </is>
      </c>
      <c r="F2106" s="0" t="inlineStr">
        <is>
          <t>'802111299065</t>
        </is>
      </c>
      <c r="G2106" s="0" t="inlineStr">
        <is>
          <t>WOMENS</t>
        </is>
      </c>
      <c r="H2106" s="0" t="inlineStr">
        <is>
          <t>L</t>
        </is>
      </c>
      <c r="I2106" s="0">
        <v>26.99</v>
      </c>
      <c r="J2106" s="0">
        <v>16</v>
      </c>
    </row>
    <row r="2107" spans="1:10" customHeight="0">
      <c r="A2107" s="0">
        <f>HYPERLINK("https://dl.dropboxusercontent.com/scl/fi/ab2t9b63czg96n7x7nkku/111299-af.jpg?rlkey=lsngobedbhmoam90luqfpprcz&amp;dl=0","Click to download Image")</f>
      </c>
      <c r="B2107" s="0">
        <f>HYPERLINK("https://dl.dropboxusercontent.com/scl/fi/4bf7v3csjbp5ugwd3seba/womens-t-shirt-size-chartsmahattan.jpg?rlkey=d02nccqsdf44sxte1jpvnshib&amp;dl=0","Click to download SizeChart")</f>
      </c>
      <c r="C2107" s="0" t="inlineStr">
        <is>
          <t>Manhattan Women's Short Sleeve T-Shirt</t>
        </is>
      </c>
      <c r="D2107" s="0" t="inlineStr">
        <is>
          <t>'111299</t>
        </is>
      </c>
      <c r="E2107" s="0" t="inlineStr">
        <is>
          <t>UNI MANHATTAN PURPLE:111299D-XL</t>
        </is>
      </c>
      <c r="F2107" s="0" t="inlineStr">
        <is>
          <t>'802111299072</t>
        </is>
      </c>
      <c r="G2107" s="0" t="inlineStr">
        <is>
          <t>WOMENS</t>
        </is>
      </c>
      <c r="H2107" s="0" t="inlineStr">
        <is>
          <t>XL</t>
        </is>
      </c>
      <c r="I2107" s="0">
        <v>26.99</v>
      </c>
      <c r="J2107" s="0">
        <v>8</v>
      </c>
    </row>
    <row r="2108" spans="1:10" customHeight="0">
      <c r="A2108" s="0">
        <f>HYPERLINK("https://dl.dropboxusercontent.com/scl/fi/ab2t9b63czg96n7x7nkku/111299-af.jpg?rlkey=lsngobedbhmoam90luqfpprcz&amp;dl=0","Click to download Image")</f>
      </c>
      <c r="B2108" s="0">
        <f>HYPERLINK("https://dl.dropboxusercontent.com/scl/fi/4bf7v3csjbp5ugwd3seba/womens-t-shirt-size-chartsmahattan.jpg?rlkey=d02nccqsdf44sxte1jpvnshib&amp;dl=0","Click to download SizeChart")</f>
      </c>
      <c r="C2108" s="0" t="inlineStr">
        <is>
          <t>Manhattan Women's Short Sleeve T-Shirt</t>
        </is>
      </c>
      <c r="D2108" s="0" t="inlineStr">
        <is>
          <t>'111299</t>
        </is>
      </c>
      <c r="E2108" s="0" t="inlineStr">
        <is>
          <t>UNI MANHATTAN PURPLE:111299E-2XL</t>
        </is>
      </c>
      <c r="F2108" s="0" t="inlineStr">
        <is>
          <t>'802111299089</t>
        </is>
      </c>
      <c r="G2108" s="0" t="inlineStr">
        <is>
          <t>WOMENS</t>
        </is>
      </c>
      <c r="H2108" s="0" t="inlineStr">
        <is>
          <t>2XL</t>
        </is>
      </c>
      <c r="I2108" s="0">
        <v>26.99</v>
      </c>
      <c r="J2108" s="0">
        <v>2</v>
      </c>
    </row>
    <row r="2109" spans="1:10" customHeight="0">
      <c r="A2109" s="0">
        <f>HYPERLINK("https://dl.dropboxusercontent.com/scl/fi/ab2t9b63czg96n7x7nkku/111299-af.jpg?rlkey=lsngobedbhmoam90luqfpprcz&amp;dl=0","Click to download Image")</f>
      </c>
      <c r="B2109" s="0">
        <f>HYPERLINK("https://dl.dropboxusercontent.com/scl/fi/4bf7v3csjbp5ugwd3seba/womens-t-shirt-size-chartsmahattan.jpg?rlkey=d02nccqsdf44sxte1jpvnshib&amp;dl=0","Click to download SizeChart")</f>
      </c>
      <c r="C2109" s="0" t="inlineStr">
        <is>
          <t>Manhattan Women's Short Sleeve T-Shirt</t>
        </is>
      </c>
      <c r="D2109" s="0" t="inlineStr">
        <is>
          <t>'111299</t>
        </is>
      </c>
      <c r="E2109" s="0" t="inlineStr">
        <is>
          <t>UNI MANHATTAN PURPLE:111299F-3XL</t>
        </is>
      </c>
      <c r="F2109" s="0" t="inlineStr">
        <is>
          <t>'802111299096</t>
        </is>
      </c>
      <c r="G2109" s="0" t="inlineStr">
        <is>
          <t>WOMENS</t>
        </is>
      </c>
      <c r="H2109" s="0" t="inlineStr">
        <is>
          <t>3XL</t>
        </is>
      </c>
      <c r="I2109" s="0">
        <v>26.99</v>
      </c>
      <c r="J2109" s="0">
        <v>0</v>
      </c>
    </row>
    <row r="2110" spans="1:10" customHeight="0">
      <c r="A2110" s="0">
        <f>HYPERLINK("https://dl.dropboxusercontent.com/scl/fi/ab2t9b63czg96n7x7nkku/111299-af.jpg?rlkey=lsngobedbhmoam90luqfpprcz&amp;dl=0","Click to download Image")</f>
      </c>
      <c r="B2110" s="0">
        <f>HYPERLINK("https://dl.dropboxusercontent.com/scl/fi/4bf7v3csjbp5ugwd3seba/womens-t-shirt-size-chartsmahattan.jpg?rlkey=d02nccqsdf44sxte1jpvnshib&amp;dl=0","Click to download SizeChart")</f>
      </c>
      <c r="C2110" s="0" t="inlineStr">
        <is>
          <t>Manhattan Women's Short Sleeve T-Shirt</t>
        </is>
      </c>
      <c r="D2110" s="0" t="inlineStr">
        <is>
          <t>'111299</t>
        </is>
      </c>
      <c r="E2110" s="0" t="inlineStr">
        <is>
          <t>UNI MANHATTAN PURPLE 12 PACK:111299Z-12PK</t>
        </is>
      </c>
      <c r="F2110" s="0" t="inlineStr">
        <is>
          <t>'802111299997</t>
        </is>
      </c>
      <c r="G2110" s="0" t="inlineStr">
        <is>
          <t>WOMENS</t>
        </is>
      </c>
      <c r="H2110" s="0" t="inlineStr">
        <is>
          <t>12 PACK</t>
        </is>
      </c>
      <c r="I2110" s="0">
        <v>299.88</v>
      </c>
      <c r="J2110" s="0">
        <v>0</v>
      </c>
    </row>
    <row r="2111" spans="1:10" customHeight="0">
      <c r="A2111" s="0">
        <f>HYPERLINK("https://dl.dropboxusercontent.com/scl/fi/u3nzr1pag8ff8x1ty9di5/111298-af.jpg?rlkey=hfr49gux6j6e29j8erdddb60f&amp;dl=0","Click to download Image")</f>
      </c>
      <c r="B2111" s="0">
        <f>HYPERLINK("https://dl.dropboxusercontent.com/scl/fi/4bf7v3csjbp5ugwd3seba/womens-t-shirt-size-chartsmahattan.jpg?rlkey=d02nccqsdf44sxte1jpvnshib&amp;dl=0","Click to download SizeChart")</f>
      </c>
      <c r="C2111" s="0" t="inlineStr">
        <is>
          <t>Manhattan Women's Short Sleeve T-Shirt</t>
        </is>
      </c>
      <c r="D2111" s="0" t="inlineStr">
        <is>
          <t>'111298</t>
        </is>
      </c>
      <c r="E2111" s="0" t="inlineStr">
        <is>
          <t>ISU MANHATTAN CARDINAL:111298A-S</t>
        </is>
      </c>
      <c r="F2111" s="0" t="inlineStr">
        <is>
          <t>'801111298047</t>
        </is>
      </c>
      <c r="G2111" s="0" t="inlineStr">
        <is>
          <t>WOMENS</t>
        </is>
      </c>
      <c r="H2111" s="0" t="inlineStr">
        <is>
          <t>S</t>
        </is>
      </c>
      <c r="I2111" s="0">
        <v>26.99</v>
      </c>
      <c r="J2111" s="0">
        <v>6</v>
      </c>
    </row>
    <row r="2112" spans="1:10" customHeight="0">
      <c r="A2112" s="0">
        <f>HYPERLINK("https://dl.dropboxusercontent.com/scl/fi/u3nzr1pag8ff8x1ty9di5/111298-af.jpg?rlkey=hfr49gux6j6e29j8erdddb60f&amp;dl=0","Click to download Image")</f>
      </c>
      <c r="B2112" s="0">
        <f>HYPERLINK("https://dl.dropboxusercontent.com/scl/fi/4bf7v3csjbp5ugwd3seba/womens-t-shirt-size-chartsmahattan.jpg?rlkey=d02nccqsdf44sxte1jpvnshib&amp;dl=0","Click to download SizeChart")</f>
      </c>
      <c r="C2112" s="0" t="inlineStr">
        <is>
          <t>Manhattan Women's Short Sleeve T-Shirt</t>
        </is>
      </c>
      <c r="D2112" s="0" t="inlineStr">
        <is>
          <t>'111298</t>
        </is>
      </c>
      <c r="E2112" s="0" t="inlineStr">
        <is>
          <t>ISU MANHATTAN CARDINAL:111298B-M</t>
        </is>
      </c>
      <c r="F2112" s="0" t="inlineStr">
        <is>
          <t>'801111298054</t>
        </is>
      </c>
      <c r="G2112" s="0" t="inlineStr">
        <is>
          <t>WOMENS</t>
        </is>
      </c>
      <c r="H2112" s="0" t="inlineStr">
        <is>
          <t>M</t>
        </is>
      </c>
      <c r="I2112" s="0">
        <v>26.99</v>
      </c>
      <c r="J2112" s="0">
        <v>12</v>
      </c>
    </row>
    <row r="2113" spans="1:10" customHeight="0">
      <c r="A2113" s="0">
        <f>HYPERLINK("https://dl.dropboxusercontent.com/scl/fi/u3nzr1pag8ff8x1ty9di5/111298-af.jpg?rlkey=hfr49gux6j6e29j8erdddb60f&amp;dl=0","Click to download Image")</f>
      </c>
      <c r="B2113" s="0">
        <f>HYPERLINK("https://dl.dropboxusercontent.com/scl/fi/4bf7v3csjbp5ugwd3seba/womens-t-shirt-size-chartsmahattan.jpg?rlkey=d02nccqsdf44sxte1jpvnshib&amp;dl=0","Click to download SizeChart")</f>
      </c>
      <c r="C2113" s="0" t="inlineStr">
        <is>
          <t>Manhattan Women's Short Sleeve T-Shirt</t>
        </is>
      </c>
      <c r="D2113" s="0" t="inlineStr">
        <is>
          <t>'111298</t>
        </is>
      </c>
      <c r="E2113" s="0" t="inlineStr">
        <is>
          <t>ISU MANHATTAN CARDINAL:111298C-L</t>
        </is>
      </c>
      <c r="F2113" s="0" t="inlineStr">
        <is>
          <t>'801111298061</t>
        </is>
      </c>
      <c r="G2113" s="0" t="inlineStr">
        <is>
          <t>WOMENS</t>
        </is>
      </c>
      <c r="H2113" s="0" t="inlineStr">
        <is>
          <t>L</t>
        </is>
      </c>
      <c r="I2113" s="0">
        <v>26.99</v>
      </c>
      <c r="J2113" s="0">
        <v>13</v>
      </c>
    </row>
    <row r="2114" spans="1:10" customHeight="0">
      <c r="A2114" s="0">
        <f>HYPERLINK("https://dl.dropboxusercontent.com/scl/fi/u3nzr1pag8ff8x1ty9di5/111298-af.jpg?rlkey=hfr49gux6j6e29j8erdddb60f&amp;dl=0","Click to download Image")</f>
      </c>
      <c r="B2114" s="0">
        <f>HYPERLINK("https://dl.dropboxusercontent.com/scl/fi/4bf7v3csjbp5ugwd3seba/womens-t-shirt-size-chartsmahattan.jpg?rlkey=d02nccqsdf44sxte1jpvnshib&amp;dl=0","Click to download SizeChart")</f>
      </c>
      <c r="C2114" s="0" t="inlineStr">
        <is>
          <t>Manhattan Women's Short Sleeve T-Shirt</t>
        </is>
      </c>
      <c r="D2114" s="0" t="inlineStr">
        <is>
          <t>'111298</t>
        </is>
      </c>
      <c r="E2114" s="0" t="inlineStr">
        <is>
          <t>ISU MANHATTAN CARDINAL:111298D-XL</t>
        </is>
      </c>
      <c r="F2114" s="0" t="inlineStr">
        <is>
          <t>'801111298078</t>
        </is>
      </c>
      <c r="G2114" s="0" t="inlineStr">
        <is>
          <t>WOMENS</t>
        </is>
      </c>
      <c r="H2114" s="0" t="inlineStr">
        <is>
          <t>XL</t>
        </is>
      </c>
      <c r="I2114" s="0">
        <v>26.99</v>
      </c>
      <c r="J2114" s="0">
        <v>0</v>
      </c>
    </row>
    <row r="2115" spans="1:10" customHeight="0">
      <c r="A2115" s="0">
        <f>HYPERLINK("https://dl.dropboxusercontent.com/scl/fi/u3nzr1pag8ff8x1ty9di5/111298-af.jpg?rlkey=hfr49gux6j6e29j8erdddb60f&amp;dl=0","Click to download Image")</f>
      </c>
      <c r="B2115" s="0">
        <f>HYPERLINK("https://dl.dropboxusercontent.com/scl/fi/4bf7v3csjbp5ugwd3seba/womens-t-shirt-size-chartsmahattan.jpg?rlkey=d02nccqsdf44sxte1jpvnshib&amp;dl=0","Click to download SizeChart")</f>
      </c>
      <c r="C2115" s="0" t="inlineStr">
        <is>
          <t>Manhattan Women's Short Sleeve T-Shirt</t>
        </is>
      </c>
      <c r="D2115" s="0" t="inlineStr">
        <is>
          <t>'111298</t>
        </is>
      </c>
      <c r="E2115" s="0" t="inlineStr">
        <is>
          <t>ISU MANHATTAN CARDINAL:111298E-2XL</t>
        </is>
      </c>
      <c r="F2115" s="0" t="inlineStr">
        <is>
          <t>'801111298085</t>
        </is>
      </c>
      <c r="G2115" s="0" t="inlineStr">
        <is>
          <t>WOMENS</t>
        </is>
      </c>
      <c r="H2115" s="0" t="inlineStr">
        <is>
          <t>2XL</t>
        </is>
      </c>
      <c r="I2115" s="0">
        <v>26.99</v>
      </c>
      <c r="J2115" s="0">
        <v>0</v>
      </c>
    </row>
    <row r="2116" spans="1:10" customHeight="0">
      <c r="A2116" s="0">
        <f>HYPERLINK("https://dl.dropboxusercontent.com/scl/fi/u3nzr1pag8ff8x1ty9di5/111298-af.jpg?rlkey=hfr49gux6j6e29j8erdddb60f&amp;dl=0","Click to download Image")</f>
      </c>
      <c r="B2116" s="0">
        <f>HYPERLINK("https://dl.dropboxusercontent.com/scl/fi/4bf7v3csjbp5ugwd3seba/womens-t-shirt-size-chartsmahattan.jpg?rlkey=d02nccqsdf44sxte1jpvnshib&amp;dl=0","Click to download SizeChart")</f>
      </c>
      <c r="C2116" s="0" t="inlineStr">
        <is>
          <t>Manhattan Women's Short Sleeve T-Shirt</t>
        </is>
      </c>
      <c r="D2116" s="0" t="inlineStr">
        <is>
          <t>'111298</t>
        </is>
      </c>
      <c r="E2116" s="0" t="inlineStr">
        <is>
          <t>ISU MANHATTAN CARDINAL:111298F-3XL</t>
        </is>
      </c>
      <c r="F2116" s="0" t="inlineStr">
        <is>
          <t>'801111298092</t>
        </is>
      </c>
      <c r="G2116" s="0" t="inlineStr">
        <is>
          <t>WOMENS</t>
        </is>
      </c>
      <c r="H2116" s="0" t="inlineStr">
        <is>
          <t>3XL</t>
        </is>
      </c>
      <c r="I2116" s="0">
        <v>26.99</v>
      </c>
      <c r="J2116" s="0">
        <v>0</v>
      </c>
    </row>
    <row r="2117" spans="1:10" customHeight="0">
      <c r="A2117" s="0">
        <f>HYPERLINK("https://dl.dropboxusercontent.com/scl/fi/u3nzr1pag8ff8x1ty9di5/111298-af.jpg?rlkey=hfr49gux6j6e29j8erdddb60f&amp;dl=0","Click to download Image")</f>
      </c>
      <c r="B2117" s="0">
        <f>HYPERLINK("https://dl.dropboxusercontent.com/scl/fi/4bf7v3csjbp5ugwd3seba/womens-t-shirt-size-chartsmahattan.jpg?rlkey=d02nccqsdf44sxte1jpvnshib&amp;dl=0","Click to download SizeChart")</f>
      </c>
      <c r="C2117" s="0" t="inlineStr">
        <is>
          <t>Manhattan Women's Short Sleeve T-Shirt</t>
        </is>
      </c>
      <c r="D2117" s="0" t="inlineStr">
        <is>
          <t>'111298</t>
        </is>
      </c>
      <c r="E2117" s="0" t="inlineStr">
        <is>
          <t>ISU MANHATTAN CARDINAL 12 PACK:111298Z-12PK</t>
        </is>
      </c>
      <c r="F2117" s="0" t="inlineStr">
        <is>
          <t>'801111298993</t>
        </is>
      </c>
      <c r="G2117" s="0" t="inlineStr">
        <is>
          <t>WOMENS</t>
        </is>
      </c>
      <c r="H2117" s="0" t="inlineStr">
        <is>
          <t>12 PACK</t>
        </is>
      </c>
      <c r="I2117" s="0">
        <v>299.88</v>
      </c>
      <c r="J2117" s="0">
        <v>0</v>
      </c>
    </row>
    <row r="2118" spans="1:10" customHeight="0">
      <c r="A2118" s="0">
        <f>HYPERLINK("https://dl.dropboxusercontent.com/scl/fi/ihhha6qixkmiqbrieleol/111297-af.jpg?rlkey=ft6h6fcpwafmqbag7l20ddixm&amp;dl=0","Click to download Image")</f>
      </c>
      <c r="B2118" s="0">
        <f>HYPERLINK("https://dl.dropboxusercontent.com/scl/fi/4bf7v3csjbp5ugwd3seba/womens-t-shirt-size-chartsmahattan.jpg?rlkey=d02nccqsdf44sxte1jpvnshib&amp;dl=0","Click to download SizeChart")</f>
      </c>
      <c r="C2118" s="0" t="inlineStr">
        <is>
          <t>Manhattan Women's Short Sleeve T-Shirt</t>
        </is>
      </c>
      <c r="D2118" s="0" t="inlineStr">
        <is>
          <t>'111297</t>
        </is>
      </c>
      <c r="E2118" s="0" t="inlineStr">
        <is>
          <t>IOWA MANHATTAN BLACK:111297A-S</t>
        </is>
      </c>
      <c r="F2118" s="0" t="inlineStr">
        <is>
          <t>'800111297043</t>
        </is>
      </c>
      <c r="G2118" s="0" t="inlineStr">
        <is>
          <t>WOMENS</t>
        </is>
      </c>
      <c r="H2118" s="0" t="inlineStr">
        <is>
          <t>S</t>
        </is>
      </c>
      <c r="I2118" s="0">
        <v>26.99</v>
      </c>
      <c r="J2118" s="0">
        <v>14</v>
      </c>
    </row>
    <row r="2119" spans="1:10" customHeight="0">
      <c r="A2119" s="0">
        <f>HYPERLINK("https://dl.dropboxusercontent.com/scl/fi/ihhha6qixkmiqbrieleol/111297-af.jpg?rlkey=ft6h6fcpwafmqbag7l20ddixm&amp;dl=0","Click to download Image")</f>
      </c>
      <c r="B2119" s="0">
        <f>HYPERLINK("https://dl.dropboxusercontent.com/scl/fi/4bf7v3csjbp5ugwd3seba/womens-t-shirt-size-chartsmahattan.jpg?rlkey=d02nccqsdf44sxte1jpvnshib&amp;dl=0","Click to download SizeChart")</f>
      </c>
      <c r="C2119" s="0" t="inlineStr">
        <is>
          <t>Manhattan Women's Short Sleeve T-Shirt</t>
        </is>
      </c>
      <c r="D2119" s="0" t="inlineStr">
        <is>
          <t>'111297</t>
        </is>
      </c>
      <c r="E2119" s="0" t="inlineStr">
        <is>
          <t>IOWA MANHATTAN BLACK:111297B-M</t>
        </is>
      </c>
      <c r="F2119" s="0" t="inlineStr">
        <is>
          <t>'800111297050</t>
        </is>
      </c>
      <c r="G2119" s="0" t="inlineStr">
        <is>
          <t>WOMENS</t>
        </is>
      </c>
      <c r="H2119" s="0" t="inlineStr">
        <is>
          <t>M</t>
        </is>
      </c>
      <c r="I2119" s="0">
        <v>26.99</v>
      </c>
      <c r="J2119" s="0">
        <v>34</v>
      </c>
    </row>
    <row r="2120" spans="1:10" customHeight="0">
      <c r="A2120" s="0">
        <f>HYPERLINK("https://dl.dropboxusercontent.com/scl/fi/ihhha6qixkmiqbrieleol/111297-af.jpg?rlkey=ft6h6fcpwafmqbag7l20ddixm&amp;dl=0","Click to download Image")</f>
      </c>
      <c r="B2120" s="0">
        <f>HYPERLINK("https://dl.dropboxusercontent.com/scl/fi/4bf7v3csjbp5ugwd3seba/womens-t-shirt-size-chartsmahattan.jpg?rlkey=d02nccqsdf44sxte1jpvnshib&amp;dl=0","Click to download SizeChart")</f>
      </c>
      <c r="C2120" s="0" t="inlineStr">
        <is>
          <t>Manhattan Women's Short Sleeve T-Shirt</t>
        </is>
      </c>
      <c r="D2120" s="0" t="inlineStr">
        <is>
          <t>'111297</t>
        </is>
      </c>
      <c r="E2120" s="0" t="inlineStr">
        <is>
          <t>IOWA MANHATTAN BLACK:111297C-L</t>
        </is>
      </c>
      <c r="F2120" s="0" t="inlineStr">
        <is>
          <t>'800111297067</t>
        </is>
      </c>
      <c r="G2120" s="0" t="inlineStr">
        <is>
          <t>WOMENS</t>
        </is>
      </c>
      <c r="H2120" s="0" t="inlineStr">
        <is>
          <t>L</t>
        </is>
      </c>
      <c r="I2120" s="0">
        <v>26.99</v>
      </c>
      <c r="J2120" s="0">
        <v>34</v>
      </c>
    </row>
    <row r="2121" spans="1:10" customHeight="0">
      <c r="A2121" s="0">
        <f>HYPERLINK("https://dl.dropboxusercontent.com/scl/fi/ihhha6qixkmiqbrieleol/111297-af.jpg?rlkey=ft6h6fcpwafmqbag7l20ddixm&amp;dl=0","Click to download Image")</f>
      </c>
      <c r="B2121" s="0">
        <f>HYPERLINK("https://dl.dropboxusercontent.com/scl/fi/4bf7v3csjbp5ugwd3seba/womens-t-shirt-size-chartsmahattan.jpg?rlkey=d02nccqsdf44sxte1jpvnshib&amp;dl=0","Click to download SizeChart")</f>
      </c>
      <c r="C2121" s="0" t="inlineStr">
        <is>
          <t>Manhattan Women's Short Sleeve T-Shirt</t>
        </is>
      </c>
      <c r="D2121" s="0" t="inlineStr">
        <is>
          <t>'111297</t>
        </is>
      </c>
      <c r="E2121" s="0" t="inlineStr">
        <is>
          <t>IOWA MANHATTAN BLACK:111297D-XL</t>
        </is>
      </c>
      <c r="F2121" s="0" t="inlineStr">
        <is>
          <t>'800111297074</t>
        </is>
      </c>
      <c r="G2121" s="0" t="inlineStr">
        <is>
          <t>WOMENS</t>
        </is>
      </c>
      <c r="H2121" s="0" t="inlineStr">
        <is>
          <t>XL</t>
        </is>
      </c>
      <c r="I2121" s="0">
        <v>26.99</v>
      </c>
      <c r="J2121" s="0">
        <v>15</v>
      </c>
    </row>
    <row r="2122" spans="1:10" customHeight="0">
      <c r="A2122" s="0">
        <f>HYPERLINK("https://dl.dropboxusercontent.com/scl/fi/ihhha6qixkmiqbrieleol/111297-af.jpg?rlkey=ft6h6fcpwafmqbag7l20ddixm&amp;dl=0","Click to download Image")</f>
      </c>
      <c r="B2122" s="0">
        <f>HYPERLINK("https://dl.dropboxusercontent.com/scl/fi/4bf7v3csjbp5ugwd3seba/womens-t-shirt-size-chartsmahattan.jpg?rlkey=d02nccqsdf44sxte1jpvnshib&amp;dl=0","Click to download SizeChart")</f>
      </c>
      <c r="C2122" s="0" t="inlineStr">
        <is>
          <t>Manhattan Women's Short Sleeve T-Shirt</t>
        </is>
      </c>
      <c r="D2122" s="0" t="inlineStr">
        <is>
          <t>'111297</t>
        </is>
      </c>
      <c r="E2122" s="0" t="inlineStr">
        <is>
          <t>IOWA MANHATTAN BLACK:111297E-2XL</t>
        </is>
      </c>
      <c r="F2122" s="0" t="inlineStr">
        <is>
          <t>'800111297081</t>
        </is>
      </c>
      <c r="G2122" s="0" t="inlineStr">
        <is>
          <t>WOMENS</t>
        </is>
      </c>
      <c r="H2122" s="0" t="inlineStr">
        <is>
          <t>2XL</t>
        </is>
      </c>
      <c r="I2122" s="0">
        <v>26.99</v>
      </c>
      <c r="J2122" s="0">
        <v>0</v>
      </c>
    </row>
    <row r="2123" spans="1:10" customHeight="0">
      <c r="A2123" s="0">
        <f>HYPERLINK("https://dl.dropboxusercontent.com/scl/fi/ihhha6qixkmiqbrieleol/111297-af.jpg?rlkey=ft6h6fcpwafmqbag7l20ddixm&amp;dl=0","Click to download Image")</f>
      </c>
      <c r="B2123" s="0">
        <f>HYPERLINK("https://dl.dropboxusercontent.com/scl/fi/4bf7v3csjbp5ugwd3seba/womens-t-shirt-size-chartsmahattan.jpg?rlkey=d02nccqsdf44sxte1jpvnshib&amp;dl=0","Click to download SizeChart")</f>
      </c>
      <c r="C2123" s="0" t="inlineStr">
        <is>
          <t>Manhattan Women's Short Sleeve T-Shirt</t>
        </is>
      </c>
      <c r="D2123" s="0" t="inlineStr">
        <is>
          <t>'111297</t>
        </is>
      </c>
      <c r="E2123" s="0" t="inlineStr">
        <is>
          <t>IOWA MANHATTAN BLACK:111297F-3XL</t>
        </is>
      </c>
      <c r="F2123" s="0" t="inlineStr">
        <is>
          <t>'800111297098</t>
        </is>
      </c>
      <c r="G2123" s="0" t="inlineStr">
        <is>
          <t>WOMENS</t>
        </is>
      </c>
      <c r="H2123" s="0" t="inlineStr">
        <is>
          <t>3XL</t>
        </is>
      </c>
      <c r="I2123" s="0">
        <v>26.99</v>
      </c>
      <c r="J2123" s="0">
        <v>0</v>
      </c>
    </row>
    <row r="2124" spans="1:10" customHeight="0">
      <c r="A2124" s="0">
        <f>HYPERLINK("https://dl.dropboxusercontent.com/scl/fi/ihhha6qixkmiqbrieleol/111297-af.jpg?rlkey=ft6h6fcpwafmqbag7l20ddixm&amp;dl=0","Click to download Image")</f>
      </c>
      <c r="B2124" s="0">
        <f>HYPERLINK("https://dl.dropboxusercontent.com/scl/fi/4bf7v3csjbp5ugwd3seba/womens-t-shirt-size-chartsmahattan.jpg?rlkey=d02nccqsdf44sxte1jpvnshib&amp;dl=0","Click to download SizeChart")</f>
      </c>
      <c r="C2124" s="0" t="inlineStr">
        <is>
          <t>Manhattan Women's Short Sleeve T-Shirt</t>
        </is>
      </c>
      <c r="D2124" s="0" t="inlineStr">
        <is>
          <t>'111297</t>
        </is>
      </c>
      <c r="E2124" s="0" t="inlineStr">
        <is>
          <t>IOWA MANHATTAN BLACK 12 PACK:111297Z-12PK</t>
        </is>
      </c>
      <c r="F2124" s="0" t="inlineStr">
        <is>
          <t>'800111297999</t>
        </is>
      </c>
      <c r="G2124" s="0" t="inlineStr">
        <is>
          <t>WOMENS</t>
        </is>
      </c>
      <c r="H2124" s="0" t="inlineStr">
        <is>
          <t>12 PACK</t>
        </is>
      </c>
      <c r="I2124" s="0">
        <v>299.88</v>
      </c>
      <c r="J2124" s="0">
        <v>0</v>
      </c>
    </row>
    <row r="2125" spans="1:10" customHeight="0">
      <c r="A2125" s="0">
        <f>HYPERLINK("https://dl.dropboxusercontent.com/scl/fi/vmgaqwrfzasl5bg4ieh3v/109604-af.jpg?rlkey=igib3qk9kr07i0t75sdj4sum4&amp;dl=0","Click to download Image")</f>
      </c>
      <c r="B2125" s="0">
        <f>HYPERLINK("https://dl.dropboxusercontent.com/scl/fi/p9ex27uhbcv8opwetbjl0/womens-hoodie-and-sweatshirt-size-chartscarina.jpg?rlkey=uoaueie2g3aqyxsg6xourr8rm&amp;dl=0","Click to download SizeChart")</f>
      </c>
      <c r="C2125" s="0" t="inlineStr">
        <is>
          <t>Carina Women's Full Zip Hoodie</t>
        </is>
      </c>
      <c r="D2125" s="0" t="inlineStr">
        <is>
          <t>'109604</t>
        </is>
      </c>
      <c r="E2125" s="0" t="inlineStr">
        <is>
          <t>IOWA CARINA BLACK:109604A-S</t>
        </is>
      </c>
      <c r="F2125" s="0" t="inlineStr">
        <is>
          <t>'800109604044</t>
        </is>
      </c>
      <c r="G2125" s="0" t="inlineStr">
        <is>
          <t>WOMENS</t>
        </is>
      </c>
      <c r="H2125" s="0" t="inlineStr">
        <is>
          <t>S</t>
        </is>
      </c>
      <c r="I2125" s="0">
        <v>44.99</v>
      </c>
      <c r="J2125" s="0">
        <v>15</v>
      </c>
    </row>
    <row r="2126" spans="1:10" customHeight="0">
      <c r="A2126" s="0">
        <f>HYPERLINK("https://dl.dropboxusercontent.com/scl/fi/vmgaqwrfzasl5bg4ieh3v/109604-af.jpg?rlkey=igib3qk9kr07i0t75sdj4sum4&amp;dl=0","Click to download Image")</f>
      </c>
      <c r="B2126" s="0">
        <f>HYPERLINK("https://dl.dropboxusercontent.com/scl/fi/p9ex27uhbcv8opwetbjl0/womens-hoodie-and-sweatshirt-size-chartscarina.jpg?rlkey=uoaueie2g3aqyxsg6xourr8rm&amp;dl=0","Click to download SizeChart")</f>
      </c>
      <c r="C2126" s="0" t="inlineStr">
        <is>
          <t>Carina Women's Full Zip Hoodie</t>
        </is>
      </c>
      <c r="D2126" s="0" t="inlineStr">
        <is>
          <t>'109604</t>
        </is>
      </c>
      <c r="E2126" s="0" t="inlineStr">
        <is>
          <t>IOWA CARINA BLACK:109604B-M</t>
        </is>
      </c>
      <c r="F2126" s="0" t="inlineStr">
        <is>
          <t>'800109604051</t>
        </is>
      </c>
      <c r="G2126" s="0" t="inlineStr">
        <is>
          <t>WOMENS</t>
        </is>
      </c>
      <c r="H2126" s="0" t="inlineStr">
        <is>
          <t>M</t>
        </is>
      </c>
      <c r="I2126" s="0">
        <v>44.99</v>
      </c>
      <c r="J2126" s="0">
        <v>27</v>
      </c>
    </row>
    <row r="2127" spans="1:10" customHeight="0">
      <c r="A2127" s="0">
        <f>HYPERLINK("https://dl.dropboxusercontent.com/scl/fi/vmgaqwrfzasl5bg4ieh3v/109604-af.jpg?rlkey=igib3qk9kr07i0t75sdj4sum4&amp;dl=0","Click to download Image")</f>
      </c>
      <c r="B2127" s="0">
        <f>HYPERLINK("https://dl.dropboxusercontent.com/scl/fi/p9ex27uhbcv8opwetbjl0/womens-hoodie-and-sweatshirt-size-chartscarina.jpg?rlkey=uoaueie2g3aqyxsg6xourr8rm&amp;dl=0","Click to download SizeChart")</f>
      </c>
      <c r="C2127" s="0" t="inlineStr">
        <is>
          <t>Carina Women's Full Zip Hoodie</t>
        </is>
      </c>
      <c r="D2127" s="0" t="inlineStr">
        <is>
          <t>'109604</t>
        </is>
      </c>
      <c r="E2127" s="0" t="inlineStr">
        <is>
          <t>IOWA CARINA BLACK:109604C-L</t>
        </is>
      </c>
      <c r="F2127" s="0" t="inlineStr">
        <is>
          <t>'800109604068</t>
        </is>
      </c>
      <c r="G2127" s="0" t="inlineStr">
        <is>
          <t>WOMENS</t>
        </is>
      </c>
      <c r="H2127" s="0" t="inlineStr">
        <is>
          <t>L</t>
        </is>
      </c>
      <c r="I2127" s="0">
        <v>44.99</v>
      </c>
      <c r="J2127" s="0">
        <v>24</v>
      </c>
    </row>
    <row r="2128" spans="1:10" customHeight="0">
      <c r="A2128" s="0">
        <f>HYPERLINK("https://dl.dropboxusercontent.com/scl/fi/vmgaqwrfzasl5bg4ieh3v/109604-af.jpg?rlkey=igib3qk9kr07i0t75sdj4sum4&amp;dl=0","Click to download Image")</f>
      </c>
      <c r="B2128" s="0">
        <f>HYPERLINK("https://dl.dropboxusercontent.com/scl/fi/p9ex27uhbcv8opwetbjl0/womens-hoodie-and-sweatshirt-size-chartscarina.jpg?rlkey=uoaueie2g3aqyxsg6xourr8rm&amp;dl=0","Click to download SizeChart")</f>
      </c>
      <c r="C2128" s="0" t="inlineStr">
        <is>
          <t>Carina Women's Full Zip Hoodie</t>
        </is>
      </c>
      <c r="D2128" s="0" t="inlineStr">
        <is>
          <t>'109604</t>
        </is>
      </c>
      <c r="E2128" s="0" t="inlineStr">
        <is>
          <t>IOWA CARINA BLACK:109604D-XL</t>
        </is>
      </c>
      <c r="F2128" s="0" t="inlineStr">
        <is>
          <t>'800109604075</t>
        </is>
      </c>
      <c r="G2128" s="0" t="inlineStr">
        <is>
          <t>WOMENS</t>
        </is>
      </c>
      <c r="H2128" s="0" t="inlineStr">
        <is>
          <t>XL</t>
        </is>
      </c>
      <c r="I2128" s="0">
        <v>44.99</v>
      </c>
      <c r="J2128" s="0">
        <v>0</v>
      </c>
    </row>
    <row r="2129" spans="1:10" customHeight="0">
      <c r="A2129" s="0">
        <f>HYPERLINK("https://dl.dropboxusercontent.com/scl/fi/vmgaqwrfzasl5bg4ieh3v/109604-af.jpg?rlkey=igib3qk9kr07i0t75sdj4sum4&amp;dl=0","Click to download Image")</f>
      </c>
      <c r="B2129" s="0">
        <f>HYPERLINK("https://dl.dropboxusercontent.com/scl/fi/p9ex27uhbcv8opwetbjl0/womens-hoodie-and-sweatshirt-size-chartscarina.jpg?rlkey=uoaueie2g3aqyxsg6xourr8rm&amp;dl=0","Click to download SizeChart")</f>
      </c>
      <c r="C2129" s="0" t="inlineStr">
        <is>
          <t>Carina Women's Full Zip Hoodie</t>
        </is>
      </c>
      <c r="D2129" s="0" t="inlineStr">
        <is>
          <t>'109604</t>
        </is>
      </c>
      <c r="E2129" s="0" t="inlineStr">
        <is>
          <t>IOWA CARINA BLACK:109604E-2XL</t>
        </is>
      </c>
      <c r="F2129" s="0" t="inlineStr">
        <is>
          <t>'800109604082</t>
        </is>
      </c>
      <c r="G2129" s="0" t="inlineStr">
        <is>
          <t>WOMENS</t>
        </is>
      </c>
      <c r="H2129" s="0" t="inlineStr">
        <is>
          <t>2XL</t>
        </is>
      </c>
      <c r="I2129" s="0">
        <v>46.99</v>
      </c>
      <c r="J2129" s="0">
        <v>0</v>
      </c>
    </row>
    <row r="2130" spans="1:10" customHeight="0">
      <c r="A2130" s="0">
        <f>HYPERLINK("https://dl.dropboxusercontent.com/scl/fi/vmgaqwrfzasl5bg4ieh3v/109604-af.jpg?rlkey=igib3qk9kr07i0t75sdj4sum4&amp;dl=0","Click to download Image")</f>
      </c>
      <c r="B2130" s="0">
        <f>HYPERLINK("https://dl.dropboxusercontent.com/scl/fi/p9ex27uhbcv8opwetbjl0/womens-hoodie-and-sweatshirt-size-chartscarina.jpg?rlkey=uoaueie2g3aqyxsg6xourr8rm&amp;dl=0","Click to download SizeChart")</f>
      </c>
      <c r="C2130" s="0" t="inlineStr">
        <is>
          <t>Carina Women's Full Zip Hoodie</t>
        </is>
      </c>
      <c r="D2130" s="0" t="inlineStr">
        <is>
          <t>'109604</t>
        </is>
      </c>
      <c r="E2130" s="0" t="inlineStr">
        <is>
          <t>IOWA CARINA BLACK:109604F-3XL</t>
        </is>
      </c>
      <c r="F2130" s="0" t="inlineStr">
        <is>
          <t>'800109604099</t>
        </is>
      </c>
      <c r="G2130" s="0" t="inlineStr">
        <is>
          <t>WOMENS</t>
        </is>
      </c>
      <c r="H2130" s="0" t="inlineStr">
        <is>
          <t>3XL</t>
        </is>
      </c>
      <c r="I2130" s="0">
        <v>46.99</v>
      </c>
      <c r="J2130" s="0">
        <v>0</v>
      </c>
    </row>
    <row r="2131" spans="1:10" customHeight="0">
      <c r="A2131" s="0">
        <f>HYPERLINK("https://dl.dropboxusercontent.com/scl/fi/vmgaqwrfzasl5bg4ieh3v/109604-af.jpg?rlkey=igib3qk9kr07i0t75sdj4sum4&amp;dl=0","Click to download Image")</f>
      </c>
      <c r="B2131" s="0">
        <f>HYPERLINK("https://dl.dropboxusercontent.com/scl/fi/p9ex27uhbcv8opwetbjl0/womens-hoodie-and-sweatshirt-size-chartscarina.jpg?rlkey=uoaueie2g3aqyxsg6xourr8rm&amp;dl=0","Click to download SizeChart")</f>
      </c>
      <c r="C2131" s="0" t="inlineStr">
        <is>
          <t>Carina Women's Full Zip Hoodie</t>
        </is>
      </c>
      <c r="D2131" s="0" t="inlineStr">
        <is>
          <t>'109604</t>
        </is>
      </c>
      <c r="E2131" s="0" t="inlineStr">
        <is>
          <t>IOWA CARINA BLACK 12 PACK:109604Z-12PK</t>
        </is>
      </c>
      <c r="F2131" s="0" t="inlineStr">
        <is>
          <t>'800109604990</t>
        </is>
      </c>
      <c r="G2131" s="0" t="inlineStr">
        <is>
          <t>WOMENS</t>
        </is>
      </c>
      <c r="H2131" s="0" t="inlineStr">
        <is>
          <t>12 PACK</t>
        </is>
      </c>
      <c r="I2131" s="0">
        <v>515.88</v>
      </c>
      <c r="J2131" s="0">
        <v>0</v>
      </c>
    </row>
    <row r="2132" spans="1:10" customHeight="0">
      <c r="A2132" s="0">
        <f>HYPERLINK("https://dl.dropboxusercontent.com/scl/fi/h18aoru2vjvebuddfv7z9/109605-af.jpg?rlkey=q5okumshw1p9i4n7uq1w2tryp&amp;dl=0","Click to download Image")</f>
      </c>
      <c r="B2132" s="0">
        <f>HYPERLINK("https://dl.dropboxusercontent.com/scl/fi/p9ex27uhbcv8opwetbjl0/womens-hoodie-and-sweatshirt-size-chartscarina.jpg?rlkey=uoaueie2g3aqyxsg6xourr8rm&amp;dl=0","Click to download SizeChart")</f>
      </c>
      <c r="C2132" s="0" t="inlineStr">
        <is>
          <t>Carina Women's Full Zip Hoodie</t>
        </is>
      </c>
      <c r="D2132" s="0" t="inlineStr">
        <is>
          <t>'109605</t>
        </is>
      </c>
      <c r="E2132" s="0" t="inlineStr">
        <is>
          <t>ISU CARINA CARDINAL:109605A-S</t>
        </is>
      </c>
      <c r="F2132" s="0" t="inlineStr">
        <is>
          <t>'801109605048</t>
        </is>
      </c>
      <c r="G2132" s="0" t="inlineStr">
        <is>
          <t>WOMENS</t>
        </is>
      </c>
      <c r="H2132" s="0" t="inlineStr">
        <is>
          <t>S</t>
        </is>
      </c>
      <c r="I2132" s="0">
        <v>44.99</v>
      </c>
      <c r="J2132" s="0">
        <v>2</v>
      </c>
    </row>
    <row r="2133" spans="1:10" customHeight="0">
      <c r="A2133" s="0">
        <f>HYPERLINK("https://dl.dropboxusercontent.com/scl/fi/h18aoru2vjvebuddfv7z9/109605-af.jpg?rlkey=q5okumshw1p9i4n7uq1w2tryp&amp;dl=0","Click to download Image")</f>
      </c>
      <c r="B2133" s="0">
        <f>HYPERLINK("https://dl.dropboxusercontent.com/scl/fi/p9ex27uhbcv8opwetbjl0/womens-hoodie-and-sweatshirt-size-chartscarina.jpg?rlkey=uoaueie2g3aqyxsg6xourr8rm&amp;dl=0","Click to download SizeChart")</f>
      </c>
      <c r="C2133" s="0" t="inlineStr">
        <is>
          <t>Carina Women's Full Zip Hoodie</t>
        </is>
      </c>
      <c r="D2133" s="0" t="inlineStr">
        <is>
          <t>'109605</t>
        </is>
      </c>
      <c r="E2133" s="0" t="inlineStr">
        <is>
          <t>ISU  CARINA CARDINAL:109605B-M</t>
        </is>
      </c>
      <c r="F2133" s="0" t="inlineStr">
        <is>
          <t>'801109605055</t>
        </is>
      </c>
      <c r="G2133" s="0" t="inlineStr">
        <is>
          <t>WOMENS</t>
        </is>
      </c>
      <c r="H2133" s="0" t="inlineStr">
        <is>
          <t>M</t>
        </is>
      </c>
      <c r="I2133" s="0">
        <v>44.99</v>
      </c>
      <c r="J2133" s="0">
        <v>7</v>
      </c>
    </row>
    <row r="2134" spans="1:10" customHeight="0">
      <c r="A2134" s="0">
        <f>HYPERLINK("https://dl.dropboxusercontent.com/scl/fi/h18aoru2vjvebuddfv7z9/109605-af.jpg?rlkey=q5okumshw1p9i4n7uq1w2tryp&amp;dl=0","Click to download Image")</f>
      </c>
      <c r="B2134" s="0">
        <f>HYPERLINK("https://dl.dropboxusercontent.com/scl/fi/p9ex27uhbcv8opwetbjl0/womens-hoodie-and-sweatshirt-size-chartscarina.jpg?rlkey=uoaueie2g3aqyxsg6xourr8rm&amp;dl=0","Click to download SizeChart")</f>
      </c>
      <c r="C2134" s="0" t="inlineStr">
        <is>
          <t>Carina Women's Full Zip Hoodie</t>
        </is>
      </c>
      <c r="D2134" s="0" t="inlineStr">
        <is>
          <t>'109605</t>
        </is>
      </c>
      <c r="E2134" s="0" t="inlineStr">
        <is>
          <t>ISU CARINA CARDINAL:109605C-L</t>
        </is>
      </c>
      <c r="F2134" s="0" t="inlineStr">
        <is>
          <t>'801109605062</t>
        </is>
      </c>
      <c r="G2134" s="0" t="inlineStr">
        <is>
          <t>WOMENS</t>
        </is>
      </c>
      <c r="H2134" s="0" t="inlineStr">
        <is>
          <t>L</t>
        </is>
      </c>
      <c r="I2134" s="0">
        <v>44.99</v>
      </c>
      <c r="J2134" s="0">
        <v>5</v>
      </c>
    </row>
    <row r="2135" spans="1:10" customHeight="0">
      <c r="A2135" s="0">
        <f>HYPERLINK("https://dl.dropboxusercontent.com/scl/fi/h18aoru2vjvebuddfv7z9/109605-af.jpg?rlkey=q5okumshw1p9i4n7uq1w2tryp&amp;dl=0","Click to download Image")</f>
      </c>
      <c r="B2135" s="0">
        <f>HYPERLINK("https://dl.dropboxusercontent.com/scl/fi/p9ex27uhbcv8opwetbjl0/womens-hoodie-and-sweatshirt-size-chartscarina.jpg?rlkey=uoaueie2g3aqyxsg6xourr8rm&amp;dl=0","Click to download SizeChart")</f>
      </c>
      <c r="C2135" s="0" t="inlineStr">
        <is>
          <t>Carina Women's Full Zip Hoodie</t>
        </is>
      </c>
      <c r="D2135" s="0" t="inlineStr">
        <is>
          <t>'109605</t>
        </is>
      </c>
      <c r="E2135" s="0" t="inlineStr">
        <is>
          <t>ISU CARINA CARDINAL:109605D-XL</t>
        </is>
      </c>
      <c r="F2135" s="0" t="inlineStr">
        <is>
          <t>'801109605079</t>
        </is>
      </c>
      <c r="G2135" s="0" t="inlineStr">
        <is>
          <t>WOMENS</t>
        </is>
      </c>
      <c r="H2135" s="0" t="inlineStr">
        <is>
          <t>XL</t>
        </is>
      </c>
      <c r="I2135" s="0">
        <v>44.99</v>
      </c>
      <c r="J2135" s="0">
        <v>1</v>
      </c>
    </row>
    <row r="2136" spans="1:10" customHeight="0">
      <c r="A2136" s="0">
        <f>HYPERLINK("https://dl.dropboxusercontent.com/scl/fi/h18aoru2vjvebuddfv7z9/109605-af.jpg?rlkey=q5okumshw1p9i4n7uq1w2tryp&amp;dl=0","Click to download Image")</f>
      </c>
      <c r="B2136" s="0">
        <f>HYPERLINK("https://dl.dropboxusercontent.com/scl/fi/p9ex27uhbcv8opwetbjl0/womens-hoodie-and-sweatshirt-size-chartscarina.jpg?rlkey=uoaueie2g3aqyxsg6xourr8rm&amp;dl=0","Click to download SizeChart")</f>
      </c>
      <c r="C2136" s="0" t="inlineStr">
        <is>
          <t>Carina Women's Full Zip Hoodie</t>
        </is>
      </c>
      <c r="D2136" s="0" t="inlineStr">
        <is>
          <t>'109605</t>
        </is>
      </c>
      <c r="E2136" s="0" t="inlineStr">
        <is>
          <t>ISU CARINA CARDINAL:109605E-2XL</t>
        </is>
      </c>
      <c r="F2136" s="0" t="inlineStr">
        <is>
          <t>'801109605086</t>
        </is>
      </c>
      <c r="G2136" s="0" t="inlineStr">
        <is>
          <t>WOMENS</t>
        </is>
      </c>
      <c r="H2136" s="0" t="inlineStr">
        <is>
          <t>2XL</t>
        </is>
      </c>
      <c r="I2136" s="0">
        <v>46.99</v>
      </c>
      <c r="J2136" s="0">
        <v>0</v>
      </c>
    </row>
    <row r="2137" spans="1:10" customHeight="0">
      <c r="A2137" s="0">
        <f>HYPERLINK("https://dl.dropboxusercontent.com/scl/fi/h18aoru2vjvebuddfv7z9/109605-af.jpg?rlkey=q5okumshw1p9i4n7uq1w2tryp&amp;dl=0","Click to download Image")</f>
      </c>
      <c r="B2137" s="0">
        <f>HYPERLINK("https://dl.dropboxusercontent.com/scl/fi/p9ex27uhbcv8opwetbjl0/womens-hoodie-and-sweatshirt-size-chartscarina.jpg?rlkey=uoaueie2g3aqyxsg6xourr8rm&amp;dl=0","Click to download SizeChart")</f>
      </c>
      <c r="C2137" s="0" t="inlineStr">
        <is>
          <t>Carina Women's Full Zip Hoodie</t>
        </is>
      </c>
      <c r="D2137" s="0" t="inlineStr">
        <is>
          <t>'109605</t>
        </is>
      </c>
      <c r="E2137" s="0" t="inlineStr">
        <is>
          <t>ISU CARINA CARDINAL:109605F-3XL</t>
        </is>
      </c>
      <c r="F2137" s="0" t="inlineStr">
        <is>
          <t>'801109605093</t>
        </is>
      </c>
      <c r="G2137" s="0" t="inlineStr">
        <is>
          <t>WOMENS</t>
        </is>
      </c>
      <c r="H2137" s="0" t="inlineStr">
        <is>
          <t>3XL</t>
        </is>
      </c>
      <c r="I2137" s="0">
        <v>46.99</v>
      </c>
      <c r="J2137" s="0">
        <v>1</v>
      </c>
    </row>
    <row r="2138" spans="1:10" customHeight="0">
      <c r="A2138" s="0">
        <f>HYPERLINK("https://dl.dropboxusercontent.com/scl/fi/h18aoru2vjvebuddfv7z9/109605-af.jpg?rlkey=q5okumshw1p9i4n7uq1w2tryp&amp;dl=0","Click to download Image")</f>
      </c>
      <c r="B2138" s="0">
        <f>HYPERLINK("https://dl.dropboxusercontent.com/scl/fi/p9ex27uhbcv8opwetbjl0/womens-hoodie-and-sweatshirt-size-chartscarina.jpg?rlkey=uoaueie2g3aqyxsg6xourr8rm&amp;dl=0","Click to download SizeChart")</f>
      </c>
      <c r="C2138" s="0" t="inlineStr">
        <is>
          <t>Carina Women's Full Zip Hoodie</t>
        </is>
      </c>
      <c r="D2138" s="0" t="inlineStr">
        <is>
          <t>'109605</t>
        </is>
      </c>
      <c r="E2138" s="0" t="inlineStr">
        <is>
          <t>ISU CARINA CARDINAL 12 PACK:109605Z-12PK</t>
        </is>
      </c>
      <c r="F2138" s="0" t="inlineStr">
        <is>
          <t>'801109605994</t>
        </is>
      </c>
      <c r="G2138" s="0" t="inlineStr">
        <is>
          <t>WOMENS</t>
        </is>
      </c>
      <c r="H2138" s="0" t="inlineStr">
        <is>
          <t>12 PACK</t>
        </is>
      </c>
      <c r="I2138" s="0">
        <v>515.88</v>
      </c>
      <c r="J2138" s="0">
        <v>0</v>
      </c>
    </row>
    <row r="2139" spans="1:10" customHeight="0">
      <c r="A2139" s="0">
        <f>HYPERLINK("https://dl.dropboxusercontent.com/scl/fi/xq6jtkqlicufzuqpdgdg1/109606-af.jpg?rlkey=18o95gf97ufj14ohn09l8q1m0&amp;dl=0","Click to download Image")</f>
      </c>
      <c r="B2139" s="0">
        <f>HYPERLINK("https://dl.dropboxusercontent.com/scl/fi/p9ex27uhbcv8opwetbjl0/womens-hoodie-and-sweatshirt-size-chartscarina.jpg?rlkey=uoaueie2g3aqyxsg6xourr8rm&amp;dl=0","Click to download SizeChart")</f>
      </c>
      <c r="C2139" s="0" t="inlineStr">
        <is>
          <t>Carina Women's Full Zip Hoodie</t>
        </is>
      </c>
      <c r="D2139" s="0" t="inlineStr">
        <is>
          <t>'109606</t>
        </is>
      </c>
      <c r="E2139" s="0" t="inlineStr">
        <is>
          <t>UNI CARINA PURPLE:109606A-S</t>
        </is>
      </c>
      <c r="F2139" s="0" t="inlineStr">
        <is>
          <t>'802109606042</t>
        </is>
      </c>
      <c r="G2139" s="0" t="inlineStr">
        <is>
          <t>WOMENS</t>
        </is>
      </c>
      <c r="H2139" s="0" t="inlineStr">
        <is>
          <t>S</t>
        </is>
      </c>
      <c r="I2139" s="0">
        <v>44.99</v>
      </c>
      <c r="J2139" s="0">
        <v>10</v>
      </c>
    </row>
    <row r="2140" spans="1:10" customHeight="0">
      <c r="A2140" s="0">
        <f>HYPERLINK("https://dl.dropboxusercontent.com/scl/fi/xq6jtkqlicufzuqpdgdg1/109606-af.jpg?rlkey=18o95gf97ufj14ohn09l8q1m0&amp;dl=0","Click to download Image")</f>
      </c>
      <c r="B2140" s="0">
        <f>HYPERLINK("https://dl.dropboxusercontent.com/scl/fi/p9ex27uhbcv8opwetbjl0/womens-hoodie-and-sweatshirt-size-chartscarina.jpg?rlkey=uoaueie2g3aqyxsg6xourr8rm&amp;dl=0","Click to download SizeChart")</f>
      </c>
      <c r="C2140" s="0" t="inlineStr">
        <is>
          <t>Carina Women's Full Zip Hoodie</t>
        </is>
      </c>
      <c r="D2140" s="0" t="inlineStr">
        <is>
          <t>'109606</t>
        </is>
      </c>
      <c r="E2140" s="0" t="inlineStr">
        <is>
          <t>UNI CARINA PURPLE:109606B-M</t>
        </is>
      </c>
      <c r="F2140" s="0" t="inlineStr">
        <is>
          <t>'802109606059</t>
        </is>
      </c>
      <c r="G2140" s="0" t="inlineStr">
        <is>
          <t>WOMENS</t>
        </is>
      </c>
      <c r="H2140" s="0" t="inlineStr">
        <is>
          <t>M</t>
        </is>
      </c>
      <c r="I2140" s="0">
        <v>44.99</v>
      </c>
      <c r="J2140" s="0">
        <v>21</v>
      </c>
    </row>
    <row r="2141" spans="1:10" customHeight="0">
      <c r="A2141" s="0">
        <f>HYPERLINK("https://dl.dropboxusercontent.com/scl/fi/xq6jtkqlicufzuqpdgdg1/109606-af.jpg?rlkey=18o95gf97ufj14ohn09l8q1m0&amp;dl=0","Click to download Image")</f>
      </c>
      <c r="B2141" s="0">
        <f>HYPERLINK("https://dl.dropboxusercontent.com/scl/fi/p9ex27uhbcv8opwetbjl0/womens-hoodie-and-sweatshirt-size-chartscarina.jpg?rlkey=uoaueie2g3aqyxsg6xourr8rm&amp;dl=0","Click to download SizeChart")</f>
      </c>
      <c r="C2141" s="0" t="inlineStr">
        <is>
          <t>Carina Women's Full Zip Hoodie</t>
        </is>
      </c>
      <c r="D2141" s="0" t="inlineStr">
        <is>
          <t>'109606</t>
        </is>
      </c>
      <c r="E2141" s="0" t="inlineStr">
        <is>
          <t>UNI CARINA PURPLE:109606C-L</t>
        </is>
      </c>
      <c r="F2141" s="0" t="inlineStr">
        <is>
          <t>'802109606066</t>
        </is>
      </c>
      <c r="G2141" s="0" t="inlineStr">
        <is>
          <t>WOMENS</t>
        </is>
      </c>
      <c r="H2141" s="0" t="inlineStr">
        <is>
          <t>L</t>
        </is>
      </c>
      <c r="I2141" s="0">
        <v>44.99</v>
      </c>
      <c r="J2141" s="0">
        <v>21</v>
      </c>
    </row>
    <row r="2142" spans="1:10" customHeight="0">
      <c r="A2142" s="0">
        <f>HYPERLINK("https://dl.dropboxusercontent.com/scl/fi/xq6jtkqlicufzuqpdgdg1/109606-af.jpg?rlkey=18o95gf97ufj14ohn09l8q1m0&amp;dl=0","Click to download Image")</f>
      </c>
      <c r="B2142" s="0">
        <f>HYPERLINK("https://dl.dropboxusercontent.com/scl/fi/p9ex27uhbcv8opwetbjl0/womens-hoodie-and-sweatshirt-size-chartscarina.jpg?rlkey=uoaueie2g3aqyxsg6xourr8rm&amp;dl=0","Click to download SizeChart")</f>
      </c>
      <c r="C2142" s="0" t="inlineStr">
        <is>
          <t>Carina Women's Full Zip Hoodie</t>
        </is>
      </c>
      <c r="D2142" s="0" t="inlineStr">
        <is>
          <t>'109606</t>
        </is>
      </c>
      <c r="E2142" s="0" t="inlineStr">
        <is>
          <t>UNI CARINA PURPLE:109606D-XL</t>
        </is>
      </c>
      <c r="F2142" s="0" t="inlineStr">
        <is>
          <t>'802109606073</t>
        </is>
      </c>
      <c r="G2142" s="0" t="inlineStr">
        <is>
          <t>WOMENS</t>
        </is>
      </c>
      <c r="H2142" s="0" t="inlineStr">
        <is>
          <t>XL</t>
        </is>
      </c>
      <c r="I2142" s="0">
        <v>44.99</v>
      </c>
      <c r="J2142" s="0">
        <v>7</v>
      </c>
    </row>
    <row r="2143" spans="1:10" customHeight="0">
      <c r="A2143" s="0">
        <f>HYPERLINK("https://dl.dropboxusercontent.com/scl/fi/xq6jtkqlicufzuqpdgdg1/109606-af.jpg?rlkey=18o95gf97ufj14ohn09l8q1m0&amp;dl=0","Click to download Image")</f>
      </c>
      <c r="B2143" s="0">
        <f>HYPERLINK("https://dl.dropboxusercontent.com/scl/fi/p9ex27uhbcv8opwetbjl0/womens-hoodie-and-sweatshirt-size-chartscarina.jpg?rlkey=uoaueie2g3aqyxsg6xourr8rm&amp;dl=0","Click to download SizeChart")</f>
      </c>
      <c r="C2143" s="0" t="inlineStr">
        <is>
          <t>Carina Women's Full Zip Hoodie</t>
        </is>
      </c>
      <c r="D2143" s="0" t="inlineStr">
        <is>
          <t>'109606</t>
        </is>
      </c>
      <c r="E2143" s="0" t="inlineStr">
        <is>
          <t>UNI CARINA PURPLE:109606E-2XL</t>
        </is>
      </c>
      <c r="F2143" s="0" t="inlineStr">
        <is>
          <t>'802109606080</t>
        </is>
      </c>
      <c r="G2143" s="0" t="inlineStr">
        <is>
          <t>WOMENS</t>
        </is>
      </c>
      <c r="H2143" s="0" t="inlineStr">
        <is>
          <t>2XL</t>
        </is>
      </c>
      <c r="I2143" s="0">
        <v>46.99</v>
      </c>
      <c r="J2143" s="0">
        <v>6</v>
      </c>
    </row>
    <row r="2144" spans="1:10" customHeight="0">
      <c r="A2144" s="0">
        <f>HYPERLINK("https://dl.dropboxusercontent.com/scl/fi/xq6jtkqlicufzuqpdgdg1/109606-af.jpg?rlkey=18o95gf97ufj14ohn09l8q1m0&amp;dl=0","Click to download Image")</f>
      </c>
      <c r="B2144" s="0">
        <f>HYPERLINK("https://dl.dropboxusercontent.com/scl/fi/p9ex27uhbcv8opwetbjl0/womens-hoodie-and-sweatshirt-size-chartscarina.jpg?rlkey=uoaueie2g3aqyxsg6xourr8rm&amp;dl=0","Click to download SizeChart")</f>
      </c>
      <c r="C2144" s="0" t="inlineStr">
        <is>
          <t>Carina Women's Full Zip Hoodie</t>
        </is>
      </c>
      <c r="D2144" s="0" t="inlineStr">
        <is>
          <t>'109606</t>
        </is>
      </c>
      <c r="E2144" s="0" t="inlineStr">
        <is>
          <t>UNI CARINA PURPLE:109606F-3XL</t>
        </is>
      </c>
      <c r="F2144" s="0" t="inlineStr">
        <is>
          <t>'802109606097</t>
        </is>
      </c>
      <c r="G2144" s="0" t="inlineStr">
        <is>
          <t>WOMENS</t>
        </is>
      </c>
      <c r="H2144" s="0" t="inlineStr">
        <is>
          <t>3XL</t>
        </is>
      </c>
      <c r="I2144" s="0">
        <v>46.99</v>
      </c>
      <c r="J2144" s="0">
        <v>1</v>
      </c>
    </row>
    <row r="2145" spans="1:10" customHeight="0">
      <c r="A2145" s="0">
        <f>HYPERLINK("https://dl.dropboxusercontent.com/scl/fi/xq6jtkqlicufzuqpdgdg1/109606-af.jpg?rlkey=18o95gf97ufj14ohn09l8q1m0&amp;dl=0","Click to download Image")</f>
      </c>
      <c r="B2145" s="0">
        <f>HYPERLINK("https://dl.dropboxusercontent.com/scl/fi/p9ex27uhbcv8opwetbjl0/womens-hoodie-and-sweatshirt-size-chartscarina.jpg?rlkey=uoaueie2g3aqyxsg6xourr8rm&amp;dl=0","Click to download SizeChart")</f>
      </c>
      <c r="C2145" s="0" t="inlineStr">
        <is>
          <t>Carina Women's Full Zip Hoodie</t>
        </is>
      </c>
      <c r="D2145" s="0" t="inlineStr">
        <is>
          <t>'109606</t>
        </is>
      </c>
      <c r="E2145" s="0" t="inlineStr">
        <is>
          <t>UNI CARINA PURPLE 12 PACK:109606Z-12PK</t>
        </is>
      </c>
      <c r="F2145" s="0" t="inlineStr">
        <is>
          <t>'802109606998</t>
        </is>
      </c>
      <c r="G2145" s="0" t="inlineStr">
        <is>
          <t>WOMENS</t>
        </is>
      </c>
      <c r="H2145" s="0" t="inlineStr">
        <is>
          <t>12 PACK</t>
        </is>
      </c>
      <c r="I2145" s="0">
        <v>515.88</v>
      </c>
      <c r="J2145" s="0">
        <v>0</v>
      </c>
    </row>
    <row r="2146" spans="1:10" customHeight="0">
      <c r="A2146" s="0">
        <f>HYPERLINK("https://dl.dropboxusercontent.com/scl/fi/3x7d03d6ts4ce9q54i9d1/111280-af.jpg?rlkey=f7kptm8wgowl9m7a4t5yqtk2n&amp;dl=0","Click to download Image")</f>
      </c>
      <c r="B2146" s="0">
        <f>HYPERLINK("https://dl.dropboxusercontent.com/scl/fi/p9ex27uhbcv8opwetbjl0/womens-hoodie-and-sweatshirt-size-chartscarina.jpg?rlkey=uoaueie2g3aqyxsg6xourr8rm&amp;dl=0","Click to download SizeChart")</f>
      </c>
      <c r="C2146" s="0" t="inlineStr">
        <is>
          <t>Carina Women's Full Zip Hoodie</t>
        </is>
      </c>
      <c r="D2146" s="0" t="inlineStr">
        <is>
          <t>'111280</t>
        </is>
      </c>
      <c r="E2146" s="0" t="inlineStr">
        <is>
          <t>ISU CARINA GREY:111280A-S</t>
        </is>
      </c>
      <c r="F2146" s="0" t="inlineStr">
        <is>
          <t>'801111280042</t>
        </is>
      </c>
      <c r="G2146" s="0" t="inlineStr">
        <is>
          <t>WOMENS</t>
        </is>
      </c>
      <c r="H2146" s="0" t="inlineStr">
        <is>
          <t>S</t>
        </is>
      </c>
      <c r="I2146" s="0">
        <v>44.99</v>
      </c>
      <c r="J2146" s="0">
        <v>8</v>
      </c>
    </row>
    <row r="2147" spans="1:10" customHeight="0">
      <c r="A2147" s="0">
        <f>HYPERLINK("https://dl.dropboxusercontent.com/scl/fi/3x7d03d6ts4ce9q54i9d1/111280-af.jpg?rlkey=f7kptm8wgowl9m7a4t5yqtk2n&amp;dl=0","Click to download Image")</f>
      </c>
      <c r="B2147" s="0">
        <f>HYPERLINK("https://dl.dropboxusercontent.com/scl/fi/p9ex27uhbcv8opwetbjl0/womens-hoodie-and-sweatshirt-size-chartscarina.jpg?rlkey=uoaueie2g3aqyxsg6xourr8rm&amp;dl=0","Click to download SizeChart")</f>
      </c>
      <c r="C2147" s="0" t="inlineStr">
        <is>
          <t>Carina Women's Full Zip Hoodie</t>
        </is>
      </c>
      <c r="D2147" s="0" t="inlineStr">
        <is>
          <t>'111280</t>
        </is>
      </c>
      <c r="E2147" s="0" t="inlineStr">
        <is>
          <t>ISU CARINA GREY:111280B-M</t>
        </is>
      </c>
      <c r="F2147" s="0" t="inlineStr">
        <is>
          <t>'801111280059</t>
        </is>
      </c>
      <c r="G2147" s="0" t="inlineStr">
        <is>
          <t>WOMENS</t>
        </is>
      </c>
      <c r="H2147" s="0" t="inlineStr">
        <is>
          <t>M</t>
        </is>
      </c>
      <c r="I2147" s="0">
        <v>44.99</v>
      </c>
      <c r="J2147" s="0">
        <v>16</v>
      </c>
    </row>
    <row r="2148" spans="1:10" customHeight="0">
      <c r="A2148" s="0">
        <f>HYPERLINK("https://dl.dropboxusercontent.com/scl/fi/3x7d03d6ts4ce9q54i9d1/111280-af.jpg?rlkey=f7kptm8wgowl9m7a4t5yqtk2n&amp;dl=0","Click to download Image")</f>
      </c>
      <c r="B2148" s="0">
        <f>HYPERLINK("https://dl.dropboxusercontent.com/scl/fi/p9ex27uhbcv8opwetbjl0/womens-hoodie-and-sweatshirt-size-chartscarina.jpg?rlkey=uoaueie2g3aqyxsg6xourr8rm&amp;dl=0","Click to download SizeChart")</f>
      </c>
      <c r="C2148" s="0" t="inlineStr">
        <is>
          <t>Carina Women's Full Zip Hoodie</t>
        </is>
      </c>
      <c r="D2148" s="0" t="inlineStr">
        <is>
          <t>'111280</t>
        </is>
      </c>
      <c r="E2148" s="0" t="inlineStr">
        <is>
          <t>ISU CARINA GREY:111280C-L</t>
        </is>
      </c>
      <c r="F2148" s="0" t="inlineStr">
        <is>
          <t>'801111280066</t>
        </is>
      </c>
      <c r="G2148" s="0" t="inlineStr">
        <is>
          <t>WOMENS</t>
        </is>
      </c>
      <c r="H2148" s="0" t="inlineStr">
        <is>
          <t>L</t>
        </is>
      </c>
      <c r="I2148" s="0">
        <v>44.99</v>
      </c>
      <c r="J2148" s="0">
        <v>16</v>
      </c>
    </row>
    <row r="2149" spans="1:10" customHeight="0">
      <c r="A2149" s="0">
        <f>HYPERLINK("https://dl.dropboxusercontent.com/scl/fi/3x7d03d6ts4ce9q54i9d1/111280-af.jpg?rlkey=f7kptm8wgowl9m7a4t5yqtk2n&amp;dl=0","Click to download Image")</f>
      </c>
      <c r="B2149" s="0">
        <f>HYPERLINK("https://dl.dropboxusercontent.com/scl/fi/p9ex27uhbcv8opwetbjl0/womens-hoodie-and-sweatshirt-size-chartscarina.jpg?rlkey=uoaueie2g3aqyxsg6xourr8rm&amp;dl=0","Click to download SizeChart")</f>
      </c>
      <c r="C2149" s="0" t="inlineStr">
        <is>
          <t>Carina Women's Full Zip Hoodie</t>
        </is>
      </c>
      <c r="D2149" s="0" t="inlineStr">
        <is>
          <t>'111280</t>
        </is>
      </c>
      <c r="E2149" s="0" t="inlineStr">
        <is>
          <t>ISU CARINA GREY:111280D-XL</t>
        </is>
      </c>
      <c r="F2149" s="0" t="inlineStr">
        <is>
          <t>'801111280073</t>
        </is>
      </c>
      <c r="G2149" s="0" t="inlineStr">
        <is>
          <t>WOMENS</t>
        </is>
      </c>
      <c r="H2149" s="0" t="inlineStr">
        <is>
          <t>XL</t>
        </is>
      </c>
      <c r="I2149" s="0">
        <v>44.99</v>
      </c>
      <c r="J2149" s="0">
        <v>8</v>
      </c>
    </row>
    <row r="2150" spans="1:10" customHeight="0">
      <c r="A2150" s="0">
        <f>HYPERLINK("https://dl.dropboxusercontent.com/scl/fi/3x7d03d6ts4ce9q54i9d1/111280-af.jpg?rlkey=f7kptm8wgowl9m7a4t5yqtk2n&amp;dl=0","Click to download Image")</f>
      </c>
      <c r="B2150" s="0">
        <f>HYPERLINK("https://dl.dropboxusercontent.com/scl/fi/p9ex27uhbcv8opwetbjl0/womens-hoodie-and-sweatshirt-size-chartscarina.jpg?rlkey=uoaueie2g3aqyxsg6xourr8rm&amp;dl=0","Click to download SizeChart")</f>
      </c>
      <c r="C2150" s="0" t="inlineStr">
        <is>
          <t>Carina Women's Full Zip Hoodie</t>
        </is>
      </c>
      <c r="D2150" s="0" t="inlineStr">
        <is>
          <t>'111280</t>
        </is>
      </c>
      <c r="E2150" s="0" t="inlineStr">
        <is>
          <t>ISU CARINA GREY:111280E-2XL</t>
        </is>
      </c>
      <c r="F2150" s="0" t="inlineStr">
        <is>
          <t>'801111280080</t>
        </is>
      </c>
      <c r="G2150" s="0" t="inlineStr">
        <is>
          <t>WOMENS</t>
        </is>
      </c>
      <c r="H2150" s="0" t="inlineStr">
        <is>
          <t>2XL</t>
        </is>
      </c>
      <c r="I2150" s="0">
        <v>46.99</v>
      </c>
      <c r="J2150" s="0">
        <v>4</v>
      </c>
    </row>
    <row r="2151" spans="1:10" customHeight="0">
      <c r="A2151" s="0">
        <f>HYPERLINK("https://dl.dropboxusercontent.com/scl/fi/3x7d03d6ts4ce9q54i9d1/111280-af.jpg?rlkey=f7kptm8wgowl9m7a4t5yqtk2n&amp;dl=0","Click to download Image")</f>
      </c>
      <c r="B2151" s="0">
        <f>HYPERLINK("https://dl.dropboxusercontent.com/scl/fi/p9ex27uhbcv8opwetbjl0/womens-hoodie-and-sweatshirt-size-chartscarina.jpg?rlkey=uoaueie2g3aqyxsg6xourr8rm&amp;dl=0","Click to download SizeChart")</f>
      </c>
      <c r="C2151" s="0" t="inlineStr">
        <is>
          <t>Carina Women's Full Zip Hoodie</t>
        </is>
      </c>
      <c r="D2151" s="0" t="inlineStr">
        <is>
          <t>'111280</t>
        </is>
      </c>
      <c r="E2151" s="0" t="inlineStr">
        <is>
          <t>ISU CARINA GREY:111280F-3XL</t>
        </is>
      </c>
      <c r="F2151" s="0" t="inlineStr">
        <is>
          <t>'801111280097</t>
        </is>
      </c>
      <c r="G2151" s="0" t="inlineStr">
        <is>
          <t>WOMENS</t>
        </is>
      </c>
      <c r="H2151" s="0" t="inlineStr">
        <is>
          <t>3XL</t>
        </is>
      </c>
      <c r="I2151" s="0">
        <v>46.99</v>
      </c>
      <c r="J2151" s="0">
        <v>0</v>
      </c>
    </row>
    <row r="2152" spans="1:10" customHeight="0">
      <c r="A2152" s="0">
        <f>HYPERLINK("https://dl.dropboxusercontent.com/scl/fi/3x7d03d6ts4ce9q54i9d1/111280-af.jpg?rlkey=f7kptm8wgowl9m7a4t5yqtk2n&amp;dl=0","Click to download Image")</f>
      </c>
      <c r="B2152" s="0">
        <f>HYPERLINK("https://dl.dropboxusercontent.com/scl/fi/p9ex27uhbcv8opwetbjl0/womens-hoodie-and-sweatshirt-size-chartscarina.jpg?rlkey=uoaueie2g3aqyxsg6xourr8rm&amp;dl=0","Click to download SizeChart")</f>
      </c>
      <c r="C2152" s="0" t="inlineStr">
        <is>
          <t>Carina Women's Full Zip Hoodie</t>
        </is>
      </c>
      <c r="D2152" s="0" t="inlineStr">
        <is>
          <t>'111280</t>
        </is>
      </c>
      <c r="E2152" s="0" t="inlineStr">
        <is>
          <t>ISU CARINA GREY 12 PACK:111280Z-12PK</t>
        </is>
      </c>
      <c r="F2152" s="0" t="inlineStr">
        <is>
          <t>'801111280998</t>
        </is>
      </c>
      <c r="G2152" s="0" t="inlineStr">
        <is>
          <t>WOMENS</t>
        </is>
      </c>
      <c r="H2152" s="0" t="inlineStr">
        <is>
          <t>12 PACK</t>
        </is>
      </c>
      <c r="I2152" s="0">
        <v>515.88</v>
      </c>
      <c r="J2152" s="0">
        <v>0</v>
      </c>
    </row>
    <row r="2153" spans="1:10" customHeight="0">
      <c r="A2153" s="0">
        <f>HYPERLINK("https://dl.dropboxusercontent.com/scl/fi/u8z286p92v5jb04t9imkw/111279-af.jpg?rlkey=8qd36ltgwjap3wfh9by1dtk9q&amp;dl=0","Click to download Image")</f>
      </c>
      <c r="B2153" s="0">
        <f>HYPERLINK("https://dl.dropboxusercontent.com/scl/fi/p9ex27uhbcv8opwetbjl0/womens-hoodie-and-sweatshirt-size-chartscarina.jpg?rlkey=uoaueie2g3aqyxsg6xourr8rm&amp;dl=0","Click to download SizeChart")</f>
      </c>
      <c r="C2153" s="0" t="inlineStr">
        <is>
          <t>Carina Women's Full Zip Hoodie</t>
        </is>
      </c>
      <c r="D2153" s="0" t="inlineStr">
        <is>
          <t>'111279</t>
        </is>
      </c>
      <c r="E2153" s="0" t="inlineStr">
        <is>
          <t>IOWA CARINA GREY:111279A-S</t>
        </is>
      </c>
      <c r="F2153" s="0" t="inlineStr">
        <is>
          <t>'800111279049</t>
        </is>
      </c>
      <c r="G2153" s="0" t="inlineStr">
        <is>
          <t>WOMENS</t>
        </is>
      </c>
      <c r="H2153" s="0" t="inlineStr">
        <is>
          <t>S</t>
        </is>
      </c>
      <c r="I2153" s="0">
        <v>44.99</v>
      </c>
      <c r="J2153" s="0">
        <v>13</v>
      </c>
    </row>
    <row r="2154" spans="1:10" customHeight="0">
      <c r="A2154" s="0">
        <f>HYPERLINK("https://dl.dropboxusercontent.com/scl/fi/u8z286p92v5jb04t9imkw/111279-af.jpg?rlkey=8qd36ltgwjap3wfh9by1dtk9q&amp;dl=0","Click to download Image")</f>
      </c>
      <c r="B2154" s="0">
        <f>HYPERLINK("https://dl.dropboxusercontent.com/scl/fi/p9ex27uhbcv8opwetbjl0/womens-hoodie-and-sweatshirt-size-chartscarina.jpg?rlkey=uoaueie2g3aqyxsg6xourr8rm&amp;dl=0","Click to download SizeChart")</f>
      </c>
      <c r="C2154" s="0" t="inlineStr">
        <is>
          <t>Carina Women's Full Zip Hoodie</t>
        </is>
      </c>
      <c r="D2154" s="0" t="inlineStr">
        <is>
          <t>'111279</t>
        </is>
      </c>
      <c r="E2154" s="0" t="inlineStr">
        <is>
          <t>IOWA CARINA GREY:111279B-M</t>
        </is>
      </c>
      <c r="F2154" s="0" t="inlineStr">
        <is>
          <t>'800111279056</t>
        </is>
      </c>
      <c r="G2154" s="0" t="inlineStr">
        <is>
          <t>WOMENS</t>
        </is>
      </c>
      <c r="H2154" s="0" t="inlineStr">
        <is>
          <t>M</t>
        </is>
      </c>
      <c r="I2154" s="0">
        <v>44.99</v>
      </c>
      <c r="J2154" s="0">
        <v>24</v>
      </c>
    </row>
    <row r="2155" spans="1:10" customHeight="0">
      <c r="A2155" s="0">
        <f>HYPERLINK("https://dl.dropboxusercontent.com/scl/fi/u8z286p92v5jb04t9imkw/111279-af.jpg?rlkey=8qd36ltgwjap3wfh9by1dtk9q&amp;dl=0","Click to download Image")</f>
      </c>
      <c r="B2155" s="0">
        <f>HYPERLINK("https://dl.dropboxusercontent.com/scl/fi/p9ex27uhbcv8opwetbjl0/womens-hoodie-and-sweatshirt-size-chartscarina.jpg?rlkey=uoaueie2g3aqyxsg6xourr8rm&amp;dl=0","Click to download SizeChart")</f>
      </c>
      <c r="C2155" s="0" t="inlineStr">
        <is>
          <t>Carina Women's Full Zip Hoodie</t>
        </is>
      </c>
      <c r="D2155" s="0" t="inlineStr">
        <is>
          <t>'111279</t>
        </is>
      </c>
      <c r="E2155" s="0" t="inlineStr">
        <is>
          <t>IOWA CARINA GREY:111279C-L</t>
        </is>
      </c>
      <c r="F2155" s="0" t="inlineStr">
        <is>
          <t>'800111279063</t>
        </is>
      </c>
      <c r="G2155" s="0" t="inlineStr">
        <is>
          <t>WOMENS</t>
        </is>
      </c>
      <c r="H2155" s="0" t="inlineStr">
        <is>
          <t>L</t>
        </is>
      </c>
      <c r="I2155" s="0">
        <v>44.99</v>
      </c>
      <c r="J2155" s="0">
        <v>24</v>
      </c>
    </row>
    <row r="2156" spans="1:10" customHeight="0">
      <c r="A2156" s="0">
        <f>HYPERLINK("https://dl.dropboxusercontent.com/scl/fi/u8z286p92v5jb04t9imkw/111279-af.jpg?rlkey=8qd36ltgwjap3wfh9by1dtk9q&amp;dl=0","Click to download Image")</f>
      </c>
      <c r="B2156" s="0">
        <f>HYPERLINK("https://dl.dropboxusercontent.com/scl/fi/p9ex27uhbcv8opwetbjl0/womens-hoodie-and-sweatshirt-size-chartscarina.jpg?rlkey=uoaueie2g3aqyxsg6xourr8rm&amp;dl=0","Click to download SizeChart")</f>
      </c>
      <c r="C2156" s="0" t="inlineStr">
        <is>
          <t>Carina Women's Full Zip Hoodie</t>
        </is>
      </c>
      <c r="D2156" s="0" t="inlineStr">
        <is>
          <t>'111279</t>
        </is>
      </c>
      <c r="E2156" s="0" t="inlineStr">
        <is>
          <t>IOWA CARINA GREY:111279D-XL</t>
        </is>
      </c>
      <c r="F2156" s="0" t="inlineStr">
        <is>
          <t>'800111279070</t>
        </is>
      </c>
      <c r="G2156" s="0" t="inlineStr">
        <is>
          <t>WOMENS</t>
        </is>
      </c>
      <c r="H2156" s="0" t="inlineStr">
        <is>
          <t>XL</t>
        </is>
      </c>
      <c r="I2156" s="0">
        <v>44.99</v>
      </c>
      <c r="J2156" s="0">
        <v>0</v>
      </c>
    </row>
    <row r="2157" spans="1:10" customHeight="0">
      <c r="A2157" s="0">
        <f>HYPERLINK("https://dl.dropboxusercontent.com/scl/fi/u8z286p92v5jb04t9imkw/111279-af.jpg?rlkey=8qd36ltgwjap3wfh9by1dtk9q&amp;dl=0","Click to download Image")</f>
      </c>
      <c r="B2157" s="0">
        <f>HYPERLINK("https://dl.dropboxusercontent.com/scl/fi/p9ex27uhbcv8opwetbjl0/womens-hoodie-and-sweatshirt-size-chartscarina.jpg?rlkey=uoaueie2g3aqyxsg6xourr8rm&amp;dl=0","Click to download SizeChart")</f>
      </c>
      <c r="C2157" s="0" t="inlineStr">
        <is>
          <t>Carina Women's Full Zip Hoodie</t>
        </is>
      </c>
      <c r="D2157" s="0" t="inlineStr">
        <is>
          <t>'111279</t>
        </is>
      </c>
      <c r="E2157" s="0" t="inlineStr">
        <is>
          <t>IOWA CARINA GREY:111279E-2XL</t>
        </is>
      </c>
      <c r="F2157" s="0" t="inlineStr">
        <is>
          <t>'800111279087</t>
        </is>
      </c>
      <c r="G2157" s="0" t="inlineStr">
        <is>
          <t>WOMENS</t>
        </is>
      </c>
      <c r="H2157" s="0" t="inlineStr">
        <is>
          <t>2XL</t>
        </is>
      </c>
      <c r="I2157" s="0">
        <v>46.99</v>
      </c>
      <c r="J2157" s="0">
        <v>0</v>
      </c>
    </row>
    <row r="2158" spans="1:10" customHeight="0">
      <c r="A2158" s="0">
        <f>HYPERLINK("https://dl.dropboxusercontent.com/scl/fi/u8z286p92v5jb04t9imkw/111279-af.jpg?rlkey=8qd36ltgwjap3wfh9by1dtk9q&amp;dl=0","Click to download Image")</f>
      </c>
      <c r="B2158" s="0">
        <f>HYPERLINK("https://dl.dropboxusercontent.com/scl/fi/p9ex27uhbcv8opwetbjl0/womens-hoodie-and-sweatshirt-size-chartscarina.jpg?rlkey=uoaueie2g3aqyxsg6xourr8rm&amp;dl=0","Click to download SizeChart")</f>
      </c>
      <c r="C2158" s="0" t="inlineStr">
        <is>
          <t>Carina Women's Full Zip Hoodie</t>
        </is>
      </c>
      <c r="D2158" s="0" t="inlineStr">
        <is>
          <t>'111279</t>
        </is>
      </c>
      <c r="E2158" s="0" t="inlineStr">
        <is>
          <t>IOWA CARINA GREY:111279F-3XL</t>
        </is>
      </c>
      <c r="F2158" s="0" t="inlineStr">
        <is>
          <t>'800111279094</t>
        </is>
      </c>
      <c r="G2158" s="0" t="inlineStr">
        <is>
          <t>WOMENS</t>
        </is>
      </c>
      <c r="H2158" s="0" t="inlineStr">
        <is>
          <t>3XL</t>
        </is>
      </c>
      <c r="I2158" s="0">
        <v>46.99</v>
      </c>
      <c r="J2158" s="0">
        <v>0</v>
      </c>
    </row>
    <row r="2159" spans="1:10" customHeight="0">
      <c r="A2159" s="0">
        <f>HYPERLINK("https://dl.dropboxusercontent.com/scl/fi/u8z286p92v5jb04t9imkw/111279-af.jpg?rlkey=8qd36ltgwjap3wfh9by1dtk9q&amp;dl=0","Click to download Image")</f>
      </c>
      <c r="B2159" s="0">
        <f>HYPERLINK("https://dl.dropboxusercontent.com/scl/fi/p9ex27uhbcv8opwetbjl0/womens-hoodie-and-sweatshirt-size-chartscarina.jpg?rlkey=uoaueie2g3aqyxsg6xourr8rm&amp;dl=0","Click to download SizeChart")</f>
      </c>
      <c r="C2159" s="0" t="inlineStr">
        <is>
          <t>Carina Women's Full Zip Hoodie</t>
        </is>
      </c>
      <c r="D2159" s="0" t="inlineStr">
        <is>
          <t>'111279</t>
        </is>
      </c>
      <c r="E2159" s="0" t="inlineStr">
        <is>
          <t>IOWA CARINA GREY 12 PACK:111279Z-12PK</t>
        </is>
      </c>
      <c r="F2159" s="0" t="inlineStr">
        <is>
          <t>'800111279995</t>
        </is>
      </c>
      <c r="G2159" s="0" t="inlineStr">
        <is>
          <t>WOMENS</t>
        </is>
      </c>
      <c r="H2159" s="0" t="inlineStr">
        <is>
          <t>12 PACK</t>
        </is>
      </c>
      <c r="I2159" s="0">
        <v>515.88</v>
      </c>
      <c r="J2159" s="0">
        <v>0</v>
      </c>
    </row>
    <row r="2160" spans="1:10" customHeight="0">
      <c r="A2160" s="0">
        <f>HYPERLINK("https://dl.dropboxusercontent.com/scl/fi/3fjfehwo1w29zid1gmcmp/drakeseth27142.jpg?rlkey=x51xnbh4t71uenf7w0rp7qz4j&amp;dl=0","Click to download Image")</f>
      </c>
      <c r="B2160" s="0">
        <f>HYPERLINK("https://dl.dropboxusercontent.com/scl/fi/7x8g5ifrstaam9p6sk3vn/mens-t-shirt-size-chartstim-seth.jpg?rlkey=lm33t6ac9d7iq8wlow9y0hf58&amp;dl=0","Click to download SizeChart")</f>
      </c>
      <c r="C2160" s="0" t="inlineStr">
        <is>
          <t>Seth Men's Tie-Dye Short Sleeve Shirt</t>
        </is>
      </c>
      <c r="D2160" s="0" t="inlineStr">
        <is>
          <t>'127945</t>
        </is>
      </c>
      <c r="E2160" s="0" t="inlineStr">
        <is>
          <t>DRK M SETH RL:127945A-S</t>
        </is>
      </c>
      <c r="F2160" s="0" t="inlineStr">
        <is>
          <t>'817127945042</t>
        </is>
      </c>
      <c r="G2160" s="0" t="inlineStr">
        <is>
          <t>MENS</t>
        </is>
      </c>
      <c r="H2160" s="0" t="inlineStr">
        <is>
          <t>S</t>
        </is>
      </c>
      <c r="I2160" s="0">
        <v>25.98</v>
      </c>
      <c r="J2160" s="0">
        <v>5</v>
      </c>
    </row>
    <row r="2161" spans="1:10" customHeight="0">
      <c r="A2161" s="0">
        <f>HYPERLINK("https://dl.dropboxusercontent.com/scl/fi/3fjfehwo1w29zid1gmcmp/drakeseth27142.jpg?rlkey=x51xnbh4t71uenf7w0rp7qz4j&amp;dl=0","Click to download Image")</f>
      </c>
      <c r="B2161" s="0">
        <f>HYPERLINK("https://dl.dropboxusercontent.com/scl/fi/7x8g5ifrstaam9p6sk3vn/mens-t-shirt-size-chartstim-seth.jpg?rlkey=lm33t6ac9d7iq8wlow9y0hf58&amp;dl=0","Click to download SizeChart")</f>
      </c>
      <c r="C2161" s="0" t="inlineStr">
        <is>
          <t>Seth Men's Tie-Dye Short Sleeve Shirt</t>
        </is>
      </c>
      <c r="D2161" s="0" t="inlineStr">
        <is>
          <t>'127945</t>
        </is>
      </c>
      <c r="E2161" s="0" t="inlineStr">
        <is>
          <t>DRK M SETH RL:127945B-M</t>
        </is>
      </c>
      <c r="F2161" s="0" t="inlineStr">
        <is>
          <t>'817127945059</t>
        </is>
      </c>
      <c r="G2161" s="0" t="inlineStr">
        <is>
          <t>MENS</t>
        </is>
      </c>
      <c r="H2161" s="0" t="inlineStr">
        <is>
          <t>M</t>
        </is>
      </c>
      <c r="I2161" s="0">
        <v>25.98</v>
      </c>
      <c r="J2161" s="0">
        <v>9</v>
      </c>
    </row>
    <row r="2162" spans="1:10" customHeight="0">
      <c r="A2162" s="0">
        <f>HYPERLINK("https://dl.dropboxusercontent.com/scl/fi/3fjfehwo1w29zid1gmcmp/drakeseth27142.jpg?rlkey=x51xnbh4t71uenf7w0rp7qz4j&amp;dl=0","Click to download Image")</f>
      </c>
      <c r="B2162" s="0">
        <f>HYPERLINK("https://dl.dropboxusercontent.com/scl/fi/7x8g5ifrstaam9p6sk3vn/mens-t-shirt-size-chartstim-seth.jpg?rlkey=lm33t6ac9d7iq8wlow9y0hf58&amp;dl=0","Click to download SizeChart")</f>
      </c>
      <c r="C2162" s="0" t="inlineStr">
        <is>
          <t>Seth Men's Tie-Dye Short Sleeve Shirt</t>
        </is>
      </c>
      <c r="D2162" s="0" t="inlineStr">
        <is>
          <t>'127945</t>
        </is>
      </c>
      <c r="E2162" s="0" t="inlineStr">
        <is>
          <t>DRK M SETH RL:127945C-L</t>
        </is>
      </c>
      <c r="F2162" s="0" t="inlineStr">
        <is>
          <t>'817127945066</t>
        </is>
      </c>
      <c r="G2162" s="0" t="inlineStr">
        <is>
          <t>MENS</t>
        </is>
      </c>
      <c r="H2162" s="0" t="inlineStr">
        <is>
          <t>L</t>
        </is>
      </c>
      <c r="I2162" s="0">
        <v>25.98</v>
      </c>
      <c r="J2162" s="0">
        <v>10</v>
      </c>
    </row>
    <row r="2163" spans="1:10" customHeight="0">
      <c r="A2163" s="0">
        <f>HYPERLINK("https://dl.dropboxusercontent.com/scl/fi/3fjfehwo1w29zid1gmcmp/drakeseth27142.jpg?rlkey=x51xnbh4t71uenf7w0rp7qz4j&amp;dl=0","Click to download Image")</f>
      </c>
      <c r="B2163" s="0">
        <f>HYPERLINK("https://dl.dropboxusercontent.com/scl/fi/7x8g5ifrstaam9p6sk3vn/mens-t-shirt-size-chartstim-seth.jpg?rlkey=lm33t6ac9d7iq8wlow9y0hf58&amp;dl=0","Click to download SizeChart")</f>
      </c>
      <c r="C2163" s="0" t="inlineStr">
        <is>
          <t>Seth Men's Tie-Dye Short Sleeve Shirt</t>
        </is>
      </c>
      <c r="D2163" s="0" t="inlineStr">
        <is>
          <t>'127945</t>
        </is>
      </c>
      <c r="E2163" s="0" t="inlineStr">
        <is>
          <t>DRK M SETH RL:127945D-XL</t>
        </is>
      </c>
      <c r="F2163" s="0" t="inlineStr">
        <is>
          <t>'817127945073</t>
        </is>
      </c>
      <c r="G2163" s="0" t="inlineStr">
        <is>
          <t>MENS</t>
        </is>
      </c>
      <c r="H2163" s="0" t="inlineStr">
        <is>
          <t>XL</t>
        </is>
      </c>
      <c r="I2163" s="0">
        <v>25.98</v>
      </c>
      <c r="J2163" s="0">
        <v>12</v>
      </c>
    </row>
    <row r="2164" spans="1:10" customHeight="0">
      <c r="A2164" s="0">
        <f>HYPERLINK("https://dl.dropboxusercontent.com/scl/fi/3fjfehwo1w29zid1gmcmp/drakeseth27142.jpg?rlkey=x51xnbh4t71uenf7w0rp7qz4j&amp;dl=0","Click to download Image")</f>
      </c>
      <c r="B2164" s="0">
        <f>HYPERLINK("https://dl.dropboxusercontent.com/scl/fi/7x8g5ifrstaam9p6sk3vn/mens-t-shirt-size-chartstim-seth.jpg?rlkey=lm33t6ac9d7iq8wlow9y0hf58&amp;dl=0","Click to download SizeChart")</f>
      </c>
      <c r="C2164" s="0" t="inlineStr">
        <is>
          <t>Seth Men's Tie-Dye Short Sleeve Shirt</t>
        </is>
      </c>
      <c r="D2164" s="0" t="inlineStr">
        <is>
          <t>'127945</t>
        </is>
      </c>
      <c r="E2164" s="0" t="inlineStr">
        <is>
          <t>DRK M SETH RL:127945E-2XL</t>
        </is>
      </c>
      <c r="F2164" s="0" t="inlineStr">
        <is>
          <t>'817127945080</t>
        </is>
      </c>
      <c r="G2164" s="0" t="inlineStr">
        <is>
          <t>MENS</t>
        </is>
      </c>
      <c r="H2164" s="0" t="inlineStr">
        <is>
          <t>2XL</t>
        </is>
      </c>
      <c r="I2164" s="0">
        <v>27.98</v>
      </c>
      <c r="J2164" s="0">
        <v>9</v>
      </c>
    </row>
    <row r="2165" spans="1:10" customHeight="0">
      <c r="A2165" s="0">
        <f>HYPERLINK("https://dl.dropboxusercontent.com/scl/fi/3fjfehwo1w29zid1gmcmp/drakeseth27142.jpg?rlkey=x51xnbh4t71uenf7w0rp7qz4j&amp;dl=0","Click to download Image")</f>
      </c>
      <c r="B2165" s="0">
        <f>HYPERLINK("https://dl.dropboxusercontent.com/scl/fi/7x8g5ifrstaam9p6sk3vn/mens-t-shirt-size-chartstim-seth.jpg?rlkey=lm33t6ac9d7iq8wlow9y0hf58&amp;dl=0","Click to download SizeChart")</f>
      </c>
      <c r="C2165" s="0" t="inlineStr">
        <is>
          <t>Seth Men's Tie-Dye Short Sleeve Shirt</t>
        </is>
      </c>
      <c r="D2165" s="0" t="inlineStr">
        <is>
          <t>'127945</t>
        </is>
      </c>
      <c r="E2165" s="0" t="inlineStr">
        <is>
          <t>DRK M SETH RL:127945F-3XL</t>
        </is>
      </c>
      <c r="F2165" s="0" t="inlineStr">
        <is>
          <t>'817127945097</t>
        </is>
      </c>
      <c r="G2165" s="0" t="inlineStr">
        <is>
          <t>MENS</t>
        </is>
      </c>
      <c r="H2165" s="0" t="inlineStr">
        <is>
          <t>3XL</t>
        </is>
      </c>
      <c r="I2165" s="0">
        <v>27.98</v>
      </c>
      <c r="J2165" s="0">
        <v>2</v>
      </c>
    </row>
    <row r="2166" spans="1:10" customHeight="0">
      <c r="A2166" s="0">
        <f>HYPERLINK("https://dl.dropboxusercontent.com/scl/fi/3fjfehwo1w29zid1gmcmp/drakeseth27142.jpg?rlkey=x51xnbh4t71uenf7w0rp7qz4j&amp;dl=0","Click to download Image")</f>
      </c>
      <c r="B2166" s="0">
        <f>HYPERLINK("https://dl.dropboxusercontent.com/scl/fi/7x8g5ifrstaam9p6sk3vn/mens-t-shirt-size-chartstim-seth.jpg?rlkey=lm33t6ac9d7iq8wlow9y0hf58&amp;dl=0","Click to download SizeChart")</f>
      </c>
      <c r="C2166" s="0" t="inlineStr">
        <is>
          <t>Seth Men's Tie-Dye Short Sleeve Shirt</t>
        </is>
      </c>
      <c r="D2166" s="0" t="inlineStr">
        <is>
          <t>'127945</t>
        </is>
      </c>
      <c r="E2166" s="0" t="inlineStr">
        <is>
          <t>DRK M SETH RL 12PK:127945Z-12PK</t>
        </is>
      </c>
      <c r="F2166" s="0" t="inlineStr">
        <is>
          <t>'817127945998</t>
        </is>
      </c>
      <c r="G2166" s="0" t="inlineStr">
        <is>
          <t>MENS</t>
        </is>
      </c>
      <c r="H2166" s="0" t="inlineStr">
        <is>
          <t>12 PACK</t>
        </is>
      </c>
      <c r="I2166" s="0">
        <v>263.76</v>
      </c>
      <c r="J2166" s="0">
        <v>3</v>
      </c>
    </row>
    <row r="2167" spans="1:10" customHeight="0">
      <c r="A2167" s="0">
        <f>HYPERLINK("https://dl.dropboxusercontent.com/scl/fi/psxc8iwlwqe22zf6boeov/107140-af.jpg?rlkey=tjh953hbrrlkq1z0g589gtd4v&amp;dl=0","Click to download Image")</f>
      </c>
      <c r="B2167" s="0">
        <f>HYPERLINK("https://dl.dropboxusercontent.com/scl/fi/vu3auv7eim2p67rfrjgsf/mens-hoodie-size-chartsgrinnell.jpg?rlkey=o8bxije6o4xb69t7g1xnfnets&amp;dl=0","Click to download SizeChart")</f>
      </c>
      <c r="C2167" s="0" t="inlineStr">
        <is>
          <t>Grinnell Men's Midweight Hoodie</t>
        </is>
      </c>
      <c r="D2167" s="0" t="inlineStr">
        <is>
          <t>'107140</t>
        </is>
      </c>
      <c r="E2167" s="0" t="inlineStr">
        <is>
          <t>ISU GRINNELL:107140A-S</t>
        </is>
      </c>
      <c r="F2167" s="0" t="inlineStr">
        <is>
          <t>'800107140018</t>
        </is>
      </c>
      <c r="G2167" s="0" t="inlineStr">
        <is>
          <t>MENS</t>
        </is>
      </c>
      <c r="H2167" s="0" t="inlineStr">
        <is>
          <t>S</t>
        </is>
      </c>
      <c r="I2167" s="0">
        <v>39.99</v>
      </c>
      <c r="J2167" s="0">
        <v>1</v>
      </c>
    </row>
    <row r="2168" spans="1:10" customHeight="0">
      <c r="A2168" s="0">
        <f>HYPERLINK("https://dl.dropboxusercontent.com/scl/fi/psxc8iwlwqe22zf6boeov/107140-af.jpg?rlkey=tjh953hbrrlkq1z0g589gtd4v&amp;dl=0","Click to download Image")</f>
      </c>
      <c r="B2168" s="0">
        <f>HYPERLINK("https://dl.dropboxusercontent.com/scl/fi/vu3auv7eim2p67rfrjgsf/mens-hoodie-size-chartsgrinnell.jpg?rlkey=o8bxije6o4xb69t7g1xnfnets&amp;dl=0","Click to download SizeChart")</f>
      </c>
      <c r="C2168" s="0" t="inlineStr">
        <is>
          <t>Grinnell Men's Midweight Hoodie</t>
        </is>
      </c>
      <c r="D2168" s="0" t="inlineStr">
        <is>
          <t>'107140</t>
        </is>
      </c>
      <c r="E2168" s="0" t="inlineStr">
        <is>
          <t>ISU GRINNELL:107140B-M</t>
        </is>
      </c>
      <c r="F2168" s="0" t="inlineStr">
        <is>
          <t>'800107140025</t>
        </is>
      </c>
      <c r="G2168" s="0" t="inlineStr">
        <is>
          <t>MENS</t>
        </is>
      </c>
      <c r="H2168" s="0" t="inlineStr">
        <is>
          <t>M</t>
        </is>
      </c>
      <c r="I2168" s="0">
        <v>39.99</v>
      </c>
      <c r="J2168" s="0">
        <v>0</v>
      </c>
    </row>
    <row r="2169" spans="1:10" customHeight="0">
      <c r="A2169" s="0">
        <f>HYPERLINK("https://dl.dropboxusercontent.com/scl/fi/psxc8iwlwqe22zf6boeov/107140-af.jpg?rlkey=tjh953hbrrlkq1z0g589gtd4v&amp;dl=0","Click to download Image")</f>
      </c>
      <c r="B2169" s="0">
        <f>HYPERLINK("https://dl.dropboxusercontent.com/scl/fi/vu3auv7eim2p67rfrjgsf/mens-hoodie-size-chartsgrinnell.jpg?rlkey=o8bxije6o4xb69t7g1xnfnets&amp;dl=0","Click to download SizeChart")</f>
      </c>
      <c r="C2169" s="0" t="inlineStr">
        <is>
          <t>Grinnell Men's Midweight Hoodie</t>
        </is>
      </c>
      <c r="D2169" s="0" t="inlineStr">
        <is>
          <t>'107140</t>
        </is>
      </c>
      <c r="E2169" s="0" t="inlineStr">
        <is>
          <t>ISU GRINNELL:107140C-L</t>
        </is>
      </c>
      <c r="F2169" s="0" t="inlineStr">
        <is>
          <t>'800107140032</t>
        </is>
      </c>
      <c r="G2169" s="0" t="inlineStr">
        <is>
          <t>MENS</t>
        </is>
      </c>
      <c r="H2169" s="0" t="inlineStr">
        <is>
          <t>L</t>
        </is>
      </c>
      <c r="I2169" s="0">
        <v>39.99</v>
      </c>
      <c r="J2169" s="0">
        <v>0</v>
      </c>
    </row>
    <row r="2170" spans="1:10" customHeight="0">
      <c r="A2170" s="0">
        <f>HYPERLINK("https://dl.dropboxusercontent.com/scl/fi/psxc8iwlwqe22zf6boeov/107140-af.jpg?rlkey=tjh953hbrrlkq1z0g589gtd4v&amp;dl=0","Click to download Image")</f>
      </c>
      <c r="B2170" s="0">
        <f>HYPERLINK("https://dl.dropboxusercontent.com/scl/fi/vu3auv7eim2p67rfrjgsf/mens-hoodie-size-chartsgrinnell.jpg?rlkey=o8bxije6o4xb69t7g1xnfnets&amp;dl=0","Click to download SizeChart")</f>
      </c>
      <c r="C2170" s="0" t="inlineStr">
        <is>
          <t>Grinnell Men's Midweight Hoodie</t>
        </is>
      </c>
      <c r="D2170" s="0" t="inlineStr">
        <is>
          <t>'107140</t>
        </is>
      </c>
      <c r="E2170" s="0" t="inlineStr">
        <is>
          <t>ISU GRINNELL:107140D-XL</t>
        </is>
      </c>
      <c r="F2170" s="0" t="inlineStr">
        <is>
          <t>'800107140049</t>
        </is>
      </c>
      <c r="G2170" s="0" t="inlineStr">
        <is>
          <t>MENS</t>
        </is>
      </c>
      <c r="H2170" s="0" t="inlineStr">
        <is>
          <t>XL</t>
        </is>
      </c>
      <c r="I2170" s="0">
        <v>39.99</v>
      </c>
      <c r="J2170" s="0">
        <v>0</v>
      </c>
    </row>
    <row r="2171" spans="1:10" customHeight="0">
      <c r="A2171" s="0">
        <f>HYPERLINK("https://dl.dropboxusercontent.com/scl/fi/psxc8iwlwqe22zf6boeov/107140-af.jpg?rlkey=tjh953hbrrlkq1z0g589gtd4v&amp;dl=0","Click to download Image")</f>
      </c>
      <c r="B2171" s="0">
        <f>HYPERLINK("https://dl.dropboxusercontent.com/scl/fi/vu3auv7eim2p67rfrjgsf/mens-hoodie-size-chartsgrinnell.jpg?rlkey=o8bxije6o4xb69t7g1xnfnets&amp;dl=0","Click to download SizeChart")</f>
      </c>
      <c r="C2171" s="0" t="inlineStr">
        <is>
          <t>Grinnell Men's Midweight Hoodie</t>
        </is>
      </c>
      <c r="D2171" s="0" t="inlineStr">
        <is>
          <t>'107140</t>
        </is>
      </c>
      <c r="E2171" s="0" t="inlineStr">
        <is>
          <t>ISU GRINNELL:107140E-2XL</t>
        </is>
      </c>
      <c r="F2171" s="0" t="inlineStr">
        <is>
          <t>'800107140056</t>
        </is>
      </c>
      <c r="G2171" s="0" t="inlineStr">
        <is>
          <t>MENS</t>
        </is>
      </c>
      <c r="H2171" s="0" t="inlineStr">
        <is>
          <t>2XL</t>
        </is>
      </c>
      <c r="I2171" s="0">
        <v>41.99</v>
      </c>
      <c r="J2171" s="0">
        <v>0</v>
      </c>
    </row>
    <row r="2172" spans="1:10" customHeight="0">
      <c r="A2172" s="0">
        <f>HYPERLINK("https://dl.dropboxusercontent.com/scl/fi/psxc8iwlwqe22zf6boeov/107140-af.jpg?rlkey=tjh953hbrrlkq1z0g589gtd4v&amp;dl=0","Click to download Image")</f>
      </c>
      <c r="B2172" s="0">
        <f>HYPERLINK("https://dl.dropboxusercontent.com/scl/fi/vu3auv7eim2p67rfrjgsf/mens-hoodie-size-chartsgrinnell.jpg?rlkey=o8bxije6o4xb69t7g1xnfnets&amp;dl=0","Click to download SizeChart")</f>
      </c>
      <c r="C2172" s="0" t="inlineStr">
        <is>
          <t>Grinnell Men's Midweight Hoodie</t>
        </is>
      </c>
      <c r="D2172" s="0" t="inlineStr">
        <is>
          <t>'107140</t>
        </is>
      </c>
      <c r="E2172" s="0" t="inlineStr">
        <is>
          <t>ISU GRINNELL:107140F-3XL</t>
        </is>
      </c>
      <c r="F2172" s="0" t="inlineStr">
        <is>
          <t>'800107140063</t>
        </is>
      </c>
      <c r="G2172" s="0" t="inlineStr">
        <is>
          <t>MENS</t>
        </is>
      </c>
      <c r="H2172" s="0" t="inlineStr">
        <is>
          <t>3XL</t>
        </is>
      </c>
      <c r="I2172" s="0">
        <v>41.99</v>
      </c>
      <c r="J2172" s="0">
        <v>8</v>
      </c>
    </row>
    <row r="2173" spans="1:10" customHeight="0">
      <c r="A2173" s="0">
        <f>HYPERLINK("https://dl.dropboxusercontent.com/scl/fi/3t7p0o26i0y1nu5dh6rpw/107141-af.jpg?rlkey=27evg3diuf91agtzdcnccs0kx&amp;dl=0","Click to download Image")</f>
      </c>
      <c r="B2173" s="0">
        <f>HYPERLINK("https://dl.dropboxusercontent.com/scl/fi/vu3auv7eim2p67rfrjgsf/mens-hoodie-size-chartsgrinnell.jpg?rlkey=o8bxije6o4xb69t7g1xnfnets&amp;dl=0","Click to download SizeChart")</f>
      </c>
      <c r="C2173" s="0" t="inlineStr">
        <is>
          <t>Grinnell Men's Midweight Hoodie</t>
        </is>
      </c>
      <c r="D2173" s="0" t="inlineStr">
        <is>
          <t>'107141</t>
        </is>
      </c>
      <c r="E2173" s="0" t="inlineStr">
        <is>
          <t>UNI UNI  GRINNELL:107141A-S</t>
        </is>
      </c>
      <c r="F2173" s="0" t="inlineStr">
        <is>
          <t>'800107141015</t>
        </is>
      </c>
      <c r="G2173" s="0" t="inlineStr">
        <is>
          <t>MENS</t>
        </is>
      </c>
      <c r="H2173" s="0" t="inlineStr">
        <is>
          <t>S</t>
        </is>
      </c>
      <c r="I2173" s="0">
        <v>39.99</v>
      </c>
      <c r="J2173" s="0">
        <v>3</v>
      </c>
    </row>
    <row r="2174" spans="1:10" customHeight="0">
      <c r="A2174" s="0">
        <f>HYPERLINK("https://dl.dropboxusercontent.com/scl/fi/3t7p0o26i0y1nu5dh6rpw/107141-af.jpg?rlkey=27evg3diuf91agtzdcnccs0kx&amp;dl=0","Click to download Image")</f>
      </c>
      <c r="B2174" s="0">
        <f>HYPERLINK("https://dl.dropboxusercontent.com/scl/fi/vu3auv7eim2p67rfrjgsf/mens-hoodie-size-chartsgrinnell.jpg?rlkey=o8bxije6o4xb69t7g1xnfnets&amp;dl=0","Click to download SizeChart")</f>
      </c>
      <c r="C2174" s="0" t="inlineStr">
        <is>
          <t>Grinnell Men's Midweight Hoodie</t>
        </is>
      </c>
      <c r="D2174" s="0" t="inlineStr">
        <is>
          <t>'107141</t>
        </is>
      </c>
      <c r="E2174" s="0" t="inlineStr">
        <is>
          <t>UNI GRINNELL:107141B-M</t>
        </is>
      </c>
      <c r="F2174" s="0" t="inlineStr">
        <is>
          <t>'800107141022</t>
        </is>
      </c>
      <c r="G2174" s="0" t="inlineStr">
        <is>
          <t>MENS</t>
        </is>
      </c>
      <c r="H2174" s="0" t="inlineStr">
        <is>
          <t>M</t>
        </is>
      </c>
      <c r="I2174" s="0">
        <v>39.99</v>
      </c>
      <c r="J2174" s="0">
        <v>3</v>
      </c>
    </row>
    <row r="2175" spans="1:10" customHeight="0">
      <c r="A2175" s="0">
        <f>HYPERLINK("https://dl.dropboxusercontent.com/scl/fi/3t7p0o26i0y1nu5dh6rpw/107141-af.jpg?rlkey=27evg3diuf91agtzdcnccs0kx&amp;dl=0","Click to download Image")</f>
      </c>
      <c r="B2175" s="0">
        <f>HYPERLINK("https://dl.dropboxusercontent.com/scl/fi/vu3auv7eim2p67rfrjgsf/mens-hoodie-size-chartsgrinnell.jpg?rlkey=o8bxije6o4xb69t7g1xnfnets&amp;dl=0","Click to download SizeChart")</f>
      </c>
      <c r="C2175" s="0" t="inlineStr">
        <is>
          <t>Grinnell Men's Midweight Hoodie</t>
        </is>
      </c>
      <c r="D2175" s="0" t="inlineStr">
        <is>
          <t>'107141</t>
        </is>
      </c>
      <c r="E2175" s="0" t="inlineStr">
        <is>
          <t>UNI GRINNELL:107141C-L</t>
        </is>
      </c>
      <c r="F2175" s="0" t="inlineStr">
        <is>
          <t>'800107141039</t>
        </is>
      </c>
      <c r="G2175" s="0" t="inlineStr">
        <is>
          <t>MENS</t>
        </is>
      </c>
      <c r="H2175" s="0" t="inlineStr">
        <is>
          <t>L</t>
        </is>
      </c>
      <c r="I2175" s="0">
        <v>39.99</v>
      </c>
      <c r="J2175" s="0">
        <v>3</v>
      </c>
    </row>
    <row r="2176" spans="1:10" customHeight="0">
      <c r="A2176" s="0">
        <f>HYPERLINK("https://dl.dropboxusercontent.com/scl/fi/3t7p0o26i0y1nu5dh6rpw/107141-af.jpg?rlkey=27evg3diuf91agtzdcnccs0kx&amp;dl=0","Click to download Image")</f>
      </c>
      <c r="B2176" s="0">
        <f>HYPERLINK("https://dl.dropboxusercontent.com/scl/fi/vu3auv7eim2p67rfrjgsf/mens-hoodie-size-chartsgrinnell.jpg?rlkey=o8bxije6o4xb69t7g1xnfnets&amp;dl=0","Click to download SizeChart")</f>
      </c>
      <c r="C2176" s="0" t="inlineStr">
        <is>
          <t>Grinnell Men's Midweight Hoodie</t>
        </is>
      </c>
      <c r="D2176" s="0" t="inlineStr">
        <is>
          <t>'107141</t>
        </is>
      </c>
      <c r="E2176" s="0" t="inlineStr">
        <is>
          <t>UNI GRINNELL:107141D-XL</t>
        </is>
      </c>
      <c r="F2176" s="0" t="inlineStr">
        <is>
          <t>'800107141046</t>
        </is>
      </c>
      <c r="G2176" s="0" t="inlineStr">
        <is>
          <t>MENS</t>
        </is>
      </c>
      <c r="H2176" s="0" t="inlineStr">
        <is>
          <t>XL</t>
        </is>
      </c>
      <c r="I2176" s="0">
        <v>39.99</v>
      </c>
      <c r="J2176" s="0">
        <v>4</v>
      </c>
    </row>
    <row r="2177" spans="1:10" customHeight="0">
      <c r="A2177" s="0">
        <f>HYPERLINK("https://dl.dropboxusercontent.com/scl/fi/3t7p0o26i0y1nu5dh6rpw/107141-af.jpg?rlkey=27evg3diuf91agtzdcnccs0kx&amp;dl=0","Click to download Image")</f>
      </c>
      <c r="B2177" s="0">
        <f>HYPERLINK("https://dl.dropboxusercontent.com/scl/fi/vu3auv7eim2p67rfrjgsf/mens-hoodie-size-chartsgrinnell.jpg?rlkey=o8bxije6o4xb69t7g1xnfnets&amp;dl=0","Click to download SizeChart")</f>
      </c>
      <c r="C2177" s="0" t="inlineStr">
        <is>
          <t>Grinnell Men's Midweight Hoodie</t>
        </is>
      </c>
      <c r="D2177" s="0" t="inlineStr">
        <is>
          <t>'107141</t>
        </is>
      </c>
      <c r="E2177" s="0" t="inlineStr">
        <is>
          <t>UNI GRINNELL:107141E-2XL</t>
        </is>
      </c>
      <c r="F2177" s="0" t="inlineStr">
        <is>
          <t>'800107141053</t>
        </is>
      </c>
      <c r="G2177" s="0" t="inlineStr">
        <is>
          <t>MENS</t>
        </is>
      </c>
      <c r="H2177" s="0" t="inlineStr">
        <is>
          <t>2XL</t>
        </is>
      </c>
      <c r="I2177" s="0">
        <v>41.99</v>
      </c>
      <c r="J2177" s="0">
        <v>1</v>
      </c>
    </row>
    <row r="2178" spans="1:10" customHeight="0">
      <c r="A2178" s="0">
        <f>HYPERLINK("https://dl.dropboxusercontent.com/scl/fi/3t7p0o26i0y1nu5dh6rpw/107141-af.jpg?rlkey=27evg3diuf91agtzdcnccs0kx&amp;dl=0","Click to download Image")</f>
      </c>
      <c r="B2178" s="0">
        <f>HYPERLINK("https://dl.dropboxusercontent.com/scl/fi/vu3auv7eim2p67rfrjgsf/mens-hoodie-size-chartsgrinnell.jpg?rlkey=o8bxije6o4xb69t7g1xnfnets&amp;dl=0","Click to download SizeChart")</f>
      </c>
      <c r="C2178" s="0" t="inlineStr">
        <is>
          <t>Grinnell Men's Midweight Hoodie</t>
        </is>
      </c>
      <c r="D2178" s="0" t="inlineStr">
        <is>
          <t>'107141</t>
        </is>
      </c>
      <c r="E2178" s="0" t="inlineStr">
        <is>
          <t>UNI GRINNELL:107141F-3XL</t>
        </is>
      </c>
      <c r="F2178" s="0" t="inlineStr">
        <is>
          <t>'800107141060</t>
        </is>
      </c>
      <c r="G2178" s="0" t="inlineStr">
        <is>
          <t>MENS</t>
        </is>
      </c>
      <c r="H2178" s="0" t="inlineStr">
        <is>
          <t>3XL</t>
        </is>
      </c>
      <c r="I2178" s="0">
        <v>41.99</v>
      </c>
      <c r="J2178" s="0">
        <v>0</v>
      </c>
    </row>
    <row r="2179" spans="1:10" customHeight="0">
      <c r="A2179" s="0">
        <f>HYPERLINK("https://dl.dropboxusercontent.com/scl/fi/69pfjrylsox6gsut6dtfw/109057-af.jpg?rlkey=0vmg11ft9rjk0e78ef7nac3cb&amp;dl=0","Click to download Image")</f>
      </c>
      <c r="B2179" s="0">
        <f>HYPERLINK("https://dl.dropboxusercontent.com/scl/fi/vu3auv7eim2p67rfrjgsf/mens-hoodie-size-chartsgrinnell.jpg?rlkey=o8bxije6o4xb69t7g1xnfnets&amp;dl=0","Click to download SizeChart")</f>
      </c>
      <c r="C2179" s="0" t="inlineStr">
        <is>
          <t>Grinnell Men's Midweight Hoodie</t>
        </is>
      </c>
      <c r="D2179" s="0" t="inlineStr">
        <is>
          <t>'109057</t>
        </is>
      </c>
      <c r="E2179" s="0" t="inlineStr">
        <is>
          <t>KSU GRINNELL:109057A-S</t>
        </is>
      </c>
      <c r="F2179" s="0" t="inlineStr">
        <is>
          <t>'800109057017</t>
        </is>
      </c>
      <c r="G2179" s="0" t="inlineStr">
        <is>
          <t>MENS</t>
        </is>
      </c>
      <c r="H2179" s="0" t="inlineStr">
        <is>
          <t>S</t>
        </is>
      </c>
      <c r="I2179" s="0">
        <v>39.99</v>
      </c>
      <c r="J2179" s="0">
        <v>4</v>
      </c>
    </row>
    <row r="2180" spans="1:10" customHeight="0">
      <c r="A2180" s="0">
        <f>HYPERLINK("https://dl.dropboxusercontent.com/scl/fi/69pfjrylsox6gsut6dtfw/109057-af.jpg?rlkey=0vmg11ft9rjk0e78ef7nac3cb&amp;dl=0","Click to download Image")</f>
      </c>
      <c r="B2180" s="0">
        <f>HYPERLINK("https://dl.dropboxusercontent.com/scl/fi/vu3auv7eim2p67rfrjgsf/mens-hoodie-size-chartsgrinnell.jpg?rlkey=o8bxije6o4xb69t7g1xnfnets&amp;dl=0","Click to download SizeChart")</f>
      </c>
      <c r="C2180" s="0" t="inlineStr">
        <is>
          <t>Grinnell Men's Midweight Hoodie</t>
        </is>
      </c>
      <c r="D2180" s="0" t="inlineStr">
        <is>
          <t>'109057</t>
        </is>
      </c>
      <c r="E2180" s="0" t="inlineStr">
        <is>
          <t>KSU GRINNELL:109057B-M</t>
        </is>
      </c>
      <c r="F2180" s="0" t="inlineStr">
        <is>
          <t>'800109057024</t>
        </is>
      </c>
      <c r="G2180" s="0" t="inlineStr">
        <is>
          <t>MENS</t>
        </is>
      </c>
      <c r="H2180" s="0" t="inlineStr">
        <is>
          <t>M</t>
        </is>
      </c>
      <c r="I2180" s="0">
        <v>39.99</v>
      </c>
      <c r="J2180" s="0">
        <v>7</v>
      </c>
    </row>
    <row r="2181" spans="1:10" customHeight="0">
      <c r="A2181" s="0">
        <f>HYPERLINK("https://dl.dropboxusercontent.com/scl/fi/69pfjrylsox6gsut6dtfw/109057-af.jpg?rlkey=0vmg11ft9rjk0e78ef7nac3cb&amp;dl=0","Click to download Image")</f>
      </c>
      <c r="B2181" s="0">
        <f>HYPERLINK("https://dl.dropboxusercontent.com/scl/fi/vu3auv7eim2p67rfrjgsf/mens-hoodie-size-chartsgrinnell.jpg?rlkey=o8bxije6o4xb69t7g1xnfnets&amp;dl=0","Click to download SizeChart")</f>
      </c>
      <c r="C2181" s="0" t="inlineStr">
        <is>
          <t>Grinnell Men's Midweight Hoodie</t>
        </is>
      </c>
      <c r="D2181" s="0" t="inlineStr">
        <is>
          <t>'109057</t>
        </is>
      </c>
      <c r="E2181" s="0" t="inlineStr">
        <is>
          <t>KSU GRINNELL:109057C-L</t>
        </is>
      </c>
      <c r="F2181" s="0" t="inlineStr">
        <is>
          <t>'800109057031</t>
        </is>
      </c>
      <c r="G2181" s="0" t="inlineStr">
        <is>
          <t>MENS</t>
        </is>
      </c>
      <c r="H2181" s="0" t="inlineStr">
        <is>
          <t>L</t>
        </is>
      </c>
      <c r="I2181" s="0">
        <v>39.99</v>
      </c>
      <c r="J2181" s="0">
        <v>9</v>
      </c>
    </row>
    <row r="2182" spans="1:10" customHeight="0">
      <c r="A2182" s="0">
        <f>HYPERLINK("https://dl.dropboxusercontent.com/scl/fi/69pfjrylsox6gsut6dtfw/109057-af.jpg?rlkey=0vmg11ft9rjk0e78ef7nac3cb&amp;dl=0","Click to download Image")</f>
      </c>
      <c r="B2182" s="0">
        <f>HYPERLINK("https://dl.dropboxusercontent.com/scl/fi/vu3auv7eim2p67rfrjgsf/mens-hoodie-size-chartsgrinnell.jpg?rlkey=o8bxije6o4xb69t7g1xnfnets&amp;dl=0","Click to download SizeChart")</f>
      </c>
      <c r="C2182" s="0" t="inlineStr">
        <is>
          <t>Grinnell Men's Midweight Hoodie</t>
        </is>
      </c>
      <c r="D2182" s="0" t="inlineStr">
        <is>
          <t>'109057</t>
        </is>
      </c>
      <c r="E2182" s="0" t="inlineStr">
        <is>
          <t>KSU GRINNELL:109057D-XL</t>
        </is>
      </c>
      <c r="F2182" s="0" t="inlineStr">
        <is>
          <t>'800109057048</t>
        </is>
      </c>
      <c r="G2182" s="0" t="inlineStr">
        <is>
          <t>MENS</t>
        </is>
      </c>
      <c r="H2182" s="0" t="inlineStr">
        <is>
          <t>XL</t>
        </is>
      </c>
      <c r="I2182" s="0">
        <v>39.99</v>
      </c>
      <c r="J2182" s="0">
        <v>12</v>
      </c>
    </row>
    <row r="2183" spans="1:10" customHeight="0">
      <c r="A2183" s="0">
        <f>HYPERLINK("https://dl.dropboxusercontent.com/scl/fi/69pfjrylsox6gsut6dtfw/109057-af.jpg?rlkey=0vmg11ft9rjk0e78ef7nac3cb&amp;dl=0","Click to download Image")</f>
      </c>
      <c r="B2183" s="0">
        <f>HYPERLINK("https://dl.dropboxusercontent.com/scl/fi/vu3auv7eim2p67rfrjgsf/mens-hoodie-size-chartsgrinnell.jpg?rlkey=o8bxije6o4xb69t7g1xnfnets&amp;dl=0","Click to download SizeChart")</f>
      </c>
      <c r="C2183" s="0" t="inlineStr">
        <is>
          <t>Grinnell Men's Midweight Hoodie</t>
        </is>
      </c>
      <c r="D2183" s="0" t="inlineStr">
        <is>
          <t>'109057</t>
        </is>
      </c>
      <c r="E2183" s="0" t="inlineStr">
        <is>
          <t>KSU GRINNELL:109057E-2XL</t>
        </is>
      </c>
      <c r="F2183" s="0" t="inlineStr">
        <is>
          <t>'800109057055</t>
        </is>
      </c>
      <c r="G2183" s="0" t="inlineStr">
        <is>
          <t>MENS</t>
        </is>
      </c>
      <c r="H2183" s="0" t="inlineStr">
        <is>
          <t>2XL</t>
        </is>
      </c>
      <c r="I2183" s="0">
        <v>41.99</v>
      </c>
      <c r="J2183" s="0">
        <v>7</v>
      </c>
    </row>
    <row r="2184" spans="1:10" customHeight="0">
      <c r="A2184" s="0">
        <f>HYPERLINK("https://dl.dropboxusercontent.com/scl/fi/69pfjrylsox6gsut6dtfw/109057-af.jpg?rlkey=0vmg11ft9rjk0e78ef7nac3cb&amp;dl=0","Click to download Image")</f>
      </c>
      <c r="B2184" s="0">
        <f>HYPERLINK("https://dl.dropboxusercontent.com/scl/fi/vu3auv7eim2p67rfrjgsf/mens-hoodie-size-chartsgrinnell.jpg?rlkey=o8bxije6o4xb69t7g1xnfnets&amp;dl=0","Click to download SizeChart")</f>
      </c>
      <c r="C2184" s="0" t="inlineStr">
        <is>
          <t>Grinnell Men's Midweight Hoodie</t>
        </is>
      </c>
      <c r="D2184" s="0" t="inlineStr">
        <is>
          <t>'109057</t>
        </is>
      </c>
      <c r="E2184" s="0" t="inlineStr">
        <is>
          <t>KSU GRINNELL:109057F-3XL</t>
        </is>
      </c>
      <c r="F2184" s="0" t="inlineStr">
        <is>
          <t>'800109057062</t>
        </is>
      </c>
      <c r="G2184" s="0" t="inlineStr">
        <is>
          <t>MENS</t>
        </is>
      </c>
      <c r="H2184" s="0" t="inlineStr">
        <is>
          <t>3XL</t>
        </is>
      </c>
      <c r="I2184" s="0">
        <v>41.99</v>
      </c>
      <c r="J2184" s="0">
        <v>4</v>
      </c>
    </row>
    <row r="2185" spans="1:10" customHeight="0">
      <c r="A2185" s="0">
        <f>HYPERLINK("https://dl.dropboxusercontent.com/scl/fi/yarx8z7hudo81beg9epcl/109055af.jpg?rlkey=pubjypzpzjn8e3m9o4nnnlrpi&amp;dl=0","Click to download Image")</f>
      </c>
      <c r="B2185" s="0">
        <f>HYPERLINK("https://dl.dropboxusercontent.com/scl/fi/vu3auv7eim2p67rfrjgsf/mens-hoodie-size-chartsgrinnell.jpg?rlkey=o8bxije6o4xb69t7g1xnfnets&amp;dl=0","Click to download SizeChart")</f>
      </c>
      <c r="C2185" s="0" t="inlineStr">
        <is>
          <t>Grinnell Men's Midweight Hoodie</t>
        </is>
      </c>
      <c r="D2185" s="0" t="inlineStr">
        <is>
          <t>'109055</t>
        </is>
      </c>
      <c r="E2185" s="0" t="inlineStr">
        <is>
          <t>PURDUE GRINNELL:109055A-S</t>
        </is>
      </c>
      <c r="F2185" s="0" t="inlineStr">
        <is>
          <t>'800109055013</t>
        </is>
      </c>
      <c r="G2185" s="0" t="inlineStr">
        <is>
          <t>MENS</t>
        </is>
      </c>
      <c r="H2185" s="0" t="inlineStr">
        <is>
          <t>S</t>
        </is>
      </c>
      <c r="I2185" s="0">
        <v>39.99</v>
      </c>
      <c r="J2185" s="0">
        <v>4</v>
      </c>
    </row>
    <row r="2186" spans="1:10" customHeight="0">
      <c r="A2186" s="0">
        <f>HYPERLINK("https://dl.dropboxusercontent.com/scl/fi/yarx8z7hudo81beg9epcl/109055af.jpg?rlkey=pubjypzpzjn8e3m9o4nnnlrpi&amp;dl=0","Click to download Image")</f>
      </c>
      <c r="B2186" s="0">
        <f>HYPERLINK("https://dl.dropboxusercontent.com/scl/fi/vu3auv7eim2p67rfrjgsf/mens-hoodie-size-chartsgrinnell.jpg?rlkey=o8bxije6o4xb69t7g1xnfnets&amp;dl=0","Click to download SizeChart")</f>
      </c>
      <c r="C2186" s="0" t="inlineStr">
        <is>
          <t>Grinnell Men's Midweight Hoodie</t>
        </is>
      </c>
      <c r="D2186" s="0" t="inlineStr">
        <is>
          <t>'109055</t>
        </is>
      </c>
      <c r="E2186" s="0" t="inlineStr">
        <is>
          <t>PURDUE GRINNELL:109055B-M</t>
        </is>
      </c>
      <c r="F2186" s="0" t="inlineStr">
        <is>
          <t>'800109055020</t>
        </is>
      </c>
      <c r="G2186" s="0" t="inlineStr">
        <is>
          <t>MENS</t>
        </is>
      </c>
      <c r="H2186" s="0" t="inlineStr">
        <is>
          <t>M</t>
        </is>
      </c>
      <c r="I2186" s="0">
        <v>39.99</v>
      </c>
      <c r="J2186" s="0">
        <v>8</v>
      </c>
    </row>
    <row r="2187" spans="1:10" customHeight="0">
      <c r="A2187" s="0">
        <f>HYPERLINK("https://dl.dropboxusercontent.com/scl/fi/yarx8z7hudo81beg9epcl/109055af.jpg?rlkey=pubjypzpzjn8e3m9o4nnnlrpi&amp;dl=0","Click to download Image")</f>
      </c>
      <c r="B2187" s="0">
        <f>HYPERLINK("https://dl.dropboxusercontent.com/scl/fi/vu3auv7eim2p67rfrjgsf/mens-hoodie-size-chartsgrinnell.jpg?rlkey=o8bxije6o4xb69t7g1xnfnets&amp;dl=0","Click to download SizeChart")</f>
      </c>
      <c r="C2187" s="0" t="inlineStr">
        <is>
          <t>Grinnell Men's Midweight Hoodie</t>
        </is>
      </c>
      <c r="D2187" s="0" t="inlineStr">
        <is>
          <t>'109055</t>
        </is>
      </c>
      <c r="E2187" s="0" t="inlineStr">
        <is>
          <t>PURDUE GRINNELL:109055C-L</t>
        </is>
      </c>
      <c r="F2187" s="0" t="inlineStr">
        <is>
          <t>'800109055037</t>
        </is>
      </c>
      <c r="G2187" s="0" t="inlineStr">
        <is>
          <t>MENS</t>
        </is>
      </c>
      <c r="H2187" s="0" t="inlineStr">
        <is>
          <t>L</t>
        </is>
      </c>
      <c r="I2187" s="0">
        <v>39.99</v>
      </c>
      <c r="J2187" s="0">
        <v>11</v>
      </c>
    </row>
    <row r="2188" spans="1:10" customHeight="0">
      <c r="A2188" s="0">
        <f>HYPERLINK("https://dl.dropboxusercontent.com/scl/fi/yarx8z7hudo81beg9epcl/109055af.jpg?rlkey=pubjypzpzjn8e3m9o4nnnlrpi&amp;dl=0","Click to download Image")</f>
      </c>
      <c r="B2188" s="0">
        <f>HYPERLINK("https://dl.dropboxusercontent.com/scl/fi/vu3auv7eim2p67rfrjgsf/mens-hoodie-size-chartsgrinnell.jpg?rlkey=o8bxije6o4xb69t7g1xnfnets&amp;dl=0","Click to download SizeChart")</f>
      </c>
      <c r="C2188" s="0" t="inlineStr">
        <is>
          <t>Grinnell Men's Midweight Hoodie</t>
        </is>
      </c>
      <c r="D2188" s="0" t="inlineStr">
        <is>
          <t>'109055</t>
        </is>
      </c>
      <c r="E2188" s="0" t="inlineStr">
        <is>
          <t>PURDUE GRINNELL:109055D-XL</t>
        </is>
      </c>
      <c r="F2188" s="0" t="inlineStr">
        <is>
          <t>'800109055044</t>
        </is>
      </c>
      <c r="G2188" s="0" t="inlineStr">
        <is>
          <t>MENS</t>
        </is>
      </c>
      <c r="H2188" s="0" t="inlineStr">
        <is>
          <t>XL</t>
        </is>
      </c>
      <c r="I2188" s="0">
        <v>39.99</v>
      </c>
      <c r="J2188" s="0">
        <v>12</v>
      </c>
    </row>
    <row r="2189" spans="1:10" customHeight="0">
      <c r="A2189" s="0">
        <f>HYPERLINK("https://dl.dropboxusercontent.com/scl/fi/yarx8z7hudo81beg9epcl/109055af.jpg?rlkey=pubjypzpzjn8e3m9o4nnnlrpi&amp;dl=0","Click to download Image")</f>
      </c>
      <c r="B2189" s="0">
        <f>HYPERLINK("https://dl.dropboxusercontent.com/scl/fi/vu3auv7eim2p67rfrjgsf/mens-hoodie-size-chartsgrinnell.jpg?rlkey=o8bxije6o4xb69t7g1xnfnets&amp;dl=0","Click to download SizeChart")</f>
      </c>
      <c r="C2189" s="0" t="inlineStr">
        <is>
          <t>Grinnell Men's Midweight Hoodie</t>
        </is>
      </c>
      <c r="D2189" s="0" t="inlineStr">
        <is>
          <t>'109055</t>
        </is>
      </c>
      <c r="E2189" s="0" t="inlineStr">
        <is>
          <t>PURDUE GRINNELL:109055E-2XL</t>
        </is>
      </c>
      <c r="F2189" s="0" t="inlineStr">
        <is>
          <t>'800109055051</t>
        </is>
      </c>
      <c r="G2189" s="0" t="inlineStr">
        <is>
          <t>MENS</t>
        </is>
      </c>
      <c r="H2189" s="0" t="inlineStr">
        <is>
          <t>2XL</t>
        </is>
      </c>
      <c r="I2189" s="0">
        <v>41.99</v>
      </c>
      <c r="J2189" s="0">
        <v>5</v>
      </c>
    </row>
    <row r="2190" spans="1:10" customHeight="0">
      <c r="A2190" s="0">
        <f>HYPERLINK("https://dl.dropboxusercontent.com/scl/fi/yarx8z7hudo81beg9epcl/109055af.jpg?rlkey=pubjypzpzjn8e3m9o4nnnlrpi&amp;dl=0","Click to download Image")</f>
      </c>
      <c r="B2190" s="0">
        <f>HYPERLINK("https://dl.dropboxusercontent.com/scl/fi/vu3auv7eim2p67rfrjgsf/mens-hoodie-size-chartsgrinnell.jpg?rlkey=o8bxije6o4xb69t7g1xnfnets&amp;dl=0","Click to download SizeChart")</f>
      </c>
      <c r="C2190" s="0" t="inlineStr">
        <is>
          <t>Grinnell Men's Midweight Hoodie</t>
        </is>
      </c>
      <c r="D2190" s="0" t="inlineStr">
        <is>
          <t>'109055</t>
        </is>
      </c>
      <c r="E2190" s="0" t="inlineStr">
        <is>
          <t>PURDUE GRINNELL:109055F-3XL</t>
        </is>
      </c>
      <c r="F2190" s="0" t="inlineStr">
        <is>
          <t>'800109055068</t>
        </is>
      </c>
      <c r="G2190" s="0" t="inlineStr">
        <is>
          <t>MENS</t>
        </is>
      </c>
      <c r="H2190" s="0" t="inlineStr">
        <is>
          <t>3XL</t>
        </is>
      </c>
      <c r="I2190" s="0">
        <v>41.99</v>
      </c>
      <c r="J2190" s="0">
        <v>5</v>
      </c>
    </row>
    <row r="2191" spans="1:10" customHeight="0">
      <c r="A2191" s="0">
        <f>HYPERLINK("https://dl.dropboxusercontent.com/scl/fi/hgrt9bsvj8wjfz07nl9wp/109038-af.jpg?rlkey=erlmxk8f8kkyhyxd9qskysqtr&amp;dl=0","Click to download Image")</f>
      </c>
      <c r="B2191" s="0">
        <f>HYPERLINK("https://dl.dropboxusercontent.com/scl/fi/vu3auv7eim2p67rfrjgsf/mens-hoodie-size-chartsgrinnell.jpg?rlkey=o8bxije6o4xb69t7g1xnfnets&amp;dl=0","Click to download SizeChart")</f>
      </c>
      <c r="C2191" s="0" t="inlineStr">
        <is>
          <t>Grinnell Men's Midweight Hoodie</t>
        </is>
      </c>
      <c r="D2191" s="0" t="inlineStr">
        <is>
          <t>'109038</t>
        </is>
      </c>
      <c r="E2191" s="0" t="inlineStr">
        <is>
          <t>WICHITA  WICHITA GRINNELL:109038A-S</t>
        </is>
      </c>
      <c r="F2191" s="0" t="inlineStr">
        <is>
          <t>'800109038016</t>
        </is>
      </c>
      <c r="G2191" s="0" t="inlineStr">
        <is>
          <t>MENS</t>
        </is>
      </c>
      <c r="H2191" s="0" t="inlineStr">
        <is>
          <t>S</t>
        </is>
      </c>
      <c r="I2191" s="0">
        <v>39.99</v>
      </c>
      <c r="J2191" s="0">
        <v>12</v>
      </c>
    </row>
    <row r="2192" spans="1:10" customHeight="0">
      <c r="A2192" s="0">
        <f>HYPERLINK("https://dl.dropboxusercontent.com/scl/fi/hgrt9bsvj8wjfz07nl9wp/109038-af.jpg?rlkey=erlmxk8f8kkyhyxd9qskysqtr&amp;dl=0","Click to download Image")</f>
      </c>
      <c r="B2192" s="0">
        <f>HYPERLINK("https://dl.dropboxusercontent.com/scl/fi/vu3auv7eim2p67rfrjgsf/mens-hoodie-size-chartsgrinnell.jpg?rlkey=o8bxije6o4xb69t7g1xnfnets&amp;dl=0","Click to download SizeChart")</f>
      </c>
      <c r="C2192" s="0" t="inlineStr">
        <is>
          <t>Grinnell Men's Midweight Hoodie</t>
        </is>
      </c>
      <c r="D2192" s="0" t="inlineStr">
        <is>
          <t>'109038</t>
        </is>
      </c>
      <c r="E2192" s="0" t="inlineStr">
        <is>
          <t>WICHITA GRINNELL:109038B-M</t>
        </is>
      </c>
      <c r="F2192" s="0" t="inlineStr">
        <is>
          <t>'800109038023</t>
        </is>
      </c>
      <c r="G2192" s="0" t="inlineStr">
        <is>
          <t>MENS</t>
        </is>
      </c>
      <c r="H2192" s="0" t="inlineStr">
        <is>
          <t>M</t>
        </is>
      </c>
      <c r="I2192" s="0">
        <v>39.99</v>
      </c>
      <c r="J2192" s="0">
        <v>24</v>
      </c>
    </row>
    <row r="2193" spans="1:10" customHeight="0">
      <c r="A2193" s="0">
        <f>HYPERLINK("https://dl.dropboxusercontent.com/scl/fi/hgrt9bsvj8wjfz07nl9wp/109038-af.jpg?rlkey=erlmxk8f8kkyhyxd9qskysqtr&amp;dl=0","Click to download Image")</f>
      </c>
      <c r="B2193" s="0">
        <f>HYPERLINK("https://dl.dropboxusercontent.com/scl/fi/vu3auv7eim2p67rfrjgsf/mens-hoodie-size-chartsgrinnell.jpg?rlkey=o8bxije6o4xb69t7g1xnfnets&amp;dl=0","Click to download SizeChart")</f>
      </c>
      <c r="C2193" s="0" t="inlineStr">
        <is>
          <t>Grinnell Men's Midweight Hoodie</t>
        </is>
      </c>
      <c r="D2193" s="0" t="inlineStr">
        <is>
          <t>'109038</t>
        </is>
      </c>
      <c r="E2193" s="0" t="inlineStr">
        <is>
          <t>WICHITA GRINNELL:109038C-L</t>
        </is>
      </c>
      <c r="F2193" s="0" t="inlineStr">
        <is>
          <t>'800109038030</t>
        </is>
      </c>
      <c r="G2193" s="0" t="inlineStr">
        <is>
          <t>MENS</t>
        </is>
      </c>
      <c r="H2193" s="0" t="inlineStr">
        <is>
          <t>L</t>
        </is>
      </c>
      <c r="I2193" s="0">
        <v>39.99</v>
      </c>
      <c r="J2193" s="0">
        <v>36</v>
      </c>
    </row>
    <row r="2194" spans="1:10" customHeight="0">
      <c r="A2194" s="0">
        <f>HYPERLINK("https://dl.dropboxusercontent.com/scl/fi/hgrt9bsvj8wjfz07nl9wp/109038-af.jpg?rlkey=erlmxk8f8kkyhyxd9qskysqtr&amp;dl=0","Click to download Image")</f>
      </c>
      <c r="B2194" s="0">
        <f>HYPERLINK("https://dl.dropboxusercontent.com/scl/fi/vu3auv7eim2p67rfrjgsf/mens-hoodie-size-chartsgrinnell.jpg?rlkey=o8bxije6o4xb69t7g1xnfnets&amp;dl=0","Click to download SizeChart")</f>
      </c>
      <c r="C2194" s="0" t="inlineStr">
        <is>
          <t>Grinnell Men's Midweight Hoodie</t>
        </is>
      </c>
      <c r="D2194" s="0" t="inlineStr">
        <is>
          <t>'109038</t>
        </is>
      </c>
      <c r="E2194" s="0" t="inlineStr">
        <is>
          <t>WICHITA GRINNELL:109038D-XL</t>
        </is>
      </c>
      <c r="F2194" s="0" t="inlineStr">
        <is>
          <t>'800109038047</t>
        </is>
      </c>
      <c r="G2194" s="0" t="inlineStr">
        <is>
          <t>MENS</t>
        </is>
      </c>
      <c r="H2194" s="0" t="inlineStr">
        <is>
          <t>XL</t>
        </is>
      </c>
      <c r="I2194" s="0">
        <v>39.99</v>
      </c>
      <c r="J2194" s="0">
        <v>34</v>
      </c>
    </row>
    <row r="2195" spans="1:10" customHeight="0">
      <c r="A2195" s="0">
        <f>HYPERLINK("https://dl.dropboxusercontent.com/scl/fi/hgrt9bsvj8wjfz07nl9wp/109038-af.jpg?rlkey=erlmxk8f8kkyhyxd9qskysqtr&amp;dl=0","Click to download Image")</f>
      </c>
      <c r="B2195" s="0">
        <f>HYPERLINK("https://dl.dropboxusercontent.com/scl/fi/vu3auv7eim2p67rfrjgsf/mens-hoodie-size-chartsgrinnell.jpg?rlkey=o8bxije6o4xb69t7g1xnfnets&amp;dl=0","Click to download SizeChart")</f>
      </c>
      <c r="C2195" s="0" t="inlineStr">
        <is>
          <t>Grinnell Men's Midweight Hoodie</t>
        </is>
      </c>
      <c r="D2195" s="0" t="inlineStr">
        <is>
          <t>'109038</t>
        </is>
      </c>
      <c r="E2195" s="0" t="inlineStr">
        <is>
          <t>WICHITA GRINNELL:109038E-2XL</t>
        </is>
      </c>
      <c r="F2195" s="0" t="inlineStr">
        <is>
          <t>'800109038054</t>
        </is>
      </c>
      <c r="G2195" s="0" t="inlineStr">
        <is>
          <t>MENS</t>
        </is>
      </c>
      <c r="H2195" s="0" t="inlineStr">
        <is>
          <t>2XL</t>
        </is>
      </c>
      <c r="I2195" s="0">
        <v>41.99</v>
      </c>
      <c r="J2195" s="0">
        <v>23</v>
      </c>
    </row>
    <row r="2196" spans="1:10" customHeight="0">
      <c r="A2196" s="0">
        <f>HYPERLINK("https://dl.dropboxusercontent.com/scl/fi/hgrt9bsvj8wjfz07nl9wp/109038-af.jpg?rlkey=erlmxk8f8kkyhyxd9qskysqtr&amp;dl=0","Click to download Image")</f>
      </c>
      <c r="B2196" s="0">
        <f>HYPERLINK("https://dl.dropboxusercontent.com/scl/fi/vu3auv7eim2p67rfrjgsf/mens-hoodie-size-chartsgrinnell.jpg?rlkey=o8bxije6o4xb69t7g1xnfnets&amp;dl=0","Click to download SizeChart")</f>
      </c>
      <c r="C2196" s="0" t="inlineStr">
        <is>
          <t>Grinnell Men's Midweight Hoodie</t>
        </is>
      </c>
      <c r="D2196" s="0" t="inlineStr">
        <is>
          <t>'109038</t>
        </is>
      </c>
      <c r="E2196" s="0" t="inlineStr">
        <is>
          <t>WICHITA GRINNELL:109038F-3XL</t>
        </is>
      </c>
      <c r="F2196" s="0" t="inlineStr">
        <is>
          <t>'800109038061</t>
        </is>
      </c>
      <c r="G2196" s="0" t="inlineStr">
        <is>
          <t>MENS</t>
        </is>
      </c>
      <c r="H2196" s="0" t="inlineStr">
        <is>
          <t>3XL</t>
        </is>
      </c>
      <c r="I2196" s="0">
        <v>41.99</v>
      </c>
      <c r="J2196" s="0">
        <v>12</v>
      </c>
    </row>
    <row r="2197" spans="1:10" customHeight="0">
      <c r="A2197" s="0">
        <f>HYPERLINK("https://dl.dropboxusercontent.com/scl/fi/xagkpbi01xuglxa9hc2xy/drakegrinnellpresentation-0239191.jpg?rlkey=i3z6ou3cryi2ttxuhn10j40j1&amp;dl=0","Click to download Image")</f>
      </c>
      <c r="B2197" s="0">
        <f>HYPERLINK("https://dl.dropboxusercontent.com/scl/fi/vu3auv7eim2p67rfrjgsf/mens-hoodie-size-chartsgrinnell.jpg?rlkey=o8bxije6o4xb69t7g1xnfnets&amp;dl=0","Click to download SizeChart")</f>
      </c>
      <c r="C2197" s="0" t="inlineStr">
        <is>
          <t>Grinnell Men's Midweight Hoodie</t>
        </is>
      </c>
      <c r="D2197" s="0" t="inlineStr">
        <is>
          <t>'127852</t>
        </is>
      </c>
      <c r="E2197" s="0" t="inlineStr">
        <is>
          <t>DRK M GRINNE RL GY:127852A-S</t>
        </is>
      </c>
      <c r="F2197" s="0" t="inlineStr">
        <is>
          <t>'817127852043</t>
        </is>
      </c>
      <c r="G2197" s="0" t="inlineStr">
        <is>
          <t>MENS</t>
        </is>
      </c>
      <c r="H2197" s="0" t="inlineStr">
        <is>
          <t>S</t>
        </is>
      </c>
      <c r="I2197" s="0">
        <v>39.99</v>
      </c>
      <c r="J2197" s="0">
        <v>0</v>
      </c>
    </row>
    <row r="2198" spans="1:10" customHeight="0">
      <c r="A2198" s="0">
        <f>HYPERLINK("https://dl.dropboxusercontent.com/scl/fi/xagkpbi01xuglxa9hc2xy/drakegrinnellpresentation-0239191.jpg?rlkey=i3z6ou3cryi2ttxuhn10j40j1&amp;dl=0","Click to download Image")</f>
      </c>
      <c r="B2198" s="0">
        <f>HYPERLINK("https://dl.dropboxusercontent.com/scl/fi/vu3auv7eim2p67rfrjgsf/mens-hoodie-size-chartsgrinnell.jpg?rlkey=o8bxije6o4xb69t7g1xnfnets&amp;dl=0","Click to download SizeChart")</f>
      </c>
      <c r="C2198" s="0" t="inlineStr">
        <is>
          <t>Grinnell Men's Midweight Hoodie</t>
        </is>
      </c>
      <c r="D2198" s="0" t="inlineStr">
        <is>
          <t>'127852</t>
        </is>
      </c>
      <c r="E2198" s="0" t="inlineStr">
        <is>
          <t>DRK M GRINNE RL GY:127852B-M</t>
        </is>
      </c>
      <c r="F2198" s="0" t="inlineStr">
        <is>
          <t>'817127852050</t>
        </is>
      </c>
      <c r="G2198" s="0" t="inlineStr">
        <is>
          <t>MENS</t>
        </is>
      </c>
      <c r="H2198" s="0" t="inlineStr">
        <is>
          <t>M</t>
        </is>
      </c>
      <c r="I2198" s="0">
        <v>39.99</v>
      </c>
      <c r="J2198" s="0">
        <v>1</v>
      </c>
    </row>
    <row r="2199" spans="1:10" customHeight="0">
      <c r="A2199" s="0">
        <f>HYPERLINK("https://dl.dropboxusercontent.com/scl/fi/xagkpbi01xuglxa9hc2xy/drakegrinnellpresentation-0239191.jpg?rlkey=i3z6ou3cryi2ttxuhn10j40j1&amp;dl=0","Click to download Image")</f>
      </c>
      <c r="B2199" s="0">
        <f>HYPERLINK("https://dl.dropboxusercontent.com/scl/fi/vu3auv7eim2p67rfrjgsf/mens-hoodie-size-chartsgrinnell.jpg?rlkey=o8bxije6o4xb69t7g1xnfnets&amp;dl=0","Click to download SizeChart")</f>
      </c>
      <c r="C2199" s="0" t="inlineStr">
        <is>
          <t>Grinnell Men's Midweight Hoodie</t>
        </is>
      </c>
      <c r="D2199" s="0" t="inlineStr">
        <is>
          <t>'127852</t>
        </is>
      </c>
      <c r="E2199" s="0" t="inlineStr">
        <is>
          <t>DRK M GRINNE RL GY:127852C-L</t>
        </is>
      </c>
      <c r="F2199" s="0" t="inlineStr">
        <is>
          <t>'817127852067</t>
        </is>
      </c>
      <c r="G2199" s="0" t="inlineStr">
        <is>
          <t>MENS</t>
        </is>
      </c>
      <c r="H2199" s="0" t="inlineStr">
        <is>
          <t>L</t>
        </is>
      </c>
      <c r="I2199" s="0">
        <v>39.99</v>
      </c>
      <c r="J2199" s="0">
        <v>0</v>
      </c>
    </row>
    <row r="2200" spans="1:10" customHeight="0">
      <c r="A2200" s="0">
        <f>HYPERLINK("https://dl.dropboxusercontent.com/scl/fi/xagkpbi01xuglxa9hc2xy/drakegrinnellpresentation-0239191.jpg?rlkey=i3z6ou3cryi2ttxuhn10j40j1&amp;dl=0","Click to download Image")</f>
      </c>
      <c r="B2200" s="0">
        <f>HYPERLINK("https://dl.dropboxusercontent.com/scl/fi/vu3auv7eim2p67rfrjgsf/mens-hoodie-size-chartsgrinnell.jpg?rlkey=o8bxije6o4xb69t7g1xnfnets&amp;dl=0","Click to download SizeChart")</f>
      </c>
      <c r="C2200" s="0" t="inlineStr">
        <is>
          <t>Grinnell Men's Midweight Hoodie</t>
        </is>
      </c>
      <c r="D2200" s="0" t="inlineStr">
        <is>
          <t>'127852</t>
        </is>
      </c>
      <c r="E2200" s="0" t="inlineStr">
        <is>
          <t>DRK M GRINNE RL GY:127852D-XL</t>
        </is>
      </c>
      <c r="F2200" s="0" t="inlineStr">
        <is>
          <t>'817127852074</t>
        </is>
      </c>
      <c r="G2200" s="0" t="inlineStr">
        <is>
          <t>MENS</t>
        </is>
      </c>
      <c r="H2200" s="0" t="inlineStr">
        <is>
          <t>XL</t>
        </is>
      </c>
      <c r="I2200" s="0">
        <v>39.99</v>
      </c>
      <c r="J2200" s="0">
        <v>2</v>
      </c>
    </row>
    <row r="2201" spans="1:10" customHeight="0">
      <c r="A2201" s="0">
        <f>HYPERLINK("https://dl.dropboxusercontent.com/scl/fi/xagkpbi01xuglxa9hc2xy/drakegrinnellpresentation-0239191.jpg?rlkey=i3z6ou3cryi2ttxuhn10j40j1&amp;dl=0","Click to download Image")</f>
      </c>
      <c r="B2201" s="0">
        <f>HYPERLINK("https://dl.dropboxusercontent.com/scl/fi/vu3auv7eim2p67rfrjgsf/mens-hoodie-size-chartsgrinnell.jpg?rlkey=o8bxije6o4xb69t7g1xnfnets&amp;dl=0","Click to download SizeChart")</f>
      </c>
      <c r="C2201" s="0" t="inlineStr">
        <is>
          <t>Grinnell Men's Midweight Hoodie</t>
        </is>
      </c>
      <c r="D2201" s="0" t="inlineStr">
        <is>
          <t>'127852</t>
        </is>
      </c>
      <c r="E2201" s="0" t="inlineStr">
        <is>
          <t>DRK M GRINNE RL GY:127852E-2XL</t>
        </is>
      </c>
      <c r="F2201" s="0" t="inlineStr">
        <is>
          <t>'817127852081</t>
        </is>
      </c>
      <c r="G2201" s="0" t="inlineStr">
        <is>
          <t>MENS</t>
        </is>
      </c>
      <c r="H2201" s="0" t="inlineStr">
        <is>
          <t>2XL</t>
        </is>
      </c>
      <c r="I2201" s="0">
        <v>41.99</v>
      </c>
      <c r="J2201" s="0">
        <v>6</v>
      </c>
    </row>
    <row r="2202" spans="1:10" customHeight="0">
      <c r="A2202" s="0">
        <f>HYPERLINK("https://dl.dropboxusercontent.com/scl/fi/xagkpbi01xuglxa9hc2xy/drakegrinnellpresentation-0239191.jpg?rlkey=i3z6ou3cryi2ttxuhn10j40j1&amp;dl=0","Click to download Image")</f>
      </c>
      <c r="B2202" s="0">
        <f>HYPERLINK("https://dl.dropboxusercontent.com/scl/fi/vu3auv7eim2p67rfrjgsf/mens-hoodie-size-chartsgrinnell.jpg?rlkey=o8bxije6o4xb69t7g1xnfnets&amp;dl=0","Click to download SizeChart")</f>
      </c>
      <c r="C2202" s="0" t="inlineStr">
        <is>
          <t>Grinnell Men's Midweight Hoodie</t>
        </is>
      </c>
      <c r="D2202" s="0" t="inlineStr">
        <is>
          <t>'127852</t>
        </is>
      </c>
      <c r="E2202" s="0" t="inlineStr">
        <is>
          <t>DRK M GRINNE RL GY:127852F-3XL</t>
        </is>
      </c>
      <c r="F2202" s="0" t="inlineStr">
        <is>
          <t>'817127852098</t>
        </is>
      </c>
      <c r="G2202" s="0" t="inlineStr">
        <is>
          <t>MENS</t>
        </is>
      </c>
      <c r="H2202" s="0" t="inlineStr">
        <is>
          <t>3XL</t>
        </is>
      </c>
      <c r="I2202" s="0">
        <v>41.99</v>
      </c>
      <c r="J2202" s="0">
        <v>0</v>
      </c>
    </row>
    <row r="2203" spans="1:10" customHeight="0">
      <c r="A2203" s="0">
        <f>HYPERLINK("https://dl.dropboxusercontent.com/scl/fi/u1cbaca7q0cig3hlzz38n/109192-af.jpg?rlkey=u0e1b9gcchzewcll9fkyylb2m&amp;dl=0","Click to download Image")</f>
      </c>
      <c r="B2203" s="0">
        <f>HYPERLINK("https://dl.dropboxusercontent.com/scl/fi/i1wy1ycceumnnyobtypkl/womens-pullover-size-chartseleanor.jpg?rlkey=2yvgyohhrmjg0mizy3c49ene3&amp;dl=0","Click to download SizeChart")</f>
      </c>
      <c r="C2203" s="0" t="inlineStr">
        <is>
          <t>Eleanor Women's Sweater Fleece Pullover</t>
        </is>
      </c>
      <c r="D2203" s="0" t="inlineStr">
        <is>
          <t>'109192</t>
        </is>
      </c>
      <c r="E2203" s="0" t="inlineStr">
        <is>
          <t>CREIGHTON ELEANOR:109192A-S</t>
        </is>
      </c>
      <c r="F2203" s="0" t="inlineStr">
        <is>
          <t>'800109192015</t>
        </is>
      </c>
      <c r="G2203" s="0" t="inlineStr">
        <is>
          <t>WOMENS</t>
        </is>
      </c>
      <c r="H2203" s="0" t="inlineStr">
        <is>
          <t>S</t>
        </is>
      </c>
      <c r="I2203" s="0">
        <v>59.99</v>
      </c>
      <c r="J2203" s="0">
        <v>4</v>
      </c>
    </row>
    <row r="2204" spans="1:10" customHeight="0">
      <c r="A2204" s="0">
        <f>HYPERLINK("https://dl.dropboxusercontent.com/scl/fi/u1cbaca7q0cig3hlzz38n/109192-af.jpg?rlkey=u0e1b9gcchzewcll9fkyylb2m&amp;dl=0","Click to download Image")</f>
      </c>
      <c r="B2204" s="0">
        <f>HYPERLINK("https://dl.dropboxusercontent.com/scl/fi/i1wy1ycceumnnyobtypkl/womens-pullover-size-chartseleanor.jpg?rlkey=2yvgyohhrmjg0mizy3c49ene3&amp;dl=0","Click to download SizeChart")</f>
      </c>
      <c r="C2204" s="0" t="inlineStr">
        <is>
          <t>Eleanor Women's Sweater Fleece Pullover</t>
        </is>
      </c>
      <c r="D2204" s="0" t="inlineStr">
        <is>
          <t>'109192</t>
        </is>
      </c>
      <c r="E2204" s="0" t="inlineStr">
        <is>
          <t>CREIGHTON ELEANOR:109192B-M</t>
        </is>
      </c>
      <c r="F2204" s="0" t="inlineStr">
        <is>
          <t>'800109192022</t>
        </is>
      </c>
      <c r="G2204" s="0" t="inlineStr">
        <is>
          <t>WOMENS</t>
        </is>
      </c>
      <c r="H2204" s="0" t="inlineStr">
        <is>
          <t>M</t>
        </is>
      </c>
      <c r="I2204" s="0">
        <v>59.99</v>
      </c>
      <c r="J2204" s="0">
        <v>6</v>
      </c>
    </row>
    <row r="2205" spans="1:10" customHeight="0">
      <c r="A2205" s="0">
        <f>HYPERLINK("https://dl.dropboxusercontent.com/scl/fi/u1cbaca7q0cig3hlzz38n/109192-af.jpg?rlkey=u0e1b9gcchzewcll9fkyylb2m&amp;dl=0","Click to download Image")</f>
      </c>
      <c r="B2205" s="0">
        <f>HYPERLINK("https://dl.dropboxusercontent.com/scl/fi/i1wy1ycceumnnyobtypkl/womens-pullover-size-chartseleanor.jpg?rlkey=2yvgyohhrmjg0mizy3c49ene3&amp;dl=0","Click to download SizeChart")</f>
      </c>
      <c r="C2205" s="0" t="inlineStr">
        <is>
          <t>Eleanor Women's Sweater Fleece Pullover</t>
        </is>
      </c>
      <c r="D2205" s="0" t="inlineStr">
        <is>
          <t>'109192</t>
        </is>
      </c>
      <c r="E2205" s="0" t="inlineStr">
        <is>
          <t>CREIGHTON ELEANOR:109192C-L</t>
        </is>
      </c>
      <c r="F2205" s="0" t="inlineStr">
        <is>
          <t>'800109192039</t>
        </is>
      </c>
      <c r="G2205" s="0" t="inlineStr">
        <is>
          <t>WOMENS</t>
        </is>
      </c>
      <c r="H2205" s="0" t="inlineStr">
        <is>
          <t>L</t>
        </is>
      </c>
      <c r="I2205" s="0">
        <v>59.99</v>
      </c>
      <c r="J2205" s="0">
        <v>6</v>
      </c>
    </row>
    <row r="2206" spans="1:10" customHeight="0">
      <c r="A2206" s="0">
        <f>HYPERLINK("https://dl.dropboxusercontent.com/scl/fi/u1cbaca7q0cig3hlzz38n/109192-af.jpg?rlkey=u0e1b9gcchzewcll9fkyylb2m&amp;dl=0","Click to download Image")</f>
      </c>
      <c r="B2206" s="0">
        <f>HYPERLINK("https://dl.dropboxusercontent.com/scl/fi/i1wy1ycceumnnyobtypkl/womens-pullover-size-chartseleanor.jpg?rlkey=2yvgyohhrmjg0mizy3c49ene3&amp;dl=0","Click to download SizeChart")</f>
      </c>
      <c r="C2206" s="0" t="inlineStr">
        <is>
          <t>Eleanor Women's Sweater Fleece Pullover</t>
        </is>
      </c>
      <c r="D2206" s="0" t="inlineStr">
        <is>
          <t>'109192</t>
        </is>
      </c>
      <c r="E2206" s="0" t="inlineStr">
        <is>
          <t>CREIGHTON ELEANOR:109192D-XL</t>
        </is>
      </c>
      <c r="F2206" s="0" t="inlineStr">
        <is>
          <t>'800109192046</t>
        </is>
      </c>
      <c r="G2206" s="0" t="inlineStr">
        <is>
          <t>WOMENS</t>
        </is>
      </c>
      <c r="H2206" s="0" t="inlineStr">
        <is>
          <t>XL</t>
        </is>
      </c>
      <c r="I2206" s="0">
        <v>59.99</v>
      </c>
      <c r="J2206" s="0">
        <v>4</v>
      </c>
    </row>
    <row r="2207" spans="1:10" customHeight="0">
      <c r="A2207" s="0">
        <f>HYPERLINK("https://dl.dropboxusercontent.com/scl/fi/u1cbaca7q0cig3hlzz38n/109192-af.jpg?rlkey=u0e1b9gcchzewcll9fkyylb2m&amp;dl=0","Click to download Image")</f>
      </c>
      <c r="B2207" s="0">
        <f>HYPERLINK("https://dl.dropboxusercontent.com/scl/fi/i1wy1ycceumnnyobtypkl/womens-pullover-size-chartseleanor.jpg?rlkey=2yvgyohhrmjg0mizy3c49ene3&amp;dl=0","Click to download SizeChart")</f>
      </c>
      <c r="C2207" s="0" t="inlineStr">
        <is>
          <t>Eleanor Women's Sweater Fleece Pullover</t>
        </is>
      </c>
      <c r="D2207" s="0" t="inlineStr">
        <is>
          <t>'109192</t>
        </is>
      </c>
      <c r="E2207" s="0" t="inlineStr">
        <is>
          <t>CREIGHTON ELEANOR:109192E-2XL</t>
        </is>
      </c>
      <c r="F2207" s="0" t="inlineStr">
        <is>
          <t>'800109192053</t>
        </is>
      </c>
      <c r="G2207" s="0" t="inlineStr">
        <is>
          <t>WOMENS</t>
        </is>
      </c>
      <c r="H2207" s="0" t="inlineStr">
        <is>
          <t>2XL</t>
        </is>
      </c>
      <c r="I2207" s="0">
        <v>59.99</v>
      </c>
      <c r="J2207" s="0">
        <v>1</v>
      </c>
    </row>
    <row r="2208" spans="1:10" customHeight="0">
      <c r="A2208" s="0">
        <f>HYPERLINK("https://dl.dropboxusercontent.com/scl/fi/u1cbaca7q0cig3hlzz38n/109192-af.jpg?rlkey=u0e1b9gcchzewcll9fkyylb2m&amp;dl=0","Click to download Image")</f>
      </c>
      <c r="B2208" s="0">
        <f>HYPERLINK("https://dl.dropboxusercontent.com/scl/fi/i1wy1ycceumnnyobtypkl/womens-pullover-size-chartseleanor.jpg?rlkey=2yvgyohhrmjg0mizy3c49ene3&amp;dl=0","Click to download SizeChart")</f>
      </c>
      <c r="C2208" s="0" t="inlineStr">
        <is>
          <t>Eleanor Women's Sweater Fleece Pullover</t>
        </is>
      </c>
      <c r="D2208" s="0" t="inlineStr">
        <is>
          <t>'109192</t>
        </is>
      </c>
      <c r="E2208" s="0" t="inlineStr">
        <is>
          <t>CREIGHTON ELEANOR:109192F-3XL</t>
        </is>
      </c>
      <c r="F2208" s="0" t="inlineStr">
        <is>
          <t>'800109192060</t>
        </is>
      </c>
      <c r="G2208" s="0" t="inlineStr">
        <is>
          <t>WOMENS</t>
        </is>
      </c>
      <c r="H2208" s="0" t="inlineStr">
        <is>
          <t>3XL</t>
        </is>
      </c>
      <c r="I2208" s="0">
        <v>59.99</v>
      </c>
      <c r="J2208" s="0">
        <v>2</v>
      </c>
    </row>
    <row r="2209" spans="1:10" customHeight="0">
      <c r="A2209" s="0">
        <f>HYPERLINK("https://dl.dropboxusercontent.com/scl/fi/qdn17j6e9ldwpca06kysb/109193-af.jpg?rlkey=gxlz4ai1x88inzea025t7j7ia&amp;dl=0","Click to download Image")</f>
      </c>
      <c r="B2209" s="0">
        <f>HYPERLINK("https://dl.dropboxusercontent.com/scl/fi/i1wy1ycceumnnyobtypkl/womens-pullover-size-chartseleanor.jpg?rlkey=2yvgyohhrmjg0mizy3c49ene3&amp;dl=0","Click to download SizeChart")</f>
      </c>
      <c r="C2209" s="0" t="inlineStr">
        <is>
          <t>Eleanor Women's Sweater Fleece Pullover</t>
        </is>
      </c>
      <c r="D2209" s="0" t="inlineStr">
        <is>
          <t>'109193</t>
        </is>
      </c>
      <c r="E2209" s="0" t="inlineStr">
        <is>
          <t>USD ELEANOR:109193A-S</t>
        </is>
      </c>
      <c r="F2209" s="0" t="inlineStr">
        <is>
          <t>'800109193012</t>
        </is>
      </c>
      <c r="G2209" s="0" t="inlineStr">
        <is>
          <t>WOMENS</t>
        </is>
      </c>
      <c r="H2209" s="0" t="inlineStr">
        <is>
          <t>S</t>
        </is>
      </c>
      <c r="I2209" s="0">
        <v>59.99</v>
      </c>
      <c r="J2209" s="0">
        <v>8</v>
      </c>
    </row>
    <row r="2210" spans="1:10" customHeight="0">
      <c r="A2210" s="0">
        <f>HYPERLINK("https://dl.dropboxusercontent.com/scl/fi/qdn17j6e9ldwpca06kysb/109193-af.jpg?rlkey=gxlz4ai1x88inzea025t7j7ia&amp;dl=0","Click to download Image")</f>
      </c>
      <c r="B2210" s="0">
        <f>HYPERLINK("https://dl.dropboxusercontent.com/scl/fi/i1wy1ycceumnnyobtypkl/womens-pullover-size-chartseleanor.jpg?rlkey=2yvgyohhrmjg0mizy3c49ene3&amp;dl=0","Click to download SizeChart")</f>
      </c>
      <c r="C2210" s="0" t="inlineStr">
        <is>
          <t>Eleanor Women's Sweater Fleece Pullover</t>
        </is>
      </c>
      <c r="D2210" s="0" t="inlineStr">
        <is>
          <t>'109193</t>
        </is>
      </c>
      <c r="E2210" s="0" t="inlineStr">
        <is>
          <t>USD ELEANOR:109193B-M</t>
        </is>
      </c>
      <c r="F2210" s="0" t="inlineStr">
        <is>
          <t>'800109193029</t>
        </is>
      </c>
      <c r="G2210" s="0" t="inlineStr">
        <is>
          <t>WOMENS</t>
        </is>
      </c>
      <c r="H2210" s="0" t="inlineStr">
        <is>
          <t>M</t>
        </is>
      </c>
      <c r="I2210" s="0">
        <v>59.99</v>
      </c>
      <c r="J2210" s="0">
        <v>16</v>
      </c>
    </row>
    <row r="2211" spans="1:10" customHeight="0">
      <c r="A2211" s="0">
        <f>HYPERLINK("https://dl.dropboxusercontent.com/scl/fi/qdn17j6e9ldwpca06kysb/109193-af.jpg?rlkey=gxlz4ai1x88inzea025t7j7ia&amp;dl=0","Click to download Image")</f>
      </c>
      <c r="B2211" s="0">
        <f>HYPERLINK("https://dl.dropboxusercontent.com/scl/fi/i1wy1ycceumnnyobtypkl/womens-pullover-size-chartseleanor.jpg?rlkey=2yvgyohhrmjg0mizy3c49ene3&amp;dl=0","Click to download SizeChart")</f>
      </c>
      <c r="C2211" s="0" t="inlineStr">
        <is>
          <t>Eleanor Women's Sweater Fleece Pullover</t>
        </is>
      </c>
      <c r="D2211" s="0" t="inlineStr">
        <is>
          <t>'109193</t>
        </is>
      </c>
      <c r="E2211" s="0" t="inlineStr">
        <is>
          <t>USD ELEANOR:109193C-L</t>
        </is>
      </c>
      <c r="F2211" s="0" t="inlineStr">
        <is>
          <t>'800109193036</t>
        </is>
      </c>
      <c r="G2211" s="0" t="inlineStr">
        <is>
          <t>WOMENS</t>
        </is>
      </c>
      <c r="H2211" s="0" t="inlineStr">
        <is>
          <t>L</t>
        </is>
      </c>
      <c r="I2211" s="0">
        <v>59.99</v>
      </c>
      <c r="J2211" s="0">
        <v>18</v>
      </c>
    </row>
    <row r="2212" spans="1:10" customHeight="0">
      <c r="A2212" s="0">
        <f>HYPERLINK("https://dl.dropboxusercontent.com/scl/fi/qdn17j6e9ldwpca06kysb/109193-af.jpg?rlkey=gxlz4ai1x88inzea025t7j7ia&amp;dl=0","Click to download Image")</f>
      </c>
      <c r="B2212" s="0">
        <f>HYPERLINK("https://dl.dropboxusercontent.com/scl/fi/i1wy1ycceumnnyobtypkl/womens-pullover-size-chartseleanor.jpg?rlkey=2yvgyohhrmjg0mizy3c49ene3&amp;dl=0","Click to download SizeChart")</f>
      </c>
      <c r="C2212" s="0" t="inlineStr">
        <is>
          <t>Eleanor Women's Sweater Fleece Pullover</t>
        </is>
      </c>
      <c r="D2212" s="0" t="inlineStr">
        <is>
          <t>'109193</t>
        </is>
      </c>
      <c r="E2212" s="0" t="inlineStr">
        <is>
          <t>USD ELEANOR:109193D-XL</t>
        </is>
      </c>
      <c r="F2212" s="0" t="inlineStr">
        <is>
          <t>'800109193043</t>
        </is>
      </c>
      <c r="G2212" s="0" t="inlineStr">
        <is>
          <t>WOMENS</t>
        </is>
      </c>
      <c r="H2212" s="0" t="inlineStr">
        <is>
          <t>XL</t>
        </is>
      </c>
      <c r="I2212" s="0">
        <v>59.99</v>
      </c>
      <c r="J2212" s="0">
        <v>6</v>
      </c>
    </row>
    <row r="2213" spans="1:10" customHeight="0">
      <c r="A2213" s="0">
        <f>HYPERLINK("https://dl.dropboxusercontent.com/scl/fi/qdn17j6e9ldwpca06kysb/109193-af.jpg?rlkey=gxlz4ai1x88inzea025t7j7ia&amp;dl=0","Click to download Image")</f>
      </c>
      <c r="B2213" s="0">
        <f>HYPERLINK("https://dl.dropboxusercontent.com/scl/fi/i1wy1ycceumnnyobtypkl/womens-pullover-size-chartseleanor.jpg?rlkey=2yvgyohhrmjg0mizy3c49ene3&amp;dl=0","Click to download SizeChart")</f>
      </c>
      <c r="C2213" s="0" t="inlineStr">
        <is>
          <t>Eleanor Women's Sweater Fleece Pullover</t>
        </is>
      </c>
      <c r="D2213" s="0" t="inlineStr">
        <is>
          <t>'109193</t>
        </is>
      </c>
      <c r="E2213" s="0" t="inlineStr">
        <is>
          <t>USD ELEANOR:109193E-2XL</t>
        </is>
      </c>
      <c r="F2213" s="0" t="inlineStr">
        <is>
          <t>'800109193050</t>
        </is>
      </c>
      <c r="G2213" s="0" t="inlineStr">
        <is>
          <t>WOMENS</t>
        </is>
      </c>
      <c r="H2213" s="0" t="inlineStr">
        <is>
          <t>2XL</t>
        </is>
      </c>
      <c r="I2213" s="0">
        <v>59.99</v>
      </c>
      <c r="J2213" s="0">
        <v>0</v>
      </c>
    </row>
    <row r="2214" spans="1:10" customHeight="0">
      <c r="A2214" s="0">
        <f>HYPERLINK("https://dl.dropboxusercontent.com/scl/fi/qdn17j6e9ldwpca06kysb/109193-af.jpg?rlkey=gxlz4ai1x88inzea025t7j7ia&amp;dl=0","Click to download Image")</f>
      </c>
      <c r="B2214" s="0">
        <f>HYPERLINK("https://dl.dropboxusercontent.com/scl/fi/i1wy1ycceumnnyobtypkl/womens-pullover-size-chartseleanor.jpg?rlkey=2yvgyohhrmjg0mizy3c49ene3&amp;dl=0","Click to download SizeChart")</f>
      </c>
      <c r="C2214" s="0" t="inlineStr">
        <is>
          <t>Eleanor Women's Sweater Fleece Pullover</t>
        </is>
      </c>
      <c r="D2214" s="0" t="inlineStr">
        <is>
          <t>'109193</t>
        </is>
      </c>
      <c r="E2214" s="0" t="inlineStr">
        <is>
          <t>USD ELEANOR:109193F-3XL</t>
        </is>
      </c>
      <c r="F2214" s="0" t="inlineStr">
        <is>
          <t>'800109193067</t>
        </is>
      </c>
      <c r="G2214" s="0" t="inlineStr">
        <is>
          <t>WOMENS</t>
        </is>
      </c>
      <c r="H2214" s="0" t="inlineStr">
        <is>
          <t>3XL</t>
        </is>
      </c>
      <c r="I2214" s="0">
        <v>59.99</v>
      </c>
      <c r="J2214" s="0">
        <v>1</v>
      </c>
    </row>
    <row r="2215" spans="1:10" customHeight="0">
      <c r="A2215" s="0">
        <f>HYPERLINK("https://dl.dropboxusercontent.com/scl/fi/qdb2uh32kcuqlum6xmidf/109189-af.jpg?rlkey=0e989eofaftxomnx3md2bs0np&amp;dl=0","Click to download Image")</f>
      </c>
      <c r="B2215" s="0">
        <f>HYPERLINK("https://dl.dropboxusercontent.com/scl/fi/i1wy1ycceumnnyobtypkl/womens-pullover-size-chartseleanor.jpg?rlkey=2yvgyohhrmjg0mizy3c49ene3&amp;dl=0","Click to download SizeChart")</f>
      </c>
      <c r="C2215" s="0" t="inlineStr">
        <is>
          <t>Eleanor Women's Sweater Fleece Pullover</t>
        </is>
      </c>
      <c r="D2215" s="0" t="inlineStr">
        <is>
          <t>'109189</t>
        </is>
      </c>
      <c r="E2215" s="0" t="inlineStr">
        <is>
          <t>UNI ELEANOR:109189A-S</t>
        </is>
      </c>
      <c r="F2215" s="0" t="inlineStr">
        <is>
          <t>'800109189015</t>
        </is>
      </c>
      <c r="G2215" s="0" t="inlineStr">
        <is>
          <t>WOMENS</t>
        </is>
      </c>
      <c r="H2215" s="0" t="inlineStr">
        <is>
          <t>S</t>
        </is>
      </c>
      <c r="I2215" s="0">
        <v>59.99</v>
      </c>
      <c r="J2215" s="0">
        <v>0</v>
      </c>
    </row>
    <row r="2216" spans="1:10" customHeight="0">
      <c r="A2216" s="0">
        <f>HYPERLINK("https://dl.dropboxusercontent.com/scl/fi/qdb2uh32kcuqlum6xmidf/109189-af.jpg?rlkey=0e989eofaftxomnx3md2bs0np&amp;dl=0","Click to download Image")</f>
      </c>
      <c r="B2216" s="0">
        <f>HYPERLINK("https://dl.dropboxusercontent.com/scl/fi/i1wy1ycceumnnyobtypkl/womens-pullover-size-chartseleanor.jpg?rlkey=2yvgyohhrmjg0mizy3c49ene3&amp;dl=0","Click to download SizeChart")</f>
      </c>
      <c r="C2216" s="0" t="inlineStr">
        <is>
          <t>Eleanor Women's Sweater Fleece Pullover</t>
        </is>
      </c>
      <c r="D2216" s="0" t="inlineStr">
        <is>
          <t>'109189</t>
        </is>
      </c>
      <c r="E2216" s="0" t="inlineStr">
        <is>
          <t>UNI ELEANOR:109189B-M</t>
        </is>
      </c>
      <c r="F2216" s="0" t="inlineStr">
        <is>
          <t>'800109189022</t>
        </is>
      </c>
      <c r="G2216" s="0" t="inlineStr">
        <is>
          <t>WOMENS</t>
        </is>
      </c>
      <c r="H2216" s="0" t="inlineStr">
        <is>
          <t>M</t>
        </is>
      </c>
      <c r="I2216" s="0">
        <v>59.99</v>
      </c>
      <c r="J2216" s="0">
        <v>2</v>
      </c>
    </row>
    <row r="2217" spans="1:10" customHeight="0">
      <c r="A2217" s="0">
        <f>HYPERLINK("https://dl.dropboxusercontent.com/scl/fi/qdb2uh32kcuqlum6xmidf/109189-af.jpg?rlkey=0e989eofaftxomnx3md2bs0np&amp;dl=0","Click to download Image")</f>
      </c>
      <c r="B2217" s="0">
        <f>HYPERLINK("https://dl.dropboxusercontent.com/scl/fi/i1wy1ycceumnnyobtypkl/womens-pullover-size-chartseleanor.jpg?rlkey=2yvgyohhrmjg0mizy3c49ene3&amp;dl=0","Click to download SizeChart")</f>
      </c>
      <c r="C2217" s="0" t="inlineStr">
        <is>
          <t>Eleanor Women's Sweater Fleece Pullover</t>
        </is>
      </c>
      <c r="D2217" s="0" t="inlineStr">
        <is>
          <t>'109189</t>
        </is>
      </c>
      <c r="E2217" s="0" t="inlineStr">
        <is>
          <t>UNI ELEANOR:109189C-L</t>
        </is>
      </c>
      <c r="F2217" s="0" t="inlineStr">
        <is>
          <t>'800109189039</t>
        </is>
      </c>
      <c r="G2217" s="0" t="inlineStr">
        <is>
          <t>WOMENS</t>
        </is>
      </c>
      <c r="H2217" s="0" t="inlineStr">
        <is>
          <t>L</t>
        </is>
      </c>
      <c r="I2217" s="0">
        <v>59.99</v>
      </c>
      <c r="J2217" s="0">
        <v>4</v>
      </c>
    </row>
    <row r="2218" spans="1:10" customHeight="0">
      <c r="A2218" s="0">
        <f>HYPERLINK("https://dl.dropboxusercontent.com/scl/fi/qdb2uh32kcuqlum6xmidf/109189-af.jpg?rlkey=0e989eofaftxomnx3md2bs0np&amp;dl=0","Click to download Image")</f>
      </c>
      <c r="B2218" s="0">
        <f>HYPERLINK("https://dl.dropboxusercontent.com/scl/fi/i1wy1ycceumnnyobtypkl/womens-pullover-size-chartseleanor.jpg?rlkey=2yvgyohhrmjg0mizy3c49ene3&amp;dl=0","Click to download SizeChart")</f>
      </c>
      <c r="C2218" s="0" t="inlineStr">
        <is>
          <t>Eleanor Women's Sweater Fleece Pullover</t>
        </is>
      </c>
      <c r="D2218" s="0" t="inlineStr">
        <is>
          <t>'109189</t>
        </is>
      </c>
      <c r="E2218" s="0" t="inlineStr">
        <is>
          <t>UNI ELEANOR:109189D-XL</t>
        </is>
      </c>
      <c r="F2218" s="0" t="inlineStr">
        <is>
          <t>'800109189046</t>
        </is>
      </c>
      <c r="G2218" s="0" t="inlineStr">
        <is>
          <t>WOMENS</t>
        </is>
      </c>
      <c r="H2218" s="0" t="inlineStr">
        <is>
          <t>XL</t>
        </is>
      </c>
      <c r="I2218" s="0">
        <v>59.99</v>
      </c>
      <c r="J2218" s="0">
        <v>0</v>
      </c>
    </row>
    <row r="2219" spans="1:10" customHeight="0">
      <c r="A2219" s="0">
        <f>HYPERLINK("https://dl.dropboxusercontent.com/scl/fi/qdb2uh32kcuqlum6xmidf/109189-af.jpg?rlkey=0e989eofaftxomnx3md2bs0np&amp;dl=0","Click to download Image")</f>
      </c>
      <c r="B2219" s="0">
        <f>HYPERLINK("https://dl.dropboxusercontent.com/scl/fi/i1wy1ycceumnnyobtypkl/womens-pullover-size-chartseleanor.jpg?rlkey=2yvgyohhrmjg0mizy3c49ene3&amp;dl=0","Click to download SizeChart")</f>
      </c>
      <c r="C2219" s="0" t="inlineStr">
        <is>
          <t>Eleanor Women's Sweater Fleece Pullover</t>
        </is>
      </c>
      <c r="D2219" s="0" t="inlineStr">
        <is>
          <t>'109189</t>
        </is>
      </c>
      <c r="E2219" s="0" t="inlineStr">
        <is>
          <t>UNI ELEANOR:109189E-2XL</t>
        </is>
      </c>
      <c r="F2219" s="0" t="inlineStr">
        <is>
          <t>'800109189053</t>
        </is>
      </c>
      <c r="G2219" s="0" t="inlineStr">
        <is>
          <t>WOMENS</t>
        </is>
      </c>
      <c r="H2219" s="0" t="inlineStr">
        <is>
          <t>2XL</t>
        </is>
      </c>
      <c r="I2219" s="0">
        <v>59.99</v>
      </c>
      <c r="J2219" s="0">
        <v>0</v>
      </c>
    </row>
    <row r="2220" spans="1:10" customHeight="0">
      <c r="A2220" s="0">
        <f>HYPERLINK("https://dl.dropboxusercontent.com/scl/fi/qdb2uh32kcuqlum6xmidf/109189-af.jpg?rlkey=0e989eofaftxomnx3md2bs0np&amp;dl=0","Click to download Image")</f>
      </c>
      <c r="B2220" s="0">
        <f>HYPERLINK("https://dl.dropboxusercontent.com/scl/fi/i1wy1ycceumnnyobtypkl/womens-pullover-size-chartseleanor.jpg?rlkey=2yvgyohhrmjg0mizy3c49ene3&amp;dl=0","Click to download SizeChart")</f>
      </c>
      <c r="C2220" s="0" t="inlineStr">
        <is>
          <t>Eleanor Women's Sweater Fleece Pullover</t>
        </is>
      </c>
      <c r="D2220" s="0" t="inlineStr">
        <is>
          <t>'109189</t>
        </is>
      </c>
      <c r="E2220" s="0" t="inlineStr">
        <is>
          <t>UNI ELEANOR:109189F-3XL</t>
        </is>
      </c>
      <c r="F2220" s="0" t="inlineStr">
        <is>
          <t>'800109189060</t>
        </is>
      </c>
      <c r="G2220" s="0" t="inlineStr">
        <is>
          <t>WOMENS</t>
        </is>
      </c>
      <c r="H2220" s="0" t="inlineStr">
        <is>
          <t>3XL</t>
        </is>
      </c>
      <c r="I2220" s="0">
        <v>59.99</v>
      </c>
      <c r="J2220" s="0">
        <v>2</v>
      </c>
    </row>
    <row r="2221" spans="1:10" customHeight="0">
      <c r="A2221" s="0">
        <f>HYPERLINK("https://dl.dropboxusercontent.com/scl/fi/8qmxphovdzer3by1ka1mw/109195-af.jpg?rlkey=v2657uptpztrq0argtc77rhez&amp;dl=0","Click to download Image")</f>
      </c>
      <c r="B2221" s="0">
        <f>HYPERLINK("https://dl.dropboxusercontent.com/scl/fi/i1wy1ycceumnnyobtypkl/womens-pullover-size-chartseleanor.jpg?rlkey=2yvgyohhrmjg0mizy3c49ene3&amp;dl=0","Click to download SizeChart")</f>
      </c>
      <c r="C2221" s="0" t="inlineStr">
        <is>
          <t>Eleanor Women's Sweater Fleece Pullover</t>
        </is>
      </c>
      <c r="D2221" s="0" t="inlineStr">
        <is>
          <t>'109195</t>
        </is>
      </c>
      <c r="E2221" s="0" t="inlineStr">
        <is>
          <t>MARQ ELEANOR:109195A-S</t>
        </is>
      </c>
      <c r="F2221" s="0" t="inlineStr">
        <is>
          <t>'800109195016</t>
        </is>
      </c>
      <c r="G2221" s="0" t="inlineStr">
        <is>
          <t>WOMENS</t>
        </is>
      </c>
      <c r="H2221" s="0" t="inlineStr">
        <is>
          <t>S</t>
        </is>
      </c>
      <c r="I2221" s="0">
        <v>59.99</v>
      </c>
      <c r="J2221" s="0">
        <v>12</v>
      </c>
    </row>
    <row r="2222" spans="1:10" customHeight="0">
      <c r="A2222" s="0">
        <f>HYPERLINK("https://dl.dropboxusercontent.com/scl/fi/8qmxphovdzer3by1ka1mw/109195-af.jpg?rlkey=v2657uptpztrq0argtc77rhez&amp;dl=0","Click to download Image")</f>
      </c>
      <c r="B2222" s="0">
        <f>HYPERLINK("https://dl.dropboxusercontent.com/scl/fi/i1wy1ycceumnnyobtypkl/womens-pullover-size-chartseleanor.jpg?rlkey=2yvgyohhrmjg0mizy3c49ene3&amp;dl=0","Click to download SizeChart")</f>
      </c>
      <c r="C2222" s="0" t="inlineStr">
        <is>
          <t>Eleanor Women's Sweater Fleece Pullover</t>
        </is>
      </c>
      <c r="D2222" s="0" t="inlineStr">
        <is>
          <t>'109195</t>
        </is>
      </c>
      <c r="E2222" s="0" t="inlineStr">
        <is>
          <t>MARQ ELEANOR:109195B-M</t>
        </is>
      </c>
      <c r="F2222" s="0" t="inlineStr">
        <is>
          <t>'800109195023</t>
        </is>
      </c>
      <c r="G2222" s="0" t="inlineStr">
        <is>
          <t>WOMENS</t>
        </is>
      </c>
      <c r="H2222" s="0" t="inlineStr">
        <is>
          <t>M</t>
        </is>
      </c>
      <c r="I2222" s="0">
        <v>59.99</v>
      </c>
      <c r="J2222" s="0">
        <v>24</v>
      </c>
    </row>
    <row r="2223" spans="1:10" customHeight="0">
      <c r="A2223" s="0">
        <f>HYPERLINK("https://dl.dropboxusercontent.com/scl/fi/8qmxphovdzer3by1ka1mw/109195-af.jpg?rlkey=v2657uptpztrq0argtc77rhez&amp;dl=0","Click to download Image")</f>
      </c>
      <c r="B2223" s="0">
        <f>HYPERLINK("https://dl.dropboxusercontent.com/scl/fi/i1wy1ycceumnnyobtypkl/womens-pullover-size-chartseleanor.jpg?rlkey=2yvgyohhrmjg0mizy3c49ene3&amp;dl=0","Click to download SizeChart")</f>
      </c>
      <c r="C2223" s="0" t="inlineStr">
        <is>
          <t>Eleanor Women's Sweater Fleece Pullover</t>
        </is>
      </c>
      <c r="D2223" s="0" t="inlineStr">
        <is>
          <t>'109195</t>
        </is>
      </c>
      <c r="E2223" s="0" t="inlineStr">
        <is>
          <t>MARQ ELEANOR:109195C-L</t>
        </is>
      </c>
      <c r="F2223" s="0" t="inlineStr">
        <is>
          <t>'800109195030</t>
        </is>
      </c>
      <c r="G2223" s="0" t="inlineStr">
        <is>
          <t>WOMENS</t>
        </is>
      </c>
      <c r="H2223" s="0" t="inlineStr">
        <is>
          <t>L</t>
        </is>
      </c>
      <c r="I2223" s="0">
        <v>59.99</v>
      </c>
      <c r="J2223" s="0">
        <v>24</v>
      </c>
    </row>
    <row r="2224" spans="1:10" customHeight="0">
      <c r="A2224" s="0">
        <f>HYPERLINK("https://dl.dropboxusercontent.com/scl/fi/8qmxphovdzer3by1ka1mw/109195-af.jpg?rlkey=v2657uptpztrq0argtc77rhez&amp;dl=0","Click to download Image")</f>
      </c>
      <c r="B2224" s="0">
        <f>HYPERLINK("https://dl.dropboxusercontent.com/scl/fi/i1wy1ycceumnnyobtypkl/womens-pullover-size-chartseleanor.jpg?rlkey=2yvgyohhrmjg0mizy3c49ene3&amp;dl=0","Click to download SizeChart")</f>
      </c>
      <c r="C2224" s="0" t="inlineStr">
        <is>
          <t>Eleanor Women's Sweater Fleece Pullover</t>
        </is>
      </c>
      <c r="D2224" s="0" t="inlineStr">
        <is>
          <t>'109195</t>
        </is>
      </c>
      <c r="E2224" s="0" t="inlineStr">
        <is>
          <t>MARQ ELEANOR:109195D-XL</t>
        </is>
      </c>
      <c r="F2224" s="0" t="inlineStr">
        <is>
          <t>'800109195047</t>
        </is>
      </c>
      <c r="G2224" s="0" t="inlineStr">
        <is>
          <t>WOMENS</t>
        </is>
      </c>
      <c r="H2224" s="0" t="inlineStr">
        <is>
          <t>XL</t>
        </is>
      </c>
      <c r="I2224" s="0">
        <v>59.99</v>
      </c>
      <c r="J2224" s="0">
        <v>12</v>
      </c>
    </row>
    <row r="2225" spans="1:10" customHeight="0">
      <c r="A2225" s="0">
        <f>HYPERLINK("https://dl.dropboxusercontent.com/scl/fi/8qmxphovdzer3by1ka1mw/109195-af.jpg?rlkey=v2657uptpztrq0argtc77rhez&amp;dl=0","Click to download Image")</f>
      </c>
      <c r="B2225" s="0">
        <f>HYPERLINK("https://dl.dropboxusercontent.com/scl/fi/i1wy1ycceumnnyobtypkl/womens-pullover-size-chartseleanor.jpg?rlkey=2yvgyohhrmjg0mizy3c49ene3&amp;dl=0","Click to download SizeChart")</f>
      </c>
      <c r="C2225" s="0" t="inlineStr">
        <is>
          <t>Eleanor Women's Sweater Fleece Pullover</t>
        </is>
      </c>
      <c r="D2225" s="0" t="inlineStr">
        <is>
          <t>'109195</t>
        </is>
      </c>
      <c r="E2225" s="0" t="inlineStr">
        <is>
          <t>MARQ ELEANOR:109195E-2XL</t>
        </is>
      </c>
      <c r="F2225" s="0" t="inlineStr">
        <is>
          <t>'800109195054</t>
        </is>
      </c>
      <c r="G2225" s="0" t="inlineStr">
        <is>
          <t>WOMENS</t>
        </is>
      </c>
      <c r="H2225" s="0" t="inlineStr">
        <is>
          <t>2XL</t>
        </is>
      </c>
      <c r="I2225" s="0">
        <v>59.99</v>
      </c>
      <c r="J2225" s="0">
        <v>4</v>
      </c>
    </row>
    <row r="2226" spans="1:10" customHeight="0">
      <c r="A2226" s="0">
        <f>HYPERLINK("https://dl.dropboxusercontent.com/scl/fi/8qmxphovdzer3by1ka1mw/109195-af.jpg?rlkey=v2657uptpztrq0argtc77rhez&amp;dl=0","Click to download Image")</f>
      </c>
      <c r="B2226" s="0">
        <f>HYPERLINK("https://dl.dropboxusercontent.com/scl/fi/i1wy1ycceumnnyobtypkl/womens-pullover-size-chartseleanor.jpg?rlkey=2yvgyohhrmjg0mizy3c49ene3&amp;dl=0","Click to download SizeChart")</f>
      </c>
      <c r="C2226" s="0" t="inlineStr">
        <is>
          <t>Eleanor Women's Sweater Fleece Pullover</t>
        </is>
      </c>
      <c r="D2226" s="0" t="inlineStr">
        <is>
          <t>'109195</t>
        </is>
      </c>
      <c r="E2226" s="0" t="inlineStr">
        <is>
          <t>MARQ ELEANOR:109195F-3XL</t>
        </is>
      </c>
      <c r="F2226" s="0" t="inlineStr">
        <is>
          <t>'800109195061</t>
        </is>
      </c>
      <c r="G2226" s="0" t="inlineStr">
        <is>
          <t>WOMENS</t>
        </is>
      </c>
      <c r="H2226" s="0" t="inlineStr">
        <is>
          <t>3XL</t>
        </is>
      </c>
      <c r="I2226" s="0">
        <v>59.99</v>
      </c>
      <c r="J2226" s="0">
        <v>4</v>
      </c>
    </row>
    <row r="2227" spans="1:10" customHeight="0">
      <c r="A2227" s="0">
        <f>HYPERLINK("https://dl.dropboxusercontent.com/scl/fi/d2fh8xmqomz5vql1fpqtb/109190-af.jpg?rlkey=yzqszc1wa99nfqfthxd1ata2y&amp;dl=0","Click to download Image")</f>
      </c>
      <c r="B2227" s="0">
        <f>HYPERLINK("https://dl.dropboxusercontent.com/scl/fi/i1wy1ycceumnnyobtypkl/womens-pullover-size-chartseleanor.jpg?rlkey=2yvgyohhrmjg0mizy3c49ene3&amp;dl=0","Click to download SizeChart")</f>
      </c>
      <c r="C2227" s="0" t="inlineStr">
        <is>
          <t>Eleanor Women's Sweater Fleece Pullover</t>
        </is>
      </c>
      <c r="D2227" s="0" t="inlineStr">
        <is>
          <t>'109190</t>
        </is>
      </c>
      <c r="E2227" s="0" t="inlineStr">
        <is>
          <t>MU ELEANOR:109190A-S</t>
        </is>
      </c>
      <c r="F2227" s="0" t="inlineStr">
        <is>
          <t>'800109190011</t>
        </is>
      </c>
      <c r="G2227" s="0" t="inlineStr">
        <is>
          <t>WOMENS</t>
        </is>
      </c>
      <c r="H2227" s="0" t="inlineStr">
        <is>
          <t>S</t>
        </is>
      </c>
      <c r="I2227" s="0">
        <v>59.99</v>
      </c>
      <c r="J2227" s="0">
        <v>0</v>
      </c>
    </row>
    <row r="2228" spans="1:10" customHeight="0">
      <c r="A2228" s="0">
        <f>HYPERLINK("https://dl.dropboxusercontent.com/scl/fi/d2fh8xmqomz5vql1fpqtb/109190-af.jpg?rlkey=yzqszc1wa99nfqfthxd1ata2y&amp;dl=0","Click to download Image")</f>
      </c>
      <c r="B2228" s="0">
        <f>HYPERLINK("https://dl.dropboxusercontent.com/scl/fi/i1wy1ycceumnnyobtypkl/womens-pullover-size-chartseleanor.jpg?rlkey=2yvgyohhrmjg0mizy3c49ene3&amp;dl=0","Click to download SizeChart")</f>
      </c>
      <c r="C2228" s="0" t="inlineStr">
        <is>
          <t>Eleanor Women's Sweater Fleece Pullover</t>
        </is>
      </c>
      <c r="D2228" s="0" t="inlineStr">
        <is>
          <t>'109190</t>
        </is>
      </c>
      <c r="E2228" s="0" t="inlineStr">
        <is>
          <t>MU ELEANOR:109190B-M</t>
        </is>
      </c>
      <c r="F2228" s="0" t="inlineStr">
        <is>
          <t>'800109190028</t>
        </is>
      </c>
      <c r="G2228" s="0" t="inlineStr">
        <is>
          <t>WOMENS</t>
        </is>
      </c>
      <c r="H2228" s="0" t="inlineStr">
        <is>
          <t>M</t>
        </is>
      </c>
      <c r="I2228" s="0">
        <v>59.99</v>
      </c>
      <c r="J2228" s="0">
        <v>9</v>
      </c>
    </row>
    <row r="2229" spans="1:10" customHeight="0">
      <c r="A2229" s="0">
        <f>HYPERLINK("https://dl.dropboxusercontent.com/scl/fi/d2fh8xmqomz5vql1fpqtb/109190-af.jpg?rlkey=yzqszc1wa99nfqfthxd1ata2y&amp;dl=0","Click to download Image")</f>
      </c>
      <c r="B2229" s="0">
        <f>HYPERLINK("https://dl.dropboxusercontent.com/scl/fi/i1wy1ycceumnnyobtypkl/womens-pullover-size-chartseleanor.jpg?rlkey=2yvgyohhrmjg0mizy3c49ene3&amp;dl=0","Click to download SizeChart")</f>
      </c>
      <c r="C2229" s="0" t="inlineStr">
        <is>
          <t>Eleanor Women's Sweater Fleece Pullover</t>
        </is>
      </c>
      <c r="D2229" s="0" t="inlineStr">
        <is>
          <t>'109190</t>
        </is>
      </c>
      <c r="E2229" s="0" t="inlineStr">
        <is>
          <t>MU ELEANOR:109190C-L</t>
        </is>
      </c>
      <c r="F2229" s="0" t="inlineStr">
        <is>
          <t>'800109190035</t>
        </is>
      </c>
      <c r="G2229" s="0" t="inlineStr">
        <is>
          <t>WOMENS</t>
        </is>
      </c>
      <c r="H2229" s="0" t="inlineStr">
        <is>
          <t>L</t>
        </is>
      </c>
      <c r="I2229" s="0">
        <v>59.99</v>
      </c>
      <c r="J2229" s="0">
        <v>9</v>
      </c>
    </row>
    <row r="2230" spans="1:10" customHeight="0">
      <c r="A2230" s="0">
        <f>HYPERLINK("https://dl.dropboxusercontent.com/scl/fi/d2fh8xmqomz5vql1fpqtb/109190-af.jpg?rlkey=yzqszc1wa99nfqfthxd1ata2y&amp;dl=0","Click to download Image")</f>
      </c>
      <c r="B2230" s="0">
        <f>HYPERLINK("https://dl.dropboxusercontent.com/scl/fi/i1wy1ycceumnnyobtypkl/womens-pullover-size-chartseleanor.jpg?rlkey=2yvgyohhrmjg0mizy3c49ene3&amp;dl=0","Click to download SizeChart")</f>
      </c>
      <c r="C2230" s="0" t="inlineStr">
        <is>
          <t>Eleanor Women's Sweater Fleece Pullover</t>
        </is>
      </c>
      <c r="D2230" s="0" t="inlineStr">
        <is>
          <t>'109190</t>
        </is>
      </c>
      <c r="E2230" s="0" t="inlineStr">
        <is>
          <t>MU ELEANOR:109190D-XL</t>
        </is>
      </c>
      <c r="F2230" s="0" t="inlineStr">
        <is>
          <t>'800109190042</t>
        </is>
      </c>
      <c r="G2230" s="0" t="inlineStr">
        <is>
          <t>WOMENS</t>
        </is>
      </c>
      <c r="H2230" s="0" t="inlineStr">
        <is>
          <t>XL</t>
        </is>
      </c>
      <c r="I2230" s="0">
        <v>59.99</v>
      </c>
      <c r="J2230" s="0">
        <v>0</v>
      </c>
    </row>
    <row r="2231" spans="1:10" customHeight="0">
      <c r="A2231" s="0">
        <f>HYPERLINK("https://dl.dropboxusercontent.com/scl/fi/d2fh8xmqomz5vql1fpqtb/109190-af.jpg?rlkey=yzqszc1wa99nfqfthxd1ata2y&amp;dl=0","Click to download Image")</f>
      </c>
      <c r="B2231" s="0">
        <f>HYPERLINK("https://dl.dropboxusercontent.com/scl/fi/i1wy1ycceumnnyobtypkl/womens-pullover-size-chartseleanor.jpg?rlkey=2yvgyohhrmjg0mizy3c49ene3&amp;dl=0","Click to download SizeChart")</f>
      </c>
      <c r="C2231" s="0" t="inlineStr">
        <is>
          <t>Eleanor Women's Sweater Fleece Pullover</t>
        </is>
      </c>
      <c r="D2231" s="0" t="inlineStr">
        <is>
          <t>'109190</t>
        </is>
      </c>
      <c r="E2231" s="0" t="inlineStr">
        <is>
          <t>MU ELEANOR:109190E-2XL</t>
        </is>
      </c>
      <c r="F2231" s="0" t="inlineStr">
        <is>
          <t>'800109190059</t>
        </is>
      </c>
      <c r="G2231" s="0" t="inlineStr">
        <is>
          <t>WOMENS</t>
        </is>
      </c>
      <c r="H2231" s="0" t="inlineStr">
        <is>
          <t>2XL</t>
        </is>
      </c>
      <c r="I2231" s="0">
        <v>59.99</v>
      </c>
      <c r="J2231" s="0">
        <v>4</v>
      </c>
    </row>
    <row r="2232" spans="1:10" customHeight="0">
      <c r="A2232" s="0">
        <f>HYPERLINK("https://dl.dropboxusercontent.com/scl/fi/d2fh8xmqomz5vql1fpqtb/109190-af.jpg?rlkey=yzqszc1wa99nfqfthxd1ata2y&amp;dl=0","Click to download Image")</f>
      </c>
      <c r="B2232" s="0">
        <f>HYPERLINK("https://dl.dropboxusercontent.com/scl/fi/i1wy1ycceumnnyobtypkl/womens-pullover-size-chartseleanor.jpg?rlkey=2yvgyohhrmjg0mizy3c49ene3&amp;dl=0","Click to download SizeChart")</f>
      </c>
      <c r="C2232" s="0" t="inlineStr">
        <is>
          <t>Eleanor Women's Sweater Fleece Pullover</t>
        </is>
      </c>
      <c r="D2232" s="0" t="inlineStr">
        <is>
          <t>'109190</t>
        </is>
      </c>
      <c r="E2232" s="0" t="inlineStr">
        <is>
          <t>MU ELEANOR:109190F-3XL</t>
        </is>
      </c>
      <c r="F2232" s="0" t="inlineStr">
        <is>
          <t>'800109190066</t>
        </is>
      </c>
      <c r="G2232" s="0" t="inlineStr">
        <is>
          <t>WOMENS</t>
        </is>
      </c>
      <c r="H2232" s="0" t="inlineStr">
        <is>
          <t>3XL</t>
        </is>
      </c>
      <c r="I2232" s="0">
        <v>59.99</v>
      </c>
      <c r="J2232" s="0">
        <v>4</v>
      </c>
    </row>
    <row r="2233" spans="1:10" customHeight="0">
      <c r="A2233" s="0">
        <f>HYPERLINK("https://dl.dropboxusercontent.com/scl/fi/uyu55lmviwbhtrmix2k5k/109196-af.jpg?rlkey=p2my9eekaurifi00a6u9js9d4&amp;dl=0","Click to download Image")</f>
      </c>
      <c r="B2233" s="0">
        <f>HYPERLINK("https://dl.dropboxusercontent.com/scl/fi/i1wy1ycceumnnyobtypkl/womens-pullover-size-chartseleanor.jpg?rlkey=2yvgyohhrmjg0mizy3c49ene3&amp;dl=0","Click to download SizeChart")</f>
      </c>
      <c r="C2233" s="0" t="inlineStr">
        <is>
          <t>Eleanor Women's Sweater Fleece Pullover</t>
        </is>
      </c>
      <c r="D2233" s="0" t="inlineStr">
        <is>
          <t>'109196</t>
        </is>
      </c>
      <c r="E2233" s="0" t="inlineStr">
        <is>
          <t>KSU ELEANOR:109196A-S</t>
        </is>
      </c>
      <c r="F2233" s="0" t="inlineStr">
        <is>
          <t>'800109196013</t>
        </is>
      </c>
      <c r="G2233" s="0" t="inlineStr">
        <is>
          <t>WOMENS</t>
        </is>
      </c>
      <c r="H2233" s="0" t="inlineStr">
        <is>
          <t>S</t>
        </is>
      </c>
      <c r="I2233" s="0">
        <v>59.99</v>
      </c>
      <c r="J2233" s="0">
        <v>8</v>
      </c>
    </row>
    <row r="2234" spans="1:10" customHeight="0">
      <c r="A2234" s="0">
        <f>HYPERLINK("https://dl.dropboxusercontent.com/scl/fi/uyu55lmviwbhtrmix2k5k/109196-af.jpg?rlkey=p2my9eekaurifi00a6u9js9d4&amp;dl=0","Click to download Image")</f>
      </c>
      <c r="B2234" s="0">
        <f>HYPERLINK("https://dl.dropboxusercontent.com/scl/fi/i1wy1ycceumnnyobtypkl/womens-pullover-size-chartseleanor.jpg?rlkey=2yvgyohhrmjg0mizy3c49ene3&amp;dl=0","Click to download SizeChart")</f>
      </c>
      <c r="C2234" s="0" t="inlineStr">
        <is>
          <t>Eleanor Women's Sweater Fleece Pullover</t>
        </is>
      </c>
      <c r="D2234" s="0" t="inlineStr">
        <is>
          <t>'109196</t>
        </is>
      </c>
      <c r="E2234" s="0" t="inlineStr">
        <is>
          <t>KSU ELEANOR:109196B-M</t>
        </is>
      </c>
      <c r="F2234" s="0" t="inlineStr">
        <is>
          <t>'800109196020</t>
        </is>
      </c>
      <c r="G2234" s="0" t="inlineStr">
        <is>
          <t>WOMENS</t>
        </is>
      </c>
      <c r="H2234" s="0" t="inlineStr">
        <is>
          <t>M</t>
        </is>
      </c>
      <c r="I2234" s="0">
        <v>59.99</v>
      </c>
      <c r="J2234" s="0">
        <v>18</v>
      </c>
    </row>
    <row r="2235" spans="1:10" customHeight="0">
      <c r="A2235" s="0">
        <f>HYPERLINK("https://dl.dropboxusercontent.com/scl/fi/uyu55lmviwbhtrmix2k5k/109196-af.jpg?rlkey=p2my9eekaurifi00a6u9js9d4&amp;dl=0","Click to download Image")</f>
      </c>
      <c r="B2235" s="0">
        <f>HYPERLINK("https://dl.dropboxusercontent.com/scl/fi/i1wy1ycceumnnyobtypkl/womens-pullover-size-chartseleanor.jpg?rlkey=2yvgyohhrmjg0mizy3c49ene3&amp;dl=0","Click to download SizeChart")</f>
      </c>
      <c r="C2235" s="0" t="inlineStr">
        <is>
          <t>Eleanor Women's Sweater Fleece Pullover</t>
        </is>
      </c>
      <c r="D2235" s="0" t="inlineStr">
        <is>
          <t>'109196</t>
        </is>
      </c>
      <c r="E2235" s="0" t="inlineStr">
        <is>
          <t>KSU ELEANOR:109196C-L</t>
        </is>
      </c>
      <c r="F2235" s="0" t="inlineStr">
        <is>
          <t>'800109196037</t>
        </is>
      </c>
      <c r="G2235" s="0" t="inlineStr">
        <is>
          <t>WOMENS</t>
        </is>
      </c>
      <c r="H2235" s="0" t="inlineStr">
        <is>
          <t>L</t>
        </is>
      </c>
      <c r="I2235" s="0">
        <v>59.99</v>
      </c>
      <c r="J2235" s="0">
        <v>19</v>
      </c>
    </row>
    <row r="2236" spans="1:10" customHeight="0">
      <c r="A2236" s="0">
        <f>HYPERLINK("https://dl.dropboxusercontent.com/scl/fi/uyu55lmviwbhtrmix2k5k/109196-af.jpg?rlkey=p2my9eekaurifi00a6u9js9d4&amp;dl=0","Click to download Image")</f>
      </c>
      <c r="B2236" s="0">
        <f>HYPERLINK("https://dl.dropboxusercontent.com/scl/fi/i1wy1ycceumnnyobtypkl/womens-pullover-size-chartseleanor.jpg?rlkey=2yvgyohhrmjg0mizy3c49ene3&amp;dl=0","Click to download SizeChart")</f>
      </c>
      <c r="C2236" s="0" t="inlineStr">
        <is>
          <t>Eleanor Women's Sweater Fleece Pullover</t>
        </is>
      </c>
      <c r="D2236" s="0" t="inlineStr">
        <is>
          <t>'109196</t>
        </is>
      </c>
      <c r="E2236" s="0" t="inlineStr">
        <is>
          <t>KSU ELEANOR:109196D-XL</t>
        </is>
      </c>
      <c r="F2236" s="0" t="inlineStr">
        <is>
          <t>'800109196044</t>
        </is>
      </c>
      <c r="G2236" s="0" t="inlineStr">
        <is>
          <t>WOMENS</t>
        </is>
      </c>
      <c r="H2236" s="0" t="inlineStr">
        <is>
          <t>XL</t>
        </is>
      </c>
      <c r="I2236" s="0">
        <v>59.99</v>
      </c>
      <c r="J2236" s="0">
        <v>9</v>
      </c>
    </row>
    <row r="2237" spans="1:10" customHeight="0">
      <c r="A2237" s="0">
        <f>HYPERLINK("https://dl.dropboxusercontent.com/scl/fi/uyu55lmviwbhtrmix2k5k/109196-af.jpg?rlkey=p2my9eekaurifi00a6u9js9d4&amp;dl=0","Click to download Image")</f>
      </c>
      <c r="B2237" s="0">
        <f>HYPERLINK("https://dl.dropboxusercontent.com/scl/fi/i1wy1ycceumnnyobtypkl/womens-pullover-size-chartseleanor.jpg?rlkey=2yvgyohhrmjg0mizy3c49ene3&amp;dl=0","Click to download SizeChart")</f>
      </c>
      <c r="C2237" s="0" t="inlineStr">
        <is>
          <t>Eleanor Women's Sweater Fleece Pullover</t>
        </is>
      </c>
      <c r="D2237" s="0" t="inlineStr">
        <is>
          <t>'109196</t>
        </is>
      </c>
      <c r="E2237" s="0" t="inlineStr">
        <is>
          <t>KSU ELEANOR:109196E-2XL</t>
        </is>
      </c>
      <c r="F2237" s="0" t="inlineStr">
        <is>
          <t>'800109196051</t>
        </is>
      </c>
      <c r="G2237" s="0" t="inlineStr">
        <is>
          <t>WOMENS</t>
        </is>
      </c>
      <c r="H2237" s="0" t="inlineStr">
        <is>
          <t>2XL</t>
        </is>
      </c>
      <c r="I2237" s="0">
        <v>59.99</v>
      </c>
      <c r="J2237" s="0">
        <v>2</v>
      </c>
    </row>
    <row r="2238" spans="1:10" customHeight="0">
      <c r="A2238" s="0">
        <f>HYPERLINK("https://dl.dropboxusercontent.com/scl/fi/uyu55lmviwbhtrmix2k5k/109196-af.jpg?rlkey=p2my9eekaurifi00a6u9js9d4&amp;dl=0","Click to download Image")</f>
      </c>
      <c r="B2238" s="0">
        <f>HYPERLINK("https://dl.dropboxusercontent.com/scl/fi/i1wy1ycceumnnyobtypkl/womens-pullover-size-chartseleanor.jpg?rlkey=2yvgyohhrmjg0mizy3c49ene3&amp;dl=0","Click to download SizeChart")</f>
      </c>
      <c r="C2238" s="0" t="inlineStr">
        <is>
          <t>Eleanor Women's Sweater Fleece Pullover</t>
        </is>
      </c>
      <c r="D2238" s="0" t="inlineStr">
        <is>
          <t>'109196</t>
        </is>
      </c>
      <c r="E2238" s="0" t="inlineStr">
        <is>
          <t>KSU ELEANOR:109196F-3XL</t>
        </is>
      </c>
      <c r="F2238" s="0" t="inlineStr">
        <is>
          <t>'800109196068</t>
        </is>
      </c>
      <c r="G2238" s="0" t="inlineStr">
        <is>
          <t>WOMENS</t>
        </is>
      </c>
      <c r="H2238" s="0" t="inlineStr">
        <is>
          <t>3XL</t>
        </is>
      </c>
      <c r="I2238" s="0">
        <v>59.99</v>
      </c>
      <c r="J2238" s="0">
        <v>4</v>
      </c>
    </row>
    <row r="2239" spans="1:10" customHeight="0">
      <c r="A2239" s="0">
        <f>HYPERLINK("https://dl.dropboxusercontent.com/scl/fi/pbatvz1s1oonj8210pcje/finaldsc1932-isu.jpg?rlkey=yzs93usy2b8l2l8lw9wsrh6im&amp;dl=0","Click to download Image")</f>
      </c>
      <c r="B2239" s="0">
        <f>HYPERLINK("https://dl.dropboxusercontent.com/scl/fi/i1wy1ycceumnnyobtypkl/womens-pullover-size-chartseleanor.jpg?rlkey=2yvgyohhrmjg0mizy3c49ene3&amp;dl=0","Click to download SizeChart")</f>
      </c>
      <c r="C2239" s="0" t="inlineStr">
        <is>
          <t>Eleanor Women's Sweater Fleece Pullover</t>
        </is>
      </c>
      <c r="D2239" s="0" t="inlineStr">
        <is>
          <t>'107095</t>
        </is>
      </c>
      <c r="E2239" s="0" t="inlineStr">
        <is>
          <t>ISU ELEANOR:107095A-S</t>
        </is>
      </c>
      <c r="F2239" s="0" t="inlineStr">
        <is>
          <t>'800107095011</t>
        </is>
      </c>
      <c r="G2239" s="0" t="inlineStr">
        <is>
          <t>WOMENS</t>
        </is>
      </c>
      <c r="H2239" s="0" t="inlineStr">
        <is>
          <t>S</t>
        </is>
      </c>
      <c r="I2239" s="0">
        <v>59.99</v>
      </c>
      <c r="J2239" s="0">
        <v>0</v>
      </c>
    </row>
    <row r="2240" spans="1:10" customHeight="0">
      <c r="A2240" s="0">
        <f>HYPERLINK("https://dl.dropboxusercontent.com/scl/fi/pbatvz1s1oonj8210pcje/finaldsc1932-isu.jpg?rlkey=yzs93usy2b8l2l8lw9wsrh6im&amp;dl=0","Click to download Image")</f>
      </c>
      <c r="B2240" s="0">
        <f>HYPERLINK("https://dl.dropboxusercontent.com/scl/fi/i1wy1ycceumnnyobtypkl/womens-pullover-size-chartseleanor.jpg?rlkey=2yvgyohhrmjg0mizy3c49ene3&amp;dl=0","Click to download SizeChart")</f>
      </c>
      <c r="C2240" s="0" t="inlineStr">
        <is>
          <t>Eleanor Women's Sweater Fleece Pullover</t>
        </is>
      </c>
      <c r="D2240" s="0" t="inlineStr">
        <is>
          <t>'107095</t>
        </is>
      </c>
      <c r="E2240" s="0" t="inlineStr">
        <is>
          <t>ISU ELEANOR:107095B-M</t>
        </is>
      </c>
      <c r="F2240" s="0" t="inlineStr">
        <is>
          <t>'800107095028</t>
        </is>
      </c>
      <c r="G2240" s="0" t="inlineStr">
        <is>
          <t>WOMENS</t>
        </is>
      </c>
      <c r="H2240" s="0" t="inlineStr">
        <is>
          <t>M</t>
        </is>
      </c>
      <c r="I2240" s="0">
        <v>59.99</v>
      </c>
      <c r="J2240" s="0">
        <v>0</v>
      </c>
    </row>
    <row r="2241" spans="1:10" customHeight="0">
      <c r="A2241" s="0">
        <f>HYPERLINK("https://dl.dropboxusercontent.com/scl/fi/pbatvz1s1oonj8210pcje/finaldsc1932-isu.jpg?rlkey=yzs93usy2b8l2l8lw9wsrh6im&amp;dl=0","Click to download Image")</f>
      </c>
      <c r="B2241" s="0">
        <f>HYPERLINK("https://dl.dropboxusercontent.com/scl/fi/i1wy1ycceumnnyobtypkl/womens-pullover-size-chartseleanor.jpg?rlkey=2yvgyohhrmjg0mizy3c49ene3&amp;dl=0","Click to download SizeChart")</f>
      </c>
      <c r="C2241" s="0" t="inlineStr">
        <is>
          <t>Eleanor Women's Sweater Fleece Pullover</t>
        </is>
      </c>
      <c r="D2241" s="0" t="inlineStr">
        <is>
          <t>'107095</t>
        </is>
      </c>
      <c r="E2241" s="0" t="inlineStr">
        <is>
          <t>ISU ELEANOR:107095C-L</t>
        </is>
      </c>
      <c r="F2241" s="0" t="inlineStr">
        <is>
          <t>'800107095035</t>
        </is>
      </c>
      <c r="G2241" s="0" t="inlineStr">
        <is>
          <t>WOMENS</t>
        </is>
      </c>
      <c r="H2241" s="0" t="inlineStr">
        <is>
          <t>L</t>
        </is>
      </c>
      <c r="I2241" s="0">
        <v>59.99</v>
      </c>
      <c r="J2241" s="0">
        <v>0</v>
      </c>
    </row>
    <row r="2242" spans="1:10" customHeight="0">
      <c r="A2242" s="0">
        <f>HYPERLINK("https://dl.dropboxusercontent.com/scl/fi/pbatvz1s1oonj8210pcje/finaldsc1932-isu.jpg?rlkey=yzs93usy2b8l2l8lw9wsrh6im&amp;dl=0","Click to download Image")</f>
      </c>
      <c r="B2242" s="0">
        <f>HYPERLINK("https://dl.dropboxusercontent.com/scl/fi/i1wy1ycceumnnyobtypkl/womens-pullover-size-chartseleanor.jpg?rlkey=2yvgyohhrmjg0mizy3c49ene3&amp;dl=0","Click to download SizeChart")</f>
      </c>
      <c r="C2242" s="0" t="inlineStr">
        <is>
          <t>Eleanor Women's Sweater Fleece Pullover</t>
        </is>
      </c>
      <c r="D2242" s="0" t="inlineStr">
        <is>
          <t>'107095</t>
        </is>
      </c>
      <c r="E2242" s="0" t="inlineStr">
        <is>
          <t>ISU ELEANOR:107095D-XL</t>
        </is>
      </c>
      <c r="F2242" s="0" t="inlineStr">
        <is>
          <t>'800107095042</t>
        </is>
      </c>
      <c r="G2242" s="0" t="inlineStr">
        <is>
          <t>WOMENS</t>
        </is>
      </c>
      <c r="H2242" s="0" t="inlineStr">
        <is>
          <t>XL</t>
        </is>
      </c>
      <c r="I2242" s="0">
        <v>59.99</v>
      </c>
      <c r="J2242" s="0">
        <v>5</v>
      </c>
    </row>
    <row r="2243" spans="1:10" customHeight="0">
      <c r="A2243" s="0">
        <f>HYPERLINK("https://dl.dropboxusercontent.com/scl/fi/pbatvz1s1oonj8210pcje/finaldsc1932-isu.jpg?rlkey=yzs93usy2b8l2l8lw9wsrh6im&amp;dl=0","Click to download Image")</f>
      </c>
      <c r="B2243" s="0">
        <f>HYPERLINK("https://dl.dropboxusercontent.com/scl/fi/i1wy1ycceumnnyobtypkl/womens-pullover-size-chartseleanor.jpg?rlkey=2yvgyohhrmjg0mizy3c49ene3&amp;dl=0","Click to download SizeChart")</f>
      </c>
      <c r="C2243" s="0" t="inlineStr">
        <is>
          <t>Eleanor Women's Sweater Fleece Pullover</t>
        </is>
      </c>
      <c r="D2243" s="0" t="inlineStr">
        <is>
          <t>'107095</t>
        </is>
      </c>
      <c r="E2243" s="0" t="inlineStr">
        <is>
          <t>ISU ELEANOR:107095E-2XL</t>
        </is>
      </c>
      <c r="F2243" s="0" t="inlineStr">
        <is>
          <t>'800107095059</t>
        </is>
      </c>
      <c r="G2243" s="0" t="inlineStr">
        <is>
          <t>WOMENS</t>
        </is>
      </c>
      <c r="H2243" s="0" t="inlineStr">
        <is>
          <t>2XL</t>
        </is>
      </c>
      <c r="I2243" s="0">
        <v>59.99</v>
      </c>
      <c r="J2243" s="0">
        <v>0</v>
      </c>
    </row>
    <row r="2244" spans="1:10" customHeight="0">
      <c r="A2244" s="0">
        <f>HYPERLINK("https://dl.dropboxusercontent.com/scl/fi/pbatvz1s1oonj8210pcje/finaldsc1932-isu.jpg?rlkey=yzs93usy2b8l2l8lw9wsrh6im&amp;dl=0","Click to download Image")</f>
      </c>
      <c r="B2244" s="0">
        <f>HYPERLINK("https://dl.dropboxusercontent.com/scl/fi/i1wy1ycceumnnyobtypkl/womens-pullover-size-chartseleanor.jpg?rlkey=2yvgyohhrmjg0mizy3c49ene3&amp;dl=0","Click to download SizeChart")</f>
      </c>
      <c r="C2244" s="0" t="inlineStr">
        <is>
          <t>Eleanor Women's Sweater Fleece Pullover</t>
        </is>
      </c>
      <c r="D2244" s="0" t="inlineStr">
        <is>
          <t>'107095</t>
        </is>
      </c>
      <c r="E2244" s="0" t="inlineStr">
        <is>
          <t>ISU ELEANOR:107095F-3XL</t>
        </is>
      </c>
      <c r="F2244" s="0" t="inlineStr">
        <is>
          <t>'800107095066</t>
        </is>
      </c>
      <c r="G2244" s="0" t="inlineStr">
        <is>
          <t>WOMENS</t>
        </is>
      </c>
      <c r="H2244" s="0" t="inlineStr">
        <is>
          <t>3XL</t>
        </is>
      </c>
      <c r="I2244" s="0">
        <v>59.99</v>
      </c>
      <c r="J2244" s="0">
        <v>5</v>
      </c>
    </row>
    <row r="2245" spans="1:10" customHeight="0">
      <c r="A2245" s="0">
        <f>HYPERLINK("https://dl.dropboxusercontent.com/scl/fi/7d76x4tglq42sa2kpwq92/108971-af.jpg?rlkey=mwe19nf52jnv57bqsnnqkuz3w&amp;dl=0","Click to download Image")</f>
      </c>
      <c r="B2245" s="0">
        <f>HYPERLINK("https://dl.dropboxusercontent.com/scl/fi/j6khw32ke7ead0bgflzr5/womens-hoodie-and-sweatshirt-size-chartsvictoria.jpg?rlkey=dszz3s9jg4kezzq4fsbjg5dzr&amp;dl=0","Click to download SizeChart")</f>
      </c>
      <c r="C2245" s="0" t="inlineStr">
        <is>
          <t>Victoria Women's Cowl Neck Pullover</t>
        </is>
      </c>
      <c r="D2245" s="0" t="inlineStr">
        <is>
          <t>'108971</t>
        </is>
      </c>
      <c r="E2245" s="0" t="inlineStr">
        <is>
          <t>UNI VICTORIA GREY:108971A-S</t>
        </is>
      </c>
      <c r="F2245" s="0" t="inlineStr">
        <is>
          <t>'800108971017</t>
        </is>
      </c>
      <c r="G2245" s="0" t="inlineStr">
        <is>
          <t>WOMENS</t>
        </is>
      </c>
      <c r="H2245" s="0" t="inlineStr">
        <is>
          <t>S</t>
        </is>
      </c>
      <c r="I2245" s="0">
        <v>49.99</v>
      </c>
      <c r="J2245" s="0">
        <v>6</v>
      </c>
    </row>
    <row r="2246" spans="1:10" customHeight="0">
      <c r="A2246" s="0">
        <f>HYPERLINK("https://dl.dropboxusercontent.com/scl/fi/7d76x4tglq42sa2kpwq92/108971-af.jpg?rlkey=mwe19nf52jnv57bqsnnqkuz3w&amp;dl=0","Click to download Image")</f>
      </c>
      <c r="B2246" s="0">
        <f>HYPERLINK("https://dl.dropboxusercontent.com/scl/fi/j6khw32ke7ead0bgflzr5/womens-hoodie-and-sweatshirt-size-chartsvictoria.jpg?rlkey=dszz3s9jg4kezzq4fsbjg5dzr&amp;dl=0","Click to download SizeChart")</f>
      </c>
      <c r="C2246" s="0" t="inlineStr">
        <is>
          <t>Victoria Women's Cowl Neck Pullover</t>
        </is>
      </c>
      <c r="D2246" s="0" t="inlineStr">
        <is>
          <t>'108971</t>
        </is>
      </c>
      <c r="E2246" s="0" t="inlineStr">
        <is>
          <t>UNI VICTORIA GREY:108971B-M</t>
        </is>
      </c>
      <c r="F2246" s="0" t="inlineStr">
        <is>
          <t>'800108971024</t>
        </is>
      </c>
      <c r="G2246" s="0" t="inlineStr">
        <is>
          <t>WOMENS</t>
        </is>
      </c>
      <c r="H2246" s="0" t="inlineStr">
        <is>
          <t>M</t>
        </is>
      </c>
      <c r="I2246" s="0">
        <v>49.99</v>
      </c>
      <c r="J2246" s="0">
        <v>15</v>
      </c>
    </row>
    <row r="2247" spans="1:10" customHeight="0">
      <c r="A2247" s="0">
        <f>HYPERLINK("https://dl.dropboxusercontent.com/scl/fi/7d76x4tglq42sa2kpwq92/108971-af.jpg?rlkey=mwe19nf52jnv57bqsnnqkuz3w&amp;dl=0","Click to download Image")</f>
      </c>
      <c r="B2247" s="0">
        <f>HYPERLINK("https://dl.dropboxusercontent.com/scl/fi/j6khw32ke7ead0bgflzr5/womens-hoodie-and-sweatshirt-size-chartsvictoria.jpg?rlkey=dszz3s9jg4kezzq4fsbjg5dzr&amp;dl=0","Click to download SizeChart")</f>
      </c>
      <c r="C2247" s="0" t="inlineStr">
        <is>
          <t>Victoria Women's Cowl Neck Pullover</t>
        </is>
      </c>
      <c r="D2247" s="0" t="inlineStr">
        <is>
          <t>'108971</t>
        </is>
      </c>
      <c r="E2247" s="0" t="inlineStr">
        <is>
          <t>UNI VICTORIA GREY:108971C-L</t>
        </is>
      </c>
      <c r="F2247" s="0" t="inlineStr">
        <is>
          <t>'800108971031</t>
        </is>
      </c>
      <c r="G2247" s="0" t="inlineStr">
        <is>
          <t>WOMENS</t>
        </is>
      </c>
      <c r="H2247" s="0" t="inlineStr">
        <is>
          <t>L</t>
        </is>
      </c>
      <c r="I2247" s="0">
        <v>49.99</v>
      </c>
      <c r="J2247" s="0">
        <v>14</v>
      </c>
    </row>
    <row r="2248" spans="1:10" customHeight="0">
      <c r="A2248" s="0">
        <f>HYPERLINK("https://dl.dropboxusercontent.com/scl/fi/7d76x4tglq42sa2kpwq92/108971-af.jpg?rlkey=mwe19nf52jnv57bqsnnqkuz3w&amp;dl=0","Click to download Image")</f>
      </c>
      <c r="B2248" s="0">
        <f>HYPERLINK("https://dl.dropboxusercontent.com/scl/fi/j6khw32ke7ead0bgflzr5/womens-hoodie-and-sweatshirt-size-chartsvictoria.jpg?rlkey=dszz3s9jg4kezzq4fsbjg5dzr&amp;dl=0","Click to download SizeChart")</f>
      </c>
      <c r="C2248" s="0" t="inlineStr">
        <is>
          <t>Victoria Women's Cowl Neck Pullover</t>
        </is>
      </c>
      <c r="D2248" s="0" t="inlineStr">
        <is>
          <t>'108971</t>
        </is>
      </c>
      <c r="E2248" s="0" t="inlineStr">
        <is>
          <t>UNI VICTORIA GREY:108971D-XL</t>
        </is>
      </c>
      <c r="F2248" s="0" t="inlineStr">
        <is>
          <t>'800108971048</t>
        </is>
      </c>
      <c r="G2248" s="0" t="inlineStr">
        <is>
          <t>WOMENS</t>
        </is>
      </c>
      <c r="H2248" s="0" t="inlineStr">
        <is>
          <t>XL</t>
        </is>
      </c>
      <c r="I2248" s="0">
        <v>49.99</v>
      </c>
      <c r="J2248" s="0">
        <v>6</v>
      </c>
    </row>
    <row r="2249" spans="1:10" customHeight="0">
      <c r="A2249" s="0">
        <f>HYPERLINK("https://dl.dropboxusercontent.com/scl/fi/7d76x4tglq42sa2kpwq92/108971-af.jpg?rlkey=mwe19nf52jnv57bqsnnqkuz3w&amp;dl=0","Click to download Image")</f>
      </c>
      <c r="B2249" s="0">
        <f>HYPERLINK("https://dl.dropboxusercontent.com/scl/fi/j6khw32ke7ead0bgflzr5/womens-hoodie-and-sweatshirt-size-chartsvictoria.jpg?rlkey=dszz3s9jg4kezzq4fsbjg5dzr&amp;dl=0","Click to download SizeChart")</f>
      </c>
      <c r="C2249" s="0" t="inlineStr">
        <is>
          <t>Victoria Women's Cowl Neck Pullover</t>
        </is>
      </c>
      <c r="D2249" s="0" t="inlineStr">
        <is>
          <t>'108971</t>
        </is>
      </c>
      <c r="E2249" s="0" t="inlineStr">
        <is>
          <t>UNI VICTORIA GREY:108971E-2XL</t>
        </is>
      </c>
      <c r="F2249" s="0" t="inlineStr">
        <is>
          <t>'800108971055</t>
        </is>
      </c>
      <c r="G2249" s="0" t="inlineStr">
        <is>
          <t>WOMENS</t>
        </is>
      </c>
      <c r="H2249" s="0" t="inlineStr">
        <is>
          <t>2XL</t>
        </is>
      </c>
      <c r="I2249" s="0">
        <v>49.99</v>
      </c>
      <c r="J2249" s="0">
        <v>1</v>
      </c>
    </row>
    <row r="2250" spans="1:10" customHeight="0">
      <c r="A2250" s="0">
        <f>HYPERLINK("https://dl.dropboxusercontent.com/scl/fi/7d76x4tglq42sa2kpwq92/108971-af.jpg?rlkey=mwe19nf52jnv57bqsnnqkuz3w&amp;dl=0","Click to download Image")</f>
      </c>
      <c r="B2250" s="0">
        <f>HYPERLINK("https://dl.dropboxusercontent.com/scl/fi/j6khw32ke7ead0bgflzr5/womens-hoodie-and-sweatshirt-size-chartsvictoria.jpg?rlkey=dszz3s9jg4kezzq4fsbjg5dzr&amp;dl=0","Click to download SizeChart")</f>
      </c>
      <c r="C2250" s="0" t="inlineStr">
        <is>
          <t>Victoria Women's Cowl Neck Pullover</t>
        </is>
      </c>
      <c r="D2250" s="0" t="inlineStr">
        <is>
          <t>'108971</t>
        </is>
      </c>
      <c r="E2250" s="0" t="inlineStr">
        <is>
          <t>UNI VICTORIA GREY:108971F-3XL</t>
        </is>
      </c>
      <c r="F2250" s="0" t="inlineStr">
        <is>
          <t>'800108971062</t>
        </is>
      </c>
      <c r="G2250" s="0" t="inlineStr">
        <is>
          <t>WOMENS</t>
        </is>
      </c>
      <c r="H2250" s="0" t="inlineStr">
        <is>
          <t>3XL</t>
        </is>
      </c>
      <c r="I2250" s="0">
        <v>49.99</v>
      </c>
      <c r="J2250" s="0">
        <v>2</v>
      </c>
    </row>
    <row r="2251" spans="1:10" customHeight="0">
      <c r="A2251" s="0">
        <f>HYPERLINK("https://dl.dropboxusercontent.com/scl/fi/zjrnzf1mw0nvbnb35gfta/108972-af.jpg?rlkey=bqw2zgwxnkwyy40pcwysewd77&amp;dl=0","Click to download Image")</f>
      </c>
      <c r="B2251" s="0">
        <f>HYPERLINK("https://dl.dropboxusercontent.com/scl/fi/j6khw32ke7ead0bgflzr5/womens-hoodie-and-sweatshirt-size-chartsvictoria.jpg?rlkey=dszz3s9jg4kezzq4fsbjg5dzr&amp;dl=0","Click to download SizeChart")</f>
      </c>
      <c r="C2251" s="0" t="inlineStr">
        <is>
          <t>Victoria Women's Cowl Neck Pullover</t>
        </is>
      </c>
      <c r="D2251" s="0" t="inlineStr">
        <is>
          <t>'108972</t>
        </is>
      </c>
      <c r="E2251" s="0" t="inlineStr">
        <is>
          <t>UNI VICTORIA BLACK:108972A-S</t>
        </is>
      </c>
      <c r="F2251" s="0" t="inlineStr">
        <is>
          <t>'800108972014</t>
        </is>
      </c>
      <c r="G2251" s="0" t="inlineStr">
        <is>
          <t>WOMENS</t>
        </is>
      </c>
      <c r="H2251" s="0" t="inlineStr">
        <is>
          <t>S</t>
        </is>
      </c>
      <c r="I2251" s="0">
        <v>49.99</v>
      </c>
      <c r="J2251" s="0">
        <v>7</v>
      </c>
    </row>
    <row r="2252" spans="1:10" customHeight="0">
      <c r="A2252" s="0">
        <f>HYPERLINK("https://dl.dropboxusercontent.com/scl/fi/zjrnzf1mw0nvbnb35gfta/108972-af.jpg?rlkey=bqw2zgwxnkwyy40pcwysewd77&amp;dl=0","Click to download Image")</f>
      </c>
      <c r="B2252" s="0">
        <f>HYPERLINK("https://dl.dropboxusercontent.com/scl/fi/j6khw32ke7ead0bgflzr5/womens-hoodie-and-sweatshirt-size-chartsvictoria.jpg?rlkey=dszz3s9jg4kezzq4fsbjg5dzr&amp;dl=0","Click to download SizeChart")</f>
      </c>
      <c r="C2252" s="0" t="inlineStr">
        <is>
          <t>Victoria Women's Cowl Neck Pullover</t>
        </is>
      </c>
      <c r="D2252" s="0" t="inlineStr">
        <is>
          <t>'108972</t>
        </is>
      </c>
      <c r="E2252" s="0" t="inlineStr">
        <is>
          <t>UNI VICTORIA BLACK:108972B-M</t>
        </is>
      </c>
      <c r="F2252" s="0" t="inlineStr">
        <is>
          <t>'800108972021</t>
        </is>
      </c>
      <c r="G2252" s="0" t="inlineStr">
        <is>
          <t>WOMENS</t>
        </is>
      </c>
      <c r="H2252" s="0" t="inlineStr">
        <is>
          <t>M</t>
        </is>
      </c>
      <c r="I2252" s="0">
        <v>49.99</v>
      </c>
      <c r="J2252" s="0">
        <v>14</v>
      </c>
    </row>
    <row r="2253" spans="1:10" customHeight="0">
      <c r="A2253" s="0">
        <f>HYPERLINK("https://dl.dropboxusercontent.com/scl/fi/zjrnzf1mw0nvbnb35gfta/108972-af.jpg?rlkey=bqw2zgwxnkwyy40pcwysewd77&amp;dl=0","Click to download Image")</f>
      </c>
      <c r="B2253" s="0">
        <f>HYPERLINK("https://dl.dropboxusercontent.com/scl/fi/j6khw32ke7ead0bgflzr5/womens-hoodie-and-sweatshirt-size-chartsvictoria.jpg?rlkey=dszz3s9jg4kezzq4fsbjg5dzr&amp;dl=0","Click to download SizeChart")</f>
      </c>
      <c r="C2253" s="0" t="inlineStr">
        <is>
          <t>Victoria Women's Cowl Neck Pullover</t>
        </is>
      </c>
      <c r="D2253" s="0" t="inlineStr">
        <is>
          <t>'108972</t>
        </is>
      </c>
      <c r="E2253" s="0" t="inlineStr">
        <is>
          <t>UNI VICTORIA BLACK:108972C-L</t>
        </is>
      </c>
      <c r="F2253" s="0" t="inlineStr">
        <is>
          <t>'800108972038</t>
        </is>
      </c>
      <c r="G2253" s="0" t="inlineStr">
        <is>
          <t>WOMENS</t>
        </is>
      </c>
      <c r="H2253" s="0" t="inlineStr">
        <is>
          <t>L</t>
        </is>
      </c>
      <c r="I2253" s="0">
        <v>49.99</v>
      </c>
      <c r="J2253" s="0">
        <v>16</v>
      </c>
    </row>
    <row r="2254" spans="1:10" customHeight="0">
      <c r="A2254" s="0">
        <f>HYPERLINK("https://dl.dropboxusercontent.com/scl/fi/zjrnzf1mw0nvbnb35gfta/108972-af.jpg?rlkey=bqw2zgwxnkwyy40pcwysewd77&amp;dl=0","Click to download Image")</f>
      </c>
      <c r="B2254" s="0">
        <f>HYPERLINK("https://dl.dropboxusercontent.com/scl/fi/j6khw32ke7ead0bgflzr5/womens-hoodie-and-sweatshirt-size-chartsvictoria.jpg?rlkey=dszz3s9jg4kezzq4fsbjg5dzr&amp;dl=0","Click to download SizeChart")</f>
      </c>
      <c r="C2254" s="0" t="inlineStr">
        <is>
          <t>Victoria Women's Cowl Neck Pullover</t>
        </is>
      </c>
      <c r="D2254" s="0" t="inlineStr">
        <is>
          <t>'108972</t>
        </is>
      </c>
      <c r="E2254" s="0" t="inlineStr">
        <is>
          <t>UNI VICTORIA BLACK:108972D-XL</t>
        </is>
      </c>
      <c r="F2254" s="0" t="inlineStr">
        <is>
          <t>'800108972045</t>
        </is>
      </c>
      <c r="G2254" s="0" t="inlineStr">
        <is>
          <t>WOMENS</t>
        </is>
      </c>
      <c r="H2254" s="0" t="inlineStr">
        <is>
          <t>XL</t>
        </is>
      </c>
      <c r="I2254" s="0">
        <v>49.99</v>
      </c>
      <c r="J2254" s="0">
        <v>6</v>
      </c>
    </row>
    <row r="2255" spans="1:10" customHeight="0">
      <c r="A2255" s="0">
        <f>HYPERLINK("https://dl.dropboxusercontent.com/scl/fi/zjrnzf1mw0nvbnb35gfta/108972-af.jpg?rlkey=bqw2zgwxnkwyy40pcwysewd77&amp;dl=0","Click to download Image")</f>
      </c>
      <c r="B2255" s="0">
        <f>HYPERLINK("https://dl.dropboxusercontent.com/scl/fi/j6khw32ke7ead0bgflzr5/womens-hoodie-and-sweatshirt-size-chartsvictoria.jpg?rlkey=dszz3s9jg4kezzq4fsbjg5dzr&amp;dl=0","Click to download SizeChart")</f>
      </c>
      <c r="C2255" s="0" t="inlineStr">
        <is>
          <t>Victoria Women's Cowl Neck Pullover</t>
        </is>
      </c>
      <c r="D2255" s="0" t="inlineStr">
        <is>
          <t>'108972</t>
        </is>
      </c>
      <c r="E2255" s="0" t="inlineStr">
        <is>
          <t>UNI VICTORIA BLACK:108972E-2XL</t>
        </is>
      </c>
      <c r="F2255" s="0" t="inlineStr">
        <is>
          <t>'800108972052</t>
        </is>
      </c>
      <c r="G2255" s="0" t="inlineStr">
        <is>
          <t>WOMENS</t>
        </is>
      </c>
      <c r="H2255" s="0" t="inlineStr">
        <is>
          <t>2XL</t>
        </is>
      </c>
      <c r="I2255" s="0">
        <v>49.99</v>
      </c>
      <c r="J2255" s="0">
        <v>2</v>
      </c>
    </row>
    <row r="2256" spans="1:10" customHeight="0">
      <c r="A2256" s="0">
        <f>HYPERLINK("https://dl.dropboxusercontent.com/scl/fi/zjrnzf1mw0nvbnb35gfta/108972-af.jpg?rlkey=bqw2zgwxnkwyy40pcwysewd77&amp;dl=0","Click to download Image")</f>
      </c>
      <c r="B2256" s="0">
        <f>HYPERLINK("https://dl.dropboxusercontent.com/scl/fi/j6khw32ke7ead0bgflzr5/womens-hoodie-and-sweatshirt-size-chartsvictoria.jpg?rlkey=dszz3s9jg4kezzq4fsbjg5dzr&amp;dl=0","Click to download SizeChart")</f>
      </c>
      <c r="C2256" s="0" t="inlineStr">
        <is>
          <t>Victoria Women's Cowl Neck Pullover</t>
        </is>
      </c>
      <c r="D2256" s="0" t="inlineStr">
        <is>
          <t>'108972</t>
        </is>
      </c>
      <c r="E2256" s="0" t="inlineStr">
        <is>
          <t>UNI VICTORIA BLACK:108972F-3XL</t>
        </is>
      </c>
      <c r="F2256" s="0" t="inlineStr">
        <is>
          <t>'800108972069</t>
        </is>
      </c>
      <c r="G2256" s="0" t="inlineStr">
        <is>
          <t>WOMENS</t>
        </is>
      </c>
      <c r="H2256" s="0" t="inlineStr">
        <is>
          <t>3XL</t>
        </is>
      </c>
      <c r="I2256" s="0">
        <v>49.99</v>
      </c>
      <c r="J2256" s="0">
        <v>2</v>
      </c>
    </row>
    <row r="2257" spans="1:10" customHeight="0">
      <c r="A2257" s="0">
        <f>HYPERLINK("https://dl.dropboxusercontent.com/scl/fi/nersio60ctv77bvzy7f5r/108974-af.jpg?rlkey=eoumksmqoawzokg0acfrvl6jc&amp;dl=0","Click to download Image")</f>
      </c>
      <c r="B2257" s="0">
        <f>HYPERLINK("https://dl.dropboxusercontent.com/scl/fi/j6khw32ke7ead0bgflzr5/womens-hoodie-and-sweatshirt-size-chartsvictoria.jpg?rlkey=dszz3s9jg4kezzq4fsbjg5dzr&amp;dl=0","Click to download SizeChart")</f>
      </c>
      <c r="C2257" s="0" t="inlineStr">
        <is>
          <t>Victoria Women's Cowl Neck Pullover</t>
        </is>
      </c>
      <c r="D2257" s="0" t="inlineStr">
        <is>
          <t>'108974</t>
        </is>
      </c>
      <c r="E2257" s="0" t="inlineStr">
        <is>
          <t>MARQ VICTORIA BLACK:108974A-S</t>
        </is>
      </c>
      <c r="F2257" s="0" t="inlineStr">
        <is>
          <t>'800108974018</t>
        </is>
      </c>
      <c r="G2257" s="0" t="inlineStr">
        <is>
          <t>WOMENS</t>
        </is>
      </c>
      <c r="H2257" s="0" t="inlineStr">
        <is>
          <t>S</t>
        </is>
      </c>
      <c r="I2257" s="0">
        <v>49.99</v>
      </c>
      <c r="J2257" s="0">
        <v>16</v>
      </c>
    </row>
    <row r="2258" spans="1:10" customHeight="0">
      <c r="A2258" s="0">
        <f>HYPERLINK("https://dl.dropboxusercontent.com/scl/fi/nersio60ctv77bvzy7f5r/108974-af.jpg?rlkey=eoumksmqoawzokg0acfrvl6jc&amp;dl=0","Click to download Image")</f>
      </c>
      <c r="B2258" s="0">
        <f>HYPERLINK("https://dl.dropboxusercontent.com/scl/fi/j6khw32ke7ead0bgflzr5/womens-hoodie-and-sweatshirt-size-chartsvictoria.jpg?rlkey=dszz3s9jg4kezzq4fsbjg5dzr&amp;dl=0","Click to download SizeChart")</f>
      </c>
      <c r="C2258" s="0" t="inlineStr">
        <is>
          <t>Victoria Women's Cowl Neck Pullover</t>
        </is>
      </c>
      <c r="D2258" s="0" t="inlineStr">
        <is>
          <t>'108974</t>
        </is>
      </c>
      <c r="E2258" s="0" t="inlineStr">
        <is>
          <t>MARQ VICTORIA BLACK:108974B-M</t>
        </is>
      </c>
      <c r="F2258" s="0" t="inlineStr">
        <is>
          <t>'800108974025</t>
        </is>
      </c>
      <c r="G2258" s="0" t="inlineStr">
        <is>
          <t>WOMENS</t>
        </is>
      </c>
      <c r="H2258" s="0" t="inlineStr">
        <is>
          <t>M</t>
        </is>
      </c>
      <c r="I2258" s="0">
        <v>49.99</v>
      </c>
      <c r="J2258" s="0">
        <v>32</v>
      </c>
    </row>
    <row r="2259" spans="1:10" customHeight="0">
      <c r="A2259" s="0">
        <f>HYPERLINK("https://dl.dropboxusercontent.com/scl/fi/nersio60ctv77bvzy7f5r/108974-af.jpg?rlkey=eoumksmqoawzokg0acfrvl6jc&amp;dl=0","Click to download Image")</f>
      </c>
      <c r="B2259" s="0">
        <f>HYPERLINK("https://dl.dropboxusercontent.com/scl/fi/j6khw32ke7ead0bgflzr5/womens-hoodie-and-sweatshirt-size-chartsvictoria.jpg?rlkey=dszz3s9jg4kezzq4fsbjg5dzr&amp;dl=0","Click to download SizeChart")</f>
      </c>
      <c r="C2259" s="0" t="inlineStr">
        <is>
          <t>Victoria Women's Cowl Neck Pullover</t>
        </is>
      </c>
      <c r="D2259" s="0" t="inlineStr">
        <is>
          <t>'108974</t>
        </is>
      </c>
      <c r="E2259" s="0" t="inlineStr">
        <is>
          <t>MARQ VICTORIA BLACK:108974C-L</t>
        </is>
      </c>
      <c r="F2259" s="0" t="inlineStr">
        <is>
          <t>'800108974032</t>
        </is>
      </c>
      <c r="G2259" s="0" t="inlineStr">
        <is>
          <t>WOMENS</t>
        </is>
      </c>
      <c r="H2259" s="0" t="inlineStr">
        <is>
          <t>L</t>
        </is>
      </c>
      <c r="I2259" s="0">
        <v>49.99</v>
      </c>
      <c r="J2259" s="0">
        <v>32</v>
      </c>
    </row>
    <row r="2260" spans="1:10" customHeight="0">
      <c r="A2260" s="0">
        <f>HYPERLINK("https://dl.dropboxusercontent.com/scl/fi/nersio60ctv77bvzy7f5r/108974-af.jpg?rlkey=eoumksmqoawzokg0acfrvl6jc&amp;dl=0","Click to download Image")</f>
      </c>
      <c r="B2260" s="0">
        <f>HYPERLINK("https://dl.dropboxusercontent.com/scl/fi/j6khw32ke7ead0bgflzr5/womens-hoodie-and-sweatshirt-size-chartsvictoria.jpg?rlkey=dszz3s9jg4kezzq4fsbjg5dzr&amp;dl=0","Click to download SizeChart")</f>
      </c>
      <c r="C2260" s="0" t="inlineStr">
        <is>
          <t>Victoria Women's Cowl Neck Pullover</t>
        </is>
      </c>
      <c r="D2260" s="0" t="inlineStr">
        <is>
          <t>'108974</t>
        </is>
      </c>
      <c r="E2260" s="0" t="inlineStr">
        <is>
          <t>MARQ VICTORIA BLACK:108974D-XL</t>
        </is>
      </c>
      <c r="F2260" s="0" t="inlineStr">
        <is>
          <t>'800108974049</t>
        </is>
      </c>
      <c r="G2260" s="0" t="inlineStr">
        <is>
          <t>WOMENS</t>
        </is>
      </c>
      <c r="H2260" s="0" t="inlineStr">
        <is>
          <t>XL</t>
        </is>
      </c>
      <c r="I2260" s="0">
        <v>49.99</v>
      </c>
      <c r="J2260" s="0">
        <v>16</v>
      </c>
    </row>
    <row r="2261" spans="1:10" customHeight="0">
      <c r="A2261" s="0">
        <f>HYPERLINK("https://dl.dropboxusercontent.com/scl/fi/nersio60ctv77bvzy7f5r/108974-af.jpg?rlkey=eoumksmqoawzokg0acfrvl6jc&amp;dl=0","Click to download Image")</f>
      </c>
      <c r="B2261" s="0">
        <f>HYPERLINK("https://dl.dropboxusercontent.com/scl/fi/j6khw32ke7ead0bgflzr5/womens-hoodie-and-sweatshirt-size-chartsvictoria.jpg?rlkey=dszz3s9jg4kezzq4fsbjg5dzr&amp;dl=0","Click to download SizeChart")</f>
      </c>
      <c r="C2261" s="0" t="inlineStr">
        <is>
          <t>Victoria Women's Cowl Neck Pullover</t>
        </is>
      </c>
      <c r="D2261" s="0" t="inlineStr">
        <is>
          <t>'108974</t>
        </is>
      </c>
      <c r="E2261" s="0" t="inlineStr">
        <is>
          <t>MARQ VICTORIA BLACK:108974E-2XL</t>
        </is>
      </c>
      <c r="F2261" s="0" t="inlineStr">
        <is>
          <t>'800108974056</t>
        </is>
      </c>
      <c r="G2261" s="0" t="inlineStr">
        <is>
          <t>WOMENS</t>
        </is>
      </c>
      <c r="H2261" s="0" t="inlineStr">
        <is>
          <t>2XL</t>
        </is>
      </c>
      <c r="I2261" s="0">
        <v>49.99</v>
      </c>
      <c r="J2261" s="0">
        <v>4</v>
      </c>
    </row>
    <row r="2262" spans="1:10" customHeight="0">
      <c r="A2262" s="0">
        <f>HYPERLINK("https://dl.dropboxusercontent.com/scl/fi/nersio60ctv77bvzy7f5r/108974-af.jpg?rlkey=eoumksmqoawzokg0acfrvl6jc&amp;dl=0","Click to download Image")</f>
      </c>
      <c r="B2262" s="0">
        <f>HYPERLINK("https://dl.dropboxusercontent.com/scl/fi/j6khw32ke7ead0bgflzr5/womens-hoodie-and-sweatshirt-size-chartsvictoria.jpg?rlkey=dszz3s9jg4kezzq4fsbjg5dzr&amp;dl=0","Click to download SizeChart")</f>
      </c>
      <c r="C2262" s="0" t="inlineStr">
        <is>
          <t>Victoria Women's Cowl Neck Pullover</t>
        </is>
      </c>
      <c r="D2262" s="0" t="inlineStr">
        <is>
          <t>'108974</t>
        </is>
      </c>
      <c r="E2262" s="0" t="inlineStr">
        <is>
          <t>MARQ VICTORIA BLACK:108974F-3XL</t>
        </is>
      </c>
      <c r="F2262" s="0" t="inlineStr">
        <is>
          <t>'800108974063</t>
        </is>
      </c>
      <c r="G2262" s="0" t="inlineStr">
        <is>
          <t>WOMENS</t>
        </is>
      </c>
      <c r="H2262" s="0" t="inlineStr">
        <is>
          <t>3XL</t>
        </is>
      </c>
      <c r="I2262" s="0">
        <v>49.99</v>
      </c>
      <c r="J2262" s="0">
        <v>4</v>
      </c>
    </row>
    <row r="2263" spans="1:10" customHeight="0">
      <c r="A2263" s="0">
        <f>HYPERLINK("https://dl.dropboxusercontent.com/scl/fi/9zkgqye03rneelp52tl3a/108977af19058.jpg?rlkey=mjzwtladub8d2e4uudovbcsx7&amp;dl=0","Click to download Image")</f>
      </c>
      <c r="B2263" s="0">
        <f>HYPERLINK("https://dl.dropboxusercontent.com/scl/fi/j6khw32ke7ead0bgflzr5/womens-hoodie-and-sweatshirt-size-chartsvictoria.jpg?rlkey=dszz3s9jg4kezzq4fsbjg5dzr&amp;dl=0","Click to download SizeChart")</f>
      </c>
      <c r="C2263" s="0" t="inlineStr">
        <is>
          <t>Victoria Women's Cowl Neck Pullover</t>
        </is>
      </c>
      <c r="D2263" s="0" t="inlineStr">
        <is>
          <t>'108977</t>
        </is>
      </c>
      <c r="E2263" s="0" t="inlineStr">
        <is>
          <t>PURDUE VICTORIA GREY:108977A-S</t>
        </is>
      </c>
      <c r="F2263" s="0" t="inlineStr">
        <is>
          <t>'800108977019</t>
        </is>
      </c>
      <c r="G2263" s="0" t="inlineStr">
        <is>
          <t>WOMENS</t>
        </is>
      </c>
      <c r="H2263" s="0" t="inlineStr">
        <is>
          <t>S</t>
        </is>
      </c>
      <c r="I2263" s="0">
        <v>49.99</v>
      </c>
      <c r="J2263" s="0">
        <v>7</v>
      </c>
    </row>
    <row r="2264" spans="1:10" customHeight="0">
      <c r="A2264" s="0">
        <f>HYPERLINK("https://dl.dropboxusercontent.com/scl/fi/9zkgqye03rneelp52tl3a/108977af19058.jpg?rlkey=mjzwtladub8d2e4uudovbcsx7&amp;dl=0","Click to download Image")</f>
      </c>
      <c r="B2264" s="0">
        <f>HYPERLINK("https://dl.dropboxusercontent.com/scl/fi/j6khw32ke7ead0bgflzr5/womens-hoodie-and-sweatshirt-size-chartsvictoria.jpg?rlkey=dszz3s9jg4kezzq4fsbjg5dzr&amp;dl=0","Click to download SizeChart")</f>
      </c>
      <c r="C2264" s="0" t="inlineStr">
        <is>
          <t>Victoria Women's Cowl Neck Pullover</t>
        </is>
      </c>
      <c r="D2264" s="0" t="inlineStr">
        <is>
          <t>'108977</t>
        </is>
      </c>
      <c r="E2264" s="0" t="inlineStr">
        <is>
          <t>PURDUE VICTORIA GREY:108977B-M</t>
        </is>
      </c>
      <c r="F2264" s="0" t="inlineStr">
        <is>
          <t>'800108977026</t>
        </is>
      </c>
      <c r="G2264" s="0" t="inlineStr">
        <is>
          <t>WOMENS</t>
        </is>
      </c>
      <c r="H2264" s="0" t="inlineStr">
        <is>
          <t>M</t>
        </is>
      </c>
      <c r="I2264" s="0">
        <v>49.99</v>
      </c>
      <c r="J2264" s="0">
        <v>22</v>
      </c>
    </row>
    <row r="2265" spans="1:10" customHeight="0">
      <c r="A2265" s="0">
        <f>HYPERLINK("https://dl.dropboxusercontent.com/scl/fi/9zkgqye03rneelp52tl3a/108977af19058.jpg?rlkey=mjzwtladub8d2e4uudovbcsx7&amp;dl=0","Click to download Image")</f>
      </c>
      <c r="B2265" s="0">
        <f>HYPERLINK("https://dl.dropboxusercontent.com/scl/fi/j6khw32ke7ead0bgflzr5/womens-hoodie-and-sweatshirt-size-chartsvictoria.jpg?rlkey=dszz3s9jg4kezzq4fsbjg5dzr&amp;dl=0","Click to download SizeChart")</f>
      </c>
      <c r="C2265" s="0" t="inlineStr">
        <is>
          <t>Victoria Women's Cowl Neck Pullover</t>
        </is>
      </c>
      <c r="D2265" s="0" t="inlineStr">
        <is>
          <t>'108977</t>
        </is>
      </c>
      <c r="E2265" s="0" t="inlineStr">
        <is>
          <t>PURDUE VICTORIA GREY:108977C-L</t>
        </is>
      </c>
      <c r="F2265" s="0" t="inlineStr">
        <is>
          <t>'800108977033</t>
        </is>
      </c>
      <c r="G2265" s="0" t="inlineStr">
        <is>
          <t>WOMENS</t>
        </is>
      </c>
      <c r="H2265" s="0" t="inlineStr">
        <is>
          <t>L</t>
        </is>
      </c>
      <c r="I2265" s="0">
        <v>49.99</v>
      </c>
      <c r="J2265" s="0">
        <v>22</v>
      </c>
    </row>
    <row r="2266" spans="1:10" customHeight="0">
      <c r="A2266" s="0">
        <f>HYPERLINK("https://dl.dropboxusercontent.com/scl/fi/9zkgqye03rneelp52tl3a/108977af19058.jpg?rlkey=mjzwtladub8d2e4uudovbcsx7&amp;dl=0","Click to download Image")</f>
      </c>
      <c r="B2266" s="0">
        <f>HYPERLINK("https://dl.dropboxusercontent.com/scl/fi/j6khw32ke7ead0bgflzr5/womens-hoodie-and-sweatshirt-size-chartsvictoria.jpg?rlkey=dszz3s9jg4kezzq4fsbjg5dzr&amp;dl=0","Click to download SizeChart")</f>
      </c>
      <c r="C2266" s="0" t="inlineStr">
        <is>
          <t>Victoria Women's Cowl Neck Pullover</t>
        </is>
      </c>
      <c r="D2266" s="0" t="inlineStr">
        <is>
          <t>'108977</t>
        </is>
      </c>
      <c r="E2266" s="0" t="inlineStr">
        <is>
          <t>PURDUE VICTORIA GREY:108977D-XL</t>
        </is>
      </c>
      <c r="F2266" s="0" t="inlineStr">
        <is>
          <t>'800108977040</t>
        </is>
      </c>
      <c r="G2266" s="0" t="inlineStr">
        <is>
          <t>WOMENS</t>
        </is>
      </c>
      <c r="H2266" s="0" t="inlineStr">
        <is>
          <t>XL</t>
        </is>
      </c>
      <c r="I2266" s="0">
        <v>49.99</v>
      </c>
      <c r="J2266" s="0">
        <v>14</v>
      </c>
    </row>
    <row r="2267" spans="1:10" customHeight="0">
      <c r="A2267" s="0">
        <f>HYPERLINK("https://dl.dropboxusercontent.com/scl/fi/9zkgqye03rneelp52tl3a/108977af19058.jpg?rlkey=mjzwtladub8d2e4uudovbcsx7&amp;dl=0","Click to download Image")</f>
      </c>
      <c r="B2267" s="0">
        <f>HYPERLINK("https://dl.dropboxusercontent.com/scl/fi/j6khw32ke7ead0bgflzr5/womens-hoodie-and-sweatshirt-size-chartsvictoria.jpg?rlkey=dszz3s9jg4kezzq4fsbjg5dzr&amp;dl=0","Click to download SizeChart")</f>
      </c>
      <c r="C2267" s="0" t="inlineStr">
        <is>
          <t>Victoria Women's Cowl Neck Pullover</t>
        </is>
      </c>
      <c r="D2267" s="0" t="inlineStr">
        <is>
          <t>'108977</t>
        </is>
      </c>
      <c r="E2267" s="0" t="inlineStr">
        <is>
          <t>PURDUE VICTORIA GREY:108977E-2XL</t>
        </is>
      </c>
      <c r="F2267" s="0" t="inlineStr">
        <is>
          <t>'800108977057</t>
        </is>
      </c>
      <c r="G2267" s="0" t="inlineStr">
        <is>
          <t>WOMENS</t>
        </is>
      </c>
      <c r="H2267" s="0" t="inlineStr">
        <is>
          <t>2XL</t>
        </is>
      </c>
      <c r="I2267" s="0">
        <v>49.99</v>
      </c>
      <c r="J2267" s="0">
        <v>2</v>
      </c>
    </row>
    <row r="2268" spans="1:10" customHeight="0">
      <c r="A2268" s="0">
        <f>HYPERLINK("https://dl.dropboxusercontent.com/scl/fi/9zkgqye03rneelp52tl3a/108977af19058.jpg?rlkey=mjzwtladub8d2e4uudovbcsx7&amp;dl=0","Click to download Image")</f>
      </c>
      <c r="B2268" s="0">
        <f>HYPERLINK("https://dl.dropboxusercontent.com/scl/fi/j6khw32ke7ead0bgflzr5/womens-hoodie-and-sweatshirt-size-chartsvictoria.jpg?rlkey=dszz3s9jg4kezzq4fsbjg5dzr&amp;dl=0","Click to download SizeChart")</f>
      </c>
      <c r="C2268" s="0" t="inlineStr">
        <is>
          <t>Victoria Women's Cowl Neck Pullover</t>
        </is>
      </c>
      <c r="D2268" s="0" t="inlineStr">
        <is>
          <t>'108977</t>
        </is>
      </c>
      <c r="E2268" s="0" t="inlineStr">
        <is>
          <t>PURDUE VICTORIA GREY:108977F-3XL</t>
        </is>
      </c>
      <c r="F2268" s="0" t="inlineStr">
        <is>
          <t>'800108977064</t>
        </is>
      </c>
      <c r="G2268" s="0" t="inlineStr">
        <is>
          <t>WOMENS</t>
        </is>
      </c>
      <c r="H2268" s="0" t="inlineStr">
        <is>
          <t>3XL</t>
        </is>
      </c>
      <c r="I2268" s="0">
        <v>49.99</v>
      </c>
      <c r="J2268" s="0">
        <v>3</v>
      </c>
    </row>
    <row r="2269" spans="1:10" customHeight="0">
      <c r="A2269" s="0">
        <f>HYPERLINK("https://dl.dropboxusercontent.com/scl/fi/6d370g8bju0rnl80k65w1/108976-af.jpg?rlkey=1pgkwabbxfmkhrgqr0gqhc0km&amp;dl=0","Click to download Image")</f>
      </c>
      <c r="B2269" s="0">
        <f>HYPERLINK("https://dl.dropboxusercontent.com/scl/fi/j6khw32ke7ead0bgflzr5/womens-hoodie-and-sweatshirt-size-chartsvictoria.jpg?rlkey=dszz3s9jg4kezzq4fsbjg5dzr&amp;dl=0","Click to download SizeChart")</f>
      </c>
      <c r="C2269" s="0" t="inlineStr">
        <is>
          <t>Victoria Women's Cowl Neck Pullover</t>
        </is>
      </c>
      <c r="D2269" s="0" t="inlineStr">
        <is>
          <t>'108976</t>
        </is>
      </c>
      <c r="E2269" s="0" t="inlineStr">
        <is>
          <t>MU VICTORIA GREY:108976A-S</t>
        </is>
      </c>
      <c r="F2269" s="0" t="inlineStr">
        <is>
          <t>'800108976012</t>
        </is>
      </c>
      <c r="G2269" s="0" t="inlineStr">
        <is>
          <t>WOMENS</t>
        </is>
      </c>
      <c r="H2269" s="0" t="inlineStr">
        <is>
          <t>S</t>
        </is>
      </c>
      <c r="I2269" s="0">
        <v>49.99</v>
      </c>
      <c r="J2269" s="0">
        <v>7</v>
      </c>
    </row>
    <row r="2270" spans="1:10" customHeight="0">
      <c r="A2270" s="0">
        <f>HYPERLINK("https://dl.dropboxusercontent.com/scl/fi/6d370g8bju0rnl80k65w1/108976-af.jpg?rlkey=1pgkwabbxfmkhrgqr0gqhc0km&amp;dl=0","Click to download Image")</f>
      </c>
      <c r="B2270" s="0">
        <f>HYPERLINK("https://dl.dropboxusercontent.com/scl/fi/j6khw32ke7ead0bgflzr5/womens-hoodie-and-sweatshirt-size-chartsvictoria.jpg?rlkey=dszz3s9jg4kezzq4fsbjg5dzr&amp;dl=0","Click to download SizeChart")</f>
      </c>
      <c r="C2270" s="0" t="inlineStr">
        <is>
          <t>Victoria Women's Cowl Neck Pullover</t>
        </is>
      </c>
      <c r="D2270" s="0" t="inlineStr">
        <is>
          <t>'108976</t>
        </is>
      </c>
      <c r="E2270" s="0" t="inlineStr">
        <is>
          <t>MU VICTORIA GREY:108976B-M</t>
        </is>
      </c>
      <c r="F2270" s="0" t="inlineStr">
        <is>
          <t>'800108976029</t>
        </is>
      </c>
      <c r="G2270" s="0" t="inlineStr">
        <is>
          <t>WOMENS</t>
        </is>
      </c>
      <c r="H2270" s="0" t="inlineStr">
        <is>
          <t>M</t>
        </is>
      </c>
      <c r="I2270" s="0">
        <v>49.99</v>
      </c>
      <c r="J2270" s="0">
        <v>19</v>
      </c>
    </row>
    <row r="2271" spans="1:10" customHeight="0">
      <c r="A2271" s="0">
        <f>HYPERLINK("https://dl.dropboxusercontent.com/scl/fi/6d370g8bju0rnl80k65w1/108976-af.jpg?rlkey=1pgkwabbxfmkhrgqr0gqhc0km&amp;dl=0","Click to download Image")</f>
      </c>
      <c r="B2271" s="0">
        <f>HYPERLINK("https://dl.dropboxusercontent.com/scl/fi/j6khw32ke7ead0bgflzr5/womens-hoodie-and-sweatshirt-size-chartsvictoria.jpg?rlkey=dszz3s9jg4kezzq4fsbjg5dzr&amp;dl=0","Click to download SizeChart")</f>
      </c>
      <c r="C2271" s="0" t="inlineStr">
        <is>
          <t>Victoria Women's Cowl Neck Pullover</t>
        </is>
      </c>
      <c r="D2271" s="0" t="inlineStr">
        <is>
          <t>'108976</t>
        </is>
      </c>
      <c r="E2271" s="0" t="inlineStr">
        <is>
          <t>MU VICTORIA GREY:108976C-L</t>
        </is>
      </c>
      <c r="F2271" s="0" t="inlineStr">
        <is>
          <t>'800108976036</t>
        </is>
      </c>
      <c r="G2271" s="0" t="inlineStr">
        <is>
          <t>WOMENS</t>
        </is>
      </c>
      <c r="H2271" s="0" t="inlineStr">
        <is>
          <t>L</t>
        </is>
      </c>
      <c r="I2271" s="0">
        <v>49.99</v>
      </c>
      <c r="J2271" s="0">
        <v>20</v>
      </c>
    </row>
    <row r="2272" spans="1:10" customHeight="0">
      <c r="A2272" s="0">
        <f>HYPERLINK("https://dl.dropboxusercontent.com/scl/fi/6d370g8bju0rnl80k65w1/108976-af.jpg?rlkey=1pgkwabbxfmkhrgqr0gqhc0km&amp;dl=0","Click to download Image")</f>
      </c>
      <c r="B2272" s="0">
        <f>HYPERLINK("https://dl.dropboxusercontent.com/scl/fi/j6khw32ke7ead0bgflzr5/womens-hoodie-and-sweatshirt-size-chartsvictoria.jpg?rlkey=dszz3s9jg4kezzq4fsbjg5dzr&amp;dl=0","Click to download SizeChart")</f>
      </c>
      <c r="C2272" s="0" t="inlineStr">
        <is>
          <t>Victoria Women's Cowl Neck Pullover</t>
        </is>
      </c>
      <c r="D2272" s="0" t="inlineStr">
        <is>
          <t>'108976</t>
        </is>
      </c>
      <c r="E2272" s="0" t="inlineStr">
        <is>
          <t>MU VICTORIA GREY:108976D-XL</t>
        </is>
      </c>
      <c r="F2272" s="0" t="inlineStr">
        <is>
          <t>'800108976043</t>
        </is>
      </c>
      <c r="G2272" s="0" t="inlineStr">
        <is>
          <t>WOMENS</t>
        </is>
      </c>
      <c r="H2272" s="0" t="inlineStr">
        <is>
          <t>XL</t>
        </is>
      </c>
      <c r="I2272" s="0">
        <v>49.99</v>
      </c>
      <c r="J2272" s="0">
        <v>0</v>
      </c>
    </row>
    <row r="2273" spans="1:10" customHeight="0">
      <c r="A2273" s="0">
        <f>HYPERLINK("https://dl.dropboxusercontent.com/scl/fi/6d370g8bju0rnl80k65w1/108976-af.jpg?rlkey=1pgkwabbxfmkhrgqr0gqhc0km&amp;dl=0","Click to download Image")</f>
      </c>
      <c r="B2273" s="0">
        <f>HYPERLINK("https://dl.dropboxusercontent.com/scl/fi/j6khw32ke7ead0bgflzr5/womens-hoodie-and-sweatshirt-size-chartsvictoria.jpg?rlkey=dszz3s9jg4kezzq4fsbjg5dzr&amp;dl=0","Click to download SizeChart")</f>
      </c>
      <c r="C2273" s="0" t="inlineStr">
        <is>
          <t>Victoria Women's Cowl Neck Pullover</t>
        </is>
      </c>
      <c r="D2273" s="0" t="inlineStr">
        <is>
          <t>'108976</t>
        </is>
      </c>
      <c r="E2273" s="0" t="inlineStr">
        <is>
          <t>MU VICTORIA GREY:108976E-2XL</t>
        </is>
      </c>
      <c r="F2273" s="0" t="inlineStr">
        <is>
          <t>'800108976050</t>
        </is>
      </c>
      <c r="G2273" s="0" t="inlineStr">
        <is>
          <t>WOMENS</t>
        </is>
      </c>
      <c r="H2273" s="0" t="inlineStr">
        <is>
          <t>2XL</t>
        </is>
      </c>
      <c r="I2273" s="0">
        <v>49.99</v>
      </c>
      <c r="J2273" s="0">
        <v>0</v>
      </c>
    </row>
    <row r="2274" spans="1:10" customHeight="0">
      <c r="A2274" s="0">
        <f>HYPERLINK("https://dl.dropboxusercontent.com/scl/fi/6d370g8bju0rnl80k65w1/108976-af.jpg?rlkey=1pgkwabbxfmkhrgqr0gqhc0km&amp;dl=0","Click to download Image")</f>
      </c>
      <c r="B2274" s="0">
        <f>HYPERLINK("https://dl.dropboxusercontent.com/scl/fi/j6khw32ke7ead0bgflzr5/womens-hoodie-and-sweatshirt-size-chartsvictoria.jpg?rlkey=dszz3s9jg4kezzq4fsbjg5dzr&amp;dl=0","Click to download SizeChart")</f>
      </c>
      <c r="C2274" s="0" t="inlineStr">
        <is>
          <t>Victoria Women's Cowl Neck Pullover</t>
        </is>
      </c>
      <c r="D2274" s="0" t="inlineStr">
        <is>
          <t>'108976</t>
        </is>
      </c>
      <c r="E2274" s="0" t="inlineStr">
        <is>
          <t>MU VICTORIA GREY:108976F-3XL</t>
        </is>
      </c>
      <c r="F2274" s="0" t="inlineStr">
        <is>
          <t>'800108976067</t>
        </is>
      </c>
      <c r="G2274" s="0" t="inlineStr">
        <is>
          <t>WOMENS</t>
        </is>
      </c>
      <c r="H2274" s="0" t="inlineStr">
        <is>
          <t>3XL</t>
        </is>
      </c>
      <c r="I2274" s="0">
        <v>49.99</v>
      </c>
      <c r="J2274" s="0">
        <v>0</v>
      </c>
    </row>
    <row r="2275" spans="1:10" customHeight="0">
      <c r="A2275" s="0">
        <f>HYPERLINK("https://dl.dropboxusercontent.com/scl/fi/rp6ik10ldtuung14jlfcb/108973af.jpg?rlkey=t1sepgh0lc9tjdxkeszu9rjkj&amp;dl=0","Click to download Image")</f>
      </c>
      <c r="B2275" s="0">
        <f>HYPERLINK("https://dl.dropboxusercontent.com/scl/fi/j6khw32ke7ead0bgflzr5/womens-hoodie-and-sweatshirt-size-chartsvictoria.jpg?rlkey=dszz3s9jg4kezzq4fsbjg5dzr&amp;dl=0","Click to download SizeChart")</f>
      </c>
      <c r="C2275" s="0" t="inlineStr">
        <is>
          <t>Victoria Women's Cowl Neck Pullover</t>
        </is>
      </c>
      <c r="D2275" s="0" t="inlineStr">
        <is>
          <t>'108973</t>
        </is>
      </c>
      <c r="E2275" s="0" t="inlineStr">
        <is>
          <t>MU VICTORIA BLACK:108973A-S</t>
        </is>
      </c>
      <c r="F2275" s="0" t="inlineStr">
        <is>
          <t>'800108973011</t>
        </is>
      </c>
      <c r="G2275" s="0" t="inlineStr">
        <is>
          <t>WOMENS</t>
        </is>
      </c>
      <c r="H2275" s="0" t="inlineStr">
        <is>
          <t>S</t>
        </is>
      </c>
      <c r="I2275" s="0">
        <v>49.99</v>
      </c>
      <c r="J2275" s="0">
        <v>6</v>
      </c>
    </row>
    <row r="2276" spans="1:10" customHeight="0">
      <c r="A2276" s="0">
        <f>HYPERLINK("https://dl.dropboxusercontent.com/scl/fi/rp6ik10ldtuung14jlfcb/108973af.jpg?rlkey=t1sepgh0lc9tjdxkeszu9rjkj&amp;dl=0","Click to download Image")</f>
      </c>
      <c r="B2276" s="0">
        <f>HYPERLINK("https://dl.dropboxusercontent.com/scl/fi/j6khw32ke7ead0bgflzr5/womens-hoodie-and-sweatshirt-size-chartsvictoria.jpg?rlkey=dszz3s9jg4kezzq4fsbjg5dzr&amp;dl=0","Click to download SizeChart")</f>
      </c>
      <c r="C2276" s="0" t="inlineStr">
        <is>
          <t>Victoria Women's Cowl Neck Pullover</t>
        </is>
      </c>
      <c r="D2276" s="0" t="inlineStr">
        <is>
          <t>'108973</t>
        </is>
      </c>
      <c r="E2276" s="0" t="inlineStr">
        <is>
          <t>MU VICTORIA BLACK:108973B-M</t>
        </is>
      </c>
      <c r="F2276" s="0" t="inlineStr">
        <is>
          <t>'800108973028</t>
        </is>
      </c>
      <c r="G2276" s="0" t="inlineStr">
        <is>
          <t>WOMENS</t>
        </is>
      </c>
      <c r="H2276" s="0" t="inlineStr">
        <is>
          <t>M</t>
        </is>
      </c>
      <c r="I2276" s="0">
        <v>49.99</v>
      </c>
      <c r="J2276" s="0">
        <v>21</v>
      </c>
    </row>
    <row r="2277" spans="1:10" customHeight="0">
      <c r="A2277" s="0">
        <f>HYPERLINK("https://dl.dropboxusercontent.com/scl/fi/rp6ik10ldtuung14jlfcb/108973af.jpg?rlkey=t1sepgh0lc9tjdxkeszu9rjkj&amp;dl=0","Click to download Image")</f>
      </c>
      <c r="B2277" s="0">
        <f>HYPERLINK("https://dl.dropboxusercontent.com/scl/fi/j6khw32ke7ead0bgflzr5/womens-hoodie-and-sweatshirt-size-chartsvictoria.jpg?rlkey=dszz3s9jg4kezzq4fsbjg5dzr&amp;dl=0","Click to download SizeChart")</f>
      </c>
      <c r="C2277" s="0" t="inlineStr">
        <is>
          <t>Victoria Women's Cowl Neck Pullover</t>
        </is>
      </c>
      <c r="D2277" s="0" t="inlineStr">
        <is>
          <t>'108973</t>
        </is>
      </c>
      <c r="E2277" s="0" t="inlineStr">
        <is>
          <t>MU VICTORIA BLACK:108973C-L</t>
        </is>
      </c>
      <c r="F2277" s="0" t="inlineStr">
        <is>
          <t>'800108973035</t>
        </is>
      </c>
      <c r="G2277" s="0" t="inlineStr">
        <is>
          <t>WOMENS</t>
        </is>
      </c>
      <c r="H2277" s="0" t="inlineStr">
        <is>
          <t>L</t>
        </is>
      </c>
      <c r="I2277" s="0">
        <v>49.99</v>
      </c>
      <c r="J2277" s="0">
        <v>19</v>
      </c>
    </row>
    <row r="2278" spans="1:10" customHeight="0">
      <c r="A2278" s="0">
        <f>HYPERLINK("https://dl.dropboxusercontent.com/scl/fi/rp6ik10ldtuung14jlfcb/108973af.jpg?rlkey=t1sepgh0lc9tjdxkeszu9rjkj&amp;dl=0","Click to download Image")</f>
      </c>
      <c r="B2278" s="0">
        <f>HYPERLINK("https://dl.dropboxusercontent.com/scl/fi/j6khw32ke7ead0bgflzr5/womens-hoodie-and-sweatshirt-size-chartsvictoria.jpg?rlkey=dszz3s9jg4kezzq4fsbjg5dzr&amp;dl=0","Click to download SizeChart")</f>
      </c>
      <c r="C2278" s="0" t="inlineStr">
        <is>
          <t>Victoria Women's Cowl Neck Pullover</t>
        </is>
      </c>
      <c r="D2278" s="0" t="inlineStr">
        <is>
          <t>'108973</t>
        </is>
      </c>
      <c r="E2278" s="0" t="inlineStr">
        <is>
          <t>MU VICTORIA BLACK:108973D-XL</t>
        </is>
      </c>
      <c r="F2278" s="0" t="inlineStr">
        <is>
          <t>'800108973042</t>
        </is>
      </c>
      <c r="G2278" s="0" t="inlineStr">
        <is>
          <t>WOMENS</t>
        </is>
      </c>
      <c r="H2278" s="0" t="inlineStr">
        <is>
          <t>XL</t>
        </is>
      </c>
      <c r="I2278" s="0">
        <v>49.99</v>
      </c>
      <c r="J2278" s="0">
        <v>4</v>
      </c>
    </row>
    <row r="2279" spans="1:10" customHeight="0">
      <c r="A2279" s="0">
        <f>HYPERLINK("https://dl.dropboxusercontent.com/scl/fi/rp6ik10ldtuung14jlfcb/108973af.jpg?rlkey=t1sepgh0lc9tjdxkeszu9rjkj&amp;dl=0","Click to download Image")</f>
      </c>
      <c r="B2279" s="0">
        <f>HYPERLINK("https://dl.dropboxusercontent.com/scl/fi/j6khw32ke7ead0bgflzr5/womens-hoodie-and-sweatshirt-size-chartsvictoria.jpg?rlkey=dszz3s9jg4kezzq4fsbjg5dzr&amp;dl=0","Click to download SizeChart")</f>
      </c>
      <c r="C2279" s="0" t="inlineStr">
        <is>
          <t>Victoria Women's Cowl Neck Pullover</t>
        </is>
      </c>
      <c r="D2279" s="0" t="inlineStr">
        <is>
          <t>'108973</t>
        </is>
      </c>
      <c r="E2279" s="0" t="inlineStr">
        <is>
          <t>MU VICTORIA BLACK:108973E-2XL</t>
        </is>
      </c>
      <c r="F2279" s="0" t="inlineStr">
        <is>
          <t>'800108973059</t>
        </is>
      </c>
      <c r="G2279" s="0" t="inlineStr">
        <is>
          <t>WOMENS</t>
        </is>
      </c>
      <c r="H2279" s="0" t="inlineStr">
        <is>
          <t>2XL</t>
        </is>
      </c>
      <c r="I2279" s="0">
        <v>49.99</v>
      </c>
      <c r="J2279" s="0">
        <v>0</v>
      </c>
    </row>
    <row r="2280" spans="1:10" customHeight="0">
      <c r="A2280" s="0">
        <f>HYPERLINK("https://dl.dropboxusercontent.com/scl/fi/rp6ik10ldtuung14jlfcb/108973af.jpg?rlkey=t1sepgh0lc9tjdxkeszu9rjkj&amp;dl=0","Click to download Image")</f>
      </c>
      <c r="B2280" s="0">
        <f>HYPERLINK("https://dl.dropboxusercontent.com/scl/fi/j6khw32ke7ead0bgflzr5/womens-hoodie-and-sweatshirt-size-chartsvictoria.jpg?rlkey=dszz3s9jg4kezzq4fsbjg5dzr&amp;dl=0","Click to download SizeChart")</f>
      </c>
      <c r="C2280" s="0" t="inlineStr">
        <is>
          <t>Victoria Women's Cowl Neck Pullover</t>
        </is>
      </c>
      <c r="D2280" s="0" t="inlineStr">
        <is>
          <t>'108973</t>
        </is>
      </c>
      <c r="E2280" s="0" t="inlineStr">
        <is>
          <t>MU VICTORIA BLACK:108973F-3XL</t>
        </is>
      </c>
      <c r="F2280" s="0" t="inlineStr">
        <is>
          <t>'800108973066</t>
        </is>
      </c>
      <c r="G2280" s="0" t="inlineStr">
        <is>
          <t>WOMENS</t>
        </is>
      </c>
      <c r="H2280" s="0" t="inlineStr">
        <is>
          <t>3XL</t>
        </is>
      </c>
      <c r="I2280" s="0">
        <v>49.99</v>
      </c>
      <c r="J2280" s="0">
        <v>0</v>
      </c>
    </row>
    <row r="2281" spans="1:10" customHeight="0">
      <c r="A2281" s="0">
        <f>HYPERLINK("https://dl.dropboxusercontent.com/scl/fi/8dww9u90mnpqay5n4dvcr/108975af.jpg?rlkey=3w9f33h4f6wm4nmd6piykx638&amp;dl=0","Click to download Image")</f>
      </c>
      <c r="B2281" s="0">
        <f>HYPERLINK("https://dl.dropboxusercontent.com/scl/fi/j6khw32ke7ead0bgflzr5/womens-hoodie-and-sweatshirt-size-chartsvictoria.jpg?rlkey=dszz3s9jg4kezzq4fsbjg5dzr&amp;dl=0","Click to download SizeChart")</f>
      </c>
      <c r="C2281" s="0" t="inlineStr">
        <is>
          <t>Victoria Women's Cowl Neck Pullover</t>
        </is>
      </c>
      <c r="D2281" s="0" t="inlineStr">
        <is>
          <t>'108975</t>
        </is>
      </c>
      <c r="E2281" s="0" t="inlineStr">
        <is>
          <t>KSU VICTORIA BLACK:108975A-S</t>
        </is>
      </c>
      <c r="F2281" s="0" t="inlineStr">
        <is>
          <t>'800108975015</t>
        </is>
      </c>
      <c r="G2281" s="0" t="inlineStr">
        <is>
          <t>WOMENS</t>
        </is>
      </c>
      <c r="H2281" s="0" t="inlineStr">
        <is>
          <t>S</t>
        </is>
      </c>
      <c r="I2281" s="0">
        <v>49.99</v>
      </c>
      <c r="J2281" s="0">
        <v>16</v>
      </c>
    </row>
    <row r="2282" spans="1:10" customHeight="0">
      <c r="A2282" s="0">
        <f>HYPERLINK("https://dl.dropboxusercontent.com/scl/fi/8dww9u90mnpqay5n4dvcr/108975af.jpg?rlkey=3w9f33h4f6wm4nmd6piykx638&amp;dl=0","Click to download Image")</f>
      </c>
      <c r="B2282" s="0">
        <f>HYPERLINK("https://dl.dropboxusercontent.com/scl/fi/j6khw32ke7ead0bgflzr5/womens-hoodie-and-sweatshirt-size-chartsvictoria.jpg?rlkey=dszz3s9jg4kezzq4fsbjg5dzr&amp;dl=0","Click to download SizeChart")</f>
      </c>
      <c r="C2282" s="0" t="inlineStr">
        <is>
          <t>Victoria Women's Cowl Neck Pullover</t>
        </is>
      </c>
      <c r="D2282" s="0" t="inlineStr">
        <is>
          <t>'108975</t>
        </is>
      </c>
      <c r="E2282" s="0" t="inlineStr">
        <is>
          <t>KSU VICTORIA BLACK:108975B-M</t>
        </is>
      </c>
      <c r="F2282" s="0" t="inlineStr">
        <is>
          <t>'800108975022</t>
        </is>
      </c>
      <c r="G2282" s="0" t="inlineStr">
        <is>
          <t>WOMENS</t>
        </is>
      </c>
      <c r="H2282" s="0" t="inlineStr">
        <is>
          <t>M</t>
        </is>
      </c>
      <c r="I2282" s="0">
        <v>49.99</v>
      </c>
      <c r="J2282" s="0">
        <v>31</v>
      </c>
    </row>
    <row r="2283" spans="1:10" customHeight="0">
      <c r="A2283" s="0">
        <f>HYPERLINK("https://dl.dropboxusercontent.com/scl/fi/8dww9u90mnpqay5n4dvcr/108975af.jpg?rlkey=3w9f33h4f6wm4nmd6piykx638&amp;dl=0","Click to download Image")</f>
      </c>
      <c r="B2283" s="0">
        <f>HYPERLINK("https://dl.dropboxusercontent.com/scl/fi/j6khw32ke7ead0bgflzr5/womens-hoodie-and-sweatshirt-size-chartsvictoria.jpg?rlkey=dszz3s9jg4kezzq4fsbjg5dzr&amp;dl=0","Click to download SizeChart")</f>
      </c>
      <c r="C2283" s="0" t="inlineStr">
        <is>
          <t>Victoria Women's Cowl Neck Pullover</t>
        </is>
      </c>
      <c r="D2283" s="0" t="inlineStr">
        <is>
          <t>'108975</t>
        </is>
      </c>
      <c r="E2283" s="0" t="inlineStr">
        <is>
          <t>KSU VICTORIA BLACK:108975C-L</t>
        </is>
      </c>
      <c r="F2283" s="0" t="inlineStr">
        <is>
          <t>'800108975039</t>
        </is>
      </c>
      <c r="G2283" s="0" t="inlineStr">
        <is>
          <t>WOMENS</t>
        </is>
      </c>
      <c r="H2283" s="0" t="inlineStr">
        <is>
          <t>L</t>
        </is>
      </c>
      <c r="I2283" s="0">
        <v>49.99</v>
      </c>
      <c r="J2283" s="0">
        <v>32</v>
      </c>
    </row>
    <row r="2284" spans="1:10" customHeight="0">
      <c r="A2284" s="0">
        <f>HYPERLINK("https://dl.dropboxusercontent.com/scl/fi/8dww9u90mnpqay5n4dvcr/108975af.jpg?rlkey=3w9f33h4f6wm4nmd6piykx638&amp;dl=0","Click to download Image")</f>
      </c>
      <c r="B2284" s="0">
        <f>HYPERLINK("https://dl.dropboxusercontent.com/scl/fi/j6khw32ke7ead0bgflzr5/womens-hoodie-and-sweatshirt-size-chartsvictoria.jpg?rlkey=dszz3s9jg4kezzq4fsbjg5dzr&amp;dl=0","Click to download SizeChart")</f>
      </c>
      <c r="C2284" s="0" t="inlineStr">
        <is>
          <t>Victoria Women's Cowl Neck Pullover</t>
        </is>
      </c>
      <c r="D2284" s="0" t="inlineStr">
        <is>
          <t>'108975</t>
        </is>
      </c>
      <c r="E2284" s="0" t="inlineStr">
        <is>
          <t>KSU VICTORIA BLACK:108975D-XL</t>
        </is>
      </c>
      <c r="F2284" s="0" t="inlineStr">
        <is>
          <t>'800108975046</t>
        </is>
      </c>
      <c r="G2284" s="0" t="inlineStr">
        <is>
          <t>WOMENS</t>
        </is>
      </c>
      <c r="H2284" s="0" t="inlineStr">
        <is>
          <t>XL</t>
        </is>
      </c>
      <c r="I2284" s="0">
        <v>49.99</v>
      </c>
      <c r="J2284" s="0">
        <v>17</v>
      </c>
    </row>
    <row r="2285" spans="1:10" customHeight="0">
      <c r="A2285" s="0">
        <f>HYPERLINK("https://dl.dropboxusercontent.com/scl/fi/8dww9u90mnpqay5n4dvcr/108975af.jpg?rlkey=3w9f33h4f6wm4nmd6piykx638&amp;dl=0","Click to download Image")</f>
      </c>
      <c r="B2285" s="0">
        <f>HYPERLINK("https://dl.dropboxusercontent.com/scl/fi/j6khw32ke7ead0bgflzr5/womens-hoodie-and-sweatshirt-size-chartsvictoria.jpg?rlkey=dszz3s9jg4kezzq4fsbjg5dzr&amp;dl=0","Click to download SizeChart")</f>
      </c>
      <c r="C2285" s="0" t="inlineStr">
        <is>
          <t>Victoria Women's Cowl Neck Pullover</t>
        </is>
      </c>
      <c r="D2285" s="0" t="inlineStr">
        <is>
          <t>'108975</t>
        </is>
      </c>
      <c r="E2285" s="0" t="inlineStr">
        <is>
          <t>KSU VICTORIA BLACK:108975E-2XL</t>
        </is>
      </c>
      <c r="F2285" s="0" t="inlineStr">
        <is>
          <t>'800108975053</t>
        </is>
      </c>
      <c r="G2285" s="0" t="inlineStr">
        <is>
          <t>WOMENS</t>
        </is>
      </c>
      <c r="H2285" s="0" t="inlineStr">
        <is>
          <t>2XL</t>
        </is>
      </c>
      <c r="I2285" s="0">
        <v>49.99</v>
      </c>
      <c r="J2285" s="0">
        <v>4</v>
      </c>
    </row>
    <row r="2286" spans="1:10" customHeight="0">
      <c r="A2286" s="0">
        <f>HYPERLINK("https://dl.dropboxusercontent.com/scl/fi/8dww9u90mnpqay5n4dvcr/108975af.jpg?rlkey=3w9f33h4f6wm4nmd6piykx638&amp;dl=0","Click to download Image")</f>
      </c>
      <c r="B2286" s="0">
        <f>HYPERLINK("https://dl.dropboxusercontent.com/scl/fi/j6khw32ke7ead0bgflzr5/womens-hoodie-and-sweatshirt-size-chartsvictoria.jpg?rlkey=dszz3s9jg4kezzq4fsbjg5dzr&amp;dl=0","Click to download SizeChart")</f>
      </c>
      <c r="C2286" s="0" t="inlineStr">
        <is>
          <t>Victoria Women's Cowl Neck Pullover</t>
        </is>
      </c>
      <c r="D2286" s="0" t="inlineStr">
        <is>
          <t>'108975</t>
        </is>
      </c>
      <c r="E2286" s="0" t="inlineStr">
        <is>
          <t>KSU VICTORIA BLACK:108975F-3XL</t>
        </is>
      </c>
      <c r="F2286" s="0" t="inlineStr">
        <is>
          <t>'800108975060</t>
        </is>
      </c>
      <c r="G2286" s="0" t="inlineStr">
        <is>
          <t>WOMENS</t>
        </is>
      </c>
      <c r="H2286" s="0" t="inlineStr">
        <is>
          <t>3XL</t>
        </is>
      </c>
      <c r="I2286" s="0">
        <v>49.99</v>
      </c>
      <c r="J2286" s="0">
        <v>3</v>
      </c>
    </row>
    <row r="2287" spans="1:10" customHeight="0">
      <c r="A2287" s="0">
        <f>HYPERLINK("https://dl.dropboxusercontent.com/scl/fi/0emhg5ux9v8gg4amlh0lx/108969-af.jpg?rlkey=zfs8xtemsciussv69p0uzdodl&amp;dl=0","Click to download Image")</f>
      </c>
      <c r="B2287" s="0">
        <f>HYPERLINK("https://dl.dropboxusercontent.com/scl/fi/j6khw32ke7ead0bgflzr5/womens-hoodie-and-sweatshirt-size-chartsvictoria.jpg?rlkey=dszz3s9jg4kezzq4fsbjg5dzr&amp;dl=0","Click to download SizeChart")</f>
      </c>
      <c r="C2287" s="0" t="inlineStr">
        <is>
          <t>Victoria Women's Cowl Neck Pullover</t>
        </is>
      </c>
      <c r="D2287" s="0" t="inlineStr">
        <is>
          <t>'108969</t>
        </is>
      </c>
      <c r="E2287" s="0" t="inlineStr">
        <is>
          <t>ISU VICTORIA GREY:108969A-S</t>
        </is>
      </c>
      <c r="F2287" s="0" t="inlineStr">
        <is>
          <t>'800108969014</t>
        </is>
      </c>
      <c r="G2287" s="0" t="inlineStr">
        <is>
          <t>WOMENS</t>
        </is>
      </c>
      <c r="H2287" s="0" t="inlineStr">
        <is>
          <t>S</t>
        </is>
      </c>
      <c r="I2287" s="0">
        <v>49.99</v>
      </c>
      <c r="J2287" s="0">
        <v>0</v>
      </c>
    </row>
    <row r="2288" spans="1:10" customHeight="0">
      <c r="A2288" s="0">
        <f>HYPERLINK("https://dl.dropboxusercontent.com/scl/fi/0emhg5ux9v8gg4amlh0lx/108969-af.jpg?rlkey=zfs8xtemsciussv69p0uzdodl&amp;dl=0","Click to download Image")</f>
      </c>
      <c r="B2288" s="0">
        <f>HYPERLINK("https://dl.dropboxusercontent.com/scl/fi/j6khw32ke7ead0bgflzr5/womens-hoodie-and-sweatshirt-size-chartsvictoria.jpg?rlkey=dszz3s9jg4kezzq4fsbjg5dzr&amp;dl=0","Click to download SizeChart")</f>
      </c>
      <c r="C2288" s="0" t="inlineStr">
        <is>
          <t>Victoria Women's Cowl Neck Pullover</t>
        </is>
      </c>
      <c r="D2288" s="0" t="inlineStr">
        <is>
          <t>'108969</t>
        </is>
      </c>
      <c r="E2288" s="0" t="inlineStr">
        <is>
          <t>ISU VICTORIA GREY:108969B-M</t>
        </is>
      </c>
      <c r="F2288" s="0" t="inlineStr">
        <is>
          <t>'800108969021</t>
        </is>
      </c>
      <c r="G2288" s="0" t="inlineStr">
        <is>
          <t>WOMENS</t>
        </is>
      </c>
      <c r="H2288" s="0" t="inlineStr">
        <is>
          <t>M</t>
        </is>
      </c>
      <c r="I2288" s="0">
        <v>49.99</v>
      </c>
      <c r="J2288" s="0">
        <v>12</v>
      </c>
    </row>
    <row r="2289" spans="1:10" customHeight="0">
      <c r="A2289" s="0">
        <f>HYPERLINK("https://dl.dropboxusercontent.com/scl/fi/0emhg5ux9v8gg4amlh0lx/108969-af.jpg?rlkey=zfs8xtemsciussv69p0uzdodl&amp;dl=0","Click to download Image")</f>
      </c>
      <c r="B2289" s="0">
        <f>HYPERLINK("https://dl.dropboxusercontent.com/scl/fi/j6khw32ke7ead0bgflzr5/womens-hoodie-and-sweatshirt-size-chartsvictoria.jpg?rlkey=dszz3s9jg4kezzq4fsbjg5dzr&amp;dl=0","Click to download SizeChart")</f>
      </c>
      <c r="C2289" s="0" t="inlineStr">
        <is>
          <t>Victoria Women's Cowl Neck Pullover</t>
        </is>
      </c>
      <c r="D2289" s="0" t="inlineStr">
        <is>
          <t>'108969</t>
        </is>
      </c>
      <c r="E2289" s="0" t="inlineStr">
        <is>
          <t>ISU VICTORIA GREY:108969C-L</t>
        </is>
      </c>
      <c r="F2289" s="0" t="inlineStr">
        <is>
          <t>'800108969038</t>
        </is>
      </c>
      <c r="G2289" s="0" t="inlineStr">
        <is>
          <t>WOMENS</t>
        </is>
      </c>
      <c r="H2289" s="0" t="inlineStr">
        <is>
          <t>L</t>
        </is>
      </c>
      <c r="I2289" s="0">
        <v>49.99</v>
      </c>
      <c r="J2289" s="0">
        <v>5</v>
      </c>
    </row>
    <row r="2290" spans="1:10" customHeight="0">
      <c r="A2290" s="0">
        <f>HYPERLINK("https://dl.dropboxusercontent.com/scl/fi/0emhg5ux9v8gg4amlh0lx/108969-af.jpg?rlkey=zfs8xtemsciussv69p0uzdodl&amp;dl=0","Click to download Image")</f>
      </c>
      <c r="B2290" s="0">
        <f>HYPERLINK("https://dl.dropboxusercontent.com/scl/fi/j6khw32ke7ead0bgflzr5/womens-hoodie-and-sweatshirt-size-chartsvictoria.jpg?rlkey=dszz3s9jg4kezzq4fsbjg5dzr&amp;dl=0","Click to download SizeChart")</f>
      </c>
      <c r="C2290" s="0" t="inlineStr">
        <is>
          <t>Victoria Women's Cowl Neck Pullover</t>
        </is>
      </c>
      <c r="D2290" s="0" t="inlineStr">
        <is>
          <t>'108969</t>
        </is>
      </c>
      <c r="E2290" s="0" t="inlineStr">
        <is>
          <t>ISU VICTORIA GREY:108969D-XL</t>
        </is>
      </c>
      <c r="F2290" s="0" t="inlineStr">
        <is>
          <t>'800108969045</t>
        </is>
      </c>
      <c r="G2290" s="0" t="inlineStr">
        <is>
          <t>WOMENS</t>
        </is>
      </c>
      <c r="H2290" s="0" t="inlineStr">
        <is>
          <t>XL</t>
        </is>
      </c>
      <c r="I2290" s="0">
        <v>49.99</v>
      </c>
      <c r="J2290" s="0">
        <v>0</v>
      </c>
    </row>
    <row r="2291" spans="1:10" customHeight="0">
      <c r="A2291" s="0">
        <f>HYPERLINK("https://dl.dropboxusercontent.com/scl/fi/0emhg5ux9v8gg4amlh0lx/108969-af.jpg?rlkey=zfs8xtemsciussv69p0uzdodl&amp;dl=0","Click to download Image")</f>
      </c>
      <c r="B2291" s="0">
        <f>HYPERLINK("https://dl.dropboxusercontent.com/scl/fi/j6khw32ke7ead0bgflzr5/womens-hoodie-and-sweatshirt-size-chartsvictoria.jpg?rlkey=dszz3s9jg4kezzq4fsbjg5dzr&amp;dl=0","Click to download SizeChart")</f>
      </c>
      <c r="C2291" s="0" t="inlineStr">
        <is>
          <t>Victoria Women's Cowl Neck Pullover</t>
        </is>
      </c>
      <c r="D2291" s="0" t="inlineStr">
        <is>
          <t>'108969</t>
        </is>
      </c>
      <c r="E2291" s="0" t="inlineStr">
        <is>
          <t>ISU VICTORIA GREY:108969E-2XL</t>
        </is>
      </c>
      <c r="F2291" s="0" t="inlineStr">
        <is>
          <t>'800108969052</t>
        </is>
      </c>
      <c r="G2291" s="0" t="inlineStr">
        <is>
          <t>WOMENS</t>
        </is>
      </c>
      <c r="H2291" s="0" t="inlineStr">
        <is>
          <t>2XL</t>
        </is>
      </c>
      <c r="I2291" s="0">
        <v>49.99</v>
      </c>
      <c r="J2291" s="0">
        <v>0</v>
      </c>
    </row>
    <row r="2292" spans="1:10" customHeight="0">
      <c r="A2292" s="0">
        <f>HYPERLINK("https://dl.dropboxusercontent.com/scl/fi/0emhg5ux9v8gg4amlh0lx/108969-af.jpg?rlkey=zfs8xtemsciussv69p0uzdodl&amp;dl=0","Click to download Image")</f>
      </c>
      <c r="B2292" s="0">
        <f>HYPERLINK("https://dl.dropboxusercontent.com/scl/fi/j6khw32ke7ead0bgflzr5/womens-hoodie-and-sweatshirt-size-chartsvictoria.jpg?rlkey=dszz3s9jg4kezzq4fsbjg5dzr&amp;dl=0","Click to download SizeChart")</f>
      </c>
      <c r="C2292" s="0" t="inlineStr">
        <is>
          <t>Victoria Women's Cowl Neck Pullover</t>
        </is>
      </c>
      <c r="D2292" s="0" t="inlineStr">
        <is>
          <t>'108969</t>
        </is>
      </c>
      <c r="E2292" s="0" t="inlineStr">
        <is>
          <t>ISU VICTORIA GREY:108969F-3XL</t>
        </is>
      </c>
      <c r="F2292" s="0" t="inlineStr">
        <is>
          <t>'800108969069</t>
        </is>
      </c>
      <c r="G2292" s="0" t="inlineStr">
        <is>
          <t>WOMENS</t>
        </is>
      </c>
      <c r="H2292" s="0" t="inlineStr">
        <is>
          <t>3XL</t>
        </is>
      </c>
      <c r="I2292" s="0">
        <v>49.99</v>
      </c>
      <c r="J2292" s="0">
        <v>2</v>
      </c>
    </row>
    <row r="2293" spans="1:10" customHeight="0">
      <c r="A2293" s="0">
        <f>HYPERLINK("https://dl.dropboxusercontent.com/scl/fi/obl2x3jj5outvraocth64/108968-af.jpg?rlkey=fv3ta6mubq0icnjvlges2qu2s&amp;dl=0","Click to download Image")</f>
      </c>
      <c r="B2293" s="0">
        <f>HYPERLINK("https://dl.dropboxusercontent.com/scl/fi/j6khw32ke7ead0bgflzr5/womens-hoodie-and-sweatshirt-size-chartsvictoria.jpg?rlkey=dszz3s9jg4kezzq4fsbjg5dzr&amp;dl=0","Click to download SizeChart")</f>
      </c>
      <c r="C2293" s="0" t="inlineStr">
        <is>
          <t>Victoria Women's Cowl Neck Pullover</t>
        </is>
      </c>
      <c r="D2293" s="0" t="inlineStr">
        <is>
          <t>'108968</t>
        </is>
      </c>
      <c r="E2293" s="0" t="inlineStr">
        <is>
          <t>ISU VICTORIA BLACK:108968A-S</t>
        </is>
      </c>
      <c r="F2293" s="0" t="inlineStr">
        <is>
          <t>'800108968017</t>
        </is>
      </c>
      <c r="G2293" s="0" t="inlineStr">
        <is>
          <t>WOMENS</t>
        </is>
      </c>
      <c r="H2293" s="0" t="inlineStr">
        <is>
          <t>S</t>
        </is>
      </c>
      <c r="I2293" s="0">
        <v>49.99</v>
      </c>
      <c r="J2293" s="0">
        <v>10</v>
      </c>
    </row>
    <row r="2294" spans="1:10" customHeight="0">
      <c r="A2294" s="0">
        <f>HYPERLINK("https://dl.dropboxusercontent.com/scl/fi/obl2x3jj5outvraocth64/108968-af.jpg?rlkey=fv3ta6mubq0icnjvlges2qu2s&amp;dl=0","Click to download Image")</f>
      </c>
      <c r="B2294" s="0">
        <f>HYPERLINK("https://dl.dropboxusercontent.com/scl/fi/j6khw32ke7ead0bgflzr5/womens-hoodie-and-sweatshirt-size-chartsvictoria.jpg?rlkey=dszz3s9jg4kezzq4fsbjg5dzr&amp;dl=0","Click to download SizeChart")</f>
      </c>
      <c r="C2294" s="0" t="inlineStr">
        <is>
          <t>Victoria Women's Cowl Neck Pullover</t>
        </is>
      </c>
      <c r="D2294" s="0" t="inlineStr">
        <is>
          <t>'108968</t>
        </is>
      </c>
      <c r="E2294" s="0" t="inlineStr">
        <is>
          <t>ISU VICTORIA BLACK:108968B-M</t>
        </is>
      </c>
      <c r="F2294" s="0" t="inlineStr">
        <is>
          <t>'800108968024</t>
        </is>
      </c>
      <c r="G2294" s="0" t="inlineStr">
        <is>
          <t>WOMENS</t>
        </is>
      </c>
      <c r="H2294" s="0" t="inlineStr">
        <is>
          <t>M</t>
        </is>
      </c>
      <c r="I2294" s="0">
        <v>49.99</v>
      </c>
      <c r="J2294" s="0">
        <v>20</v>
      </c>
    </row>
    <row r="2295" spans="1:10" customHeight="0">
      <c r="A2295" s="0">
        <f>HYPERLINK("https://dl.dropboxusercontent.com/scl/fi/obl2x3jj5outvraocth64/108968-af.jpg?rlkey=fv3ta6mubq0icnjvlges2qu2s&amp;dl=0","Click to download Image")</f>
      </c>
      <c r="B2295" s="0">
        <f>HYPERLINK("https://dl.dropboxusercontent.com/scl/fi/j6khw32ke7ead0bgflzr5/womens-hoodie-and-sweatshirt-size-chartsvictoria.jpg?rlkey=dszz3s9jg4kezzq4fsbjg5dzr&amp;dl=0","Click to download SizeChart")</f>
      </c>
      <c r="C2295" s="0" t="inlineStr">
        <is>
          <t>Victoria Women's Cowl Neck Pullover</t>
        </is>
      </c>
      <c r="D2295" s="0" t="inlineStr">
        <is>
          <t>'108968</t>
        </is>
      </c>
      <c r="E2295" s="0" t="inlineStr">
        <is>
          <t>ISU VICTORIA BLACK:108968C-L</t>
        </is>
      </c>
      <c r="F2295" s="0" t="inlineStr">
        <is>
          <t>'800108968031</t>
        </is>
      </c>
      <c r="G2295" s="0" t="inlineStr">
        <is>
          <t>WOMENS</t>
        </is>
      </c>
      <c r="H2295" s="0" t="inlineStr">
        <is>
          <t>L</t>
        </is>
      </c>
      <c r="I2295" s="0">
        <v>49.99</v>
      </c>
      <c r="J2295" s="0">
        <v>17</v>
      </c>
    </row>
    <row r="2296" spans="1:10" customHeight="0">
      <c r="A2296" s="0">
        <f>HYPERLINK("https://dl.dropboxusercontent.com/scl/fi/obl2x3jj5outvraocth64/108968-af.jpg?rlkey=fv3ta6mubq0icnjvlges2qu2s&amp;dl=0","Click to download Image")</f>
      </c>
      <c r="B2296" s="0">
        <f>HYPERLINK("https://dl.dropboxusercontent.com/scl/fi/j6khw32ke7ead0bgflzr5/womens-hoodie-and-sweatshirt-size-chartsvictoria.jpg?rlkey=dszz3s9jg4kezzq4fsbjg5dzr&amp;dl=0","Click to download SizeChart")</f>
      </c>
      <c r="C2296" s="0" t="inlineStr">
        <is>
          <t>Victoria Women's Cowl Neck Pullover</t>
        </is>
      </c>
      <c r="D2296" s="0" t="inlineStr">
        <is>
          <t>'108968</t>
        </is>
      </c>
      <c r="E2296" s="0" t="inlineStr">
        <is>
          <t>ISU VICTORIA BLACK:108968D-XL</t>
        </is>
      </c>
      <c r="F2296" s="0" t="inlineStr">
        <is>
          <t>'800108968048</t>
        </is>
      </c>
      <c r="G2296" s="0" t="inlineStr">
        <is>
          <t>WOMENS</t>
        </is>
      </c>
      <c r="H2296" s="0" t="inlineStr">
        <is>
          <t>XL</t>
        </is>
      </c>
      <c r="I2296" s="0">
        <v>49.99</v>
      </c>
      <c r="J2296" s="0">
        <v>2</v>
      </c>
    </row>
    <row r="2297" spans="1:10" customHeight="0">
      <c r="A2297" s="0">
        <f>HYPERLINK("https://dl.dropboxusercontent.com/scl/fi/obl2x3jj5outvraocth64/108968-af.jpg?rlkey=fv3ta6mubq0icnjvlges2qu2s&amp;dl=0","Click to download Image")</f>
      </c>
      <c r="B2297" s="0">
        <f>HYPERLINK("https://dl.dropboxusercontent.com/scl/fi/j6khw32ke7ead0bgflzr5/womens-hoodie-and-sweatshirt-size-chartsvictoria.jpg?rlkey=dszz3s9jg4kezzq4fsbjg5dzr&amp;dl=0","Click to download SizeChart")</f>
      </c>
      <c r="C2297" s="0" t="inlineStr">
        <is>
          <t>Victoria Women's Cowl Neck Pullover</t>
        </is>
      </c>
      <c r="D2297" s="0" t="inlineStr">
        <is>
          <t>'108968</t>
        </is>
      </c>
      <c r="E2297" s="0" t="inlineStr">
        <is>
          <t>ISU VICTORIA BLACK:108968E-2XL</t>
        </is>
      </c>
      <c r="F2297" s="0" t="inlineStr">
        <is>
          <t>'800108968055</t>
        </is>
      </c>
      <c r="G2297" s="0" t="inlineStr">
        <is>
          <t>WOMENS</t>
        </is>
      </c>
      <c r="H2297" s="0" t="inlineStr">
        <is>
          <t>2XL</t>
        </is>
      </c>
      <c r="I2297" s="0">
        <v>49.99</v>
      </c>
      <c r="J2297" s="0">
        <v>0</v>
      </c>
    </row>
    <row r="2298" spans="1:10" customHeight="0">
      <c r="A2298" s="0">
        <f>HYPERLINK("https://dl.dropboxusercontent.com/scl/fi/obl2x3jj5outvraocth64/108968-af.jpg?rlkey=fv3ta6mubq0icnjvlges2qu2s&amp;dl=0","Click to download Image")</f>
      </c>
      <c r="B2298" s="0">
        <f>HYPERLINK("https://dl.dropboxusercontent.com/scl/fi/j6khw32ke7ead0bgflzr5/womens-hoodie-and-sweatshirt-size-chartsvictoria.jpg?rlkey=dszz3s9jg4kezzq4fsbjg5dzr&amp;dl=0","Click to download SizeChart")</f>
      </c>
      <c r="C2298" s="0" t="inlineStr">
        <is>
          <t>Victoria Women's Cowl Neck Pullover</t>
        </is>
      </c>
      <c r="D2298" s="0" t="inlineStr">
        <is>
          <t>'108968</t>
        </is>
      </c>
      <c r="E2298" s="0" t="inlineStr">
        <is>
          <t>ISU VICTORIA BLACK:108968F-3XL</t>
        </is>
      </c>
      <c r="F2298" s="0" t="inlineStr">
        <is>
          <t>'800108968062</t>
        </is>
      </c>
      <c r="G2298" s="0" t="inlineStr">
        <is>
          <t>WOMENS</t>
        </is>
      </c>
      <c r="H2298" s="0" t="inlineStr">
        <is>
          <t>3XL</t>
        </is>
      </c>
      <c r="I2298" s="0">
        <v>49.99</v>
      </c>
      <c r="J2298" s="0">
        <v>4</v>
      </c>
    </row>
    <row r="2299" spans="1:10" customHeight="0">
      <c r="A2299" s="0">
        <f>HYPERLINK("https://dl.dropboxusercontent.com/scl/fi/kuz06ce2urvmkqju8pj9h/108970-af.jpg?rlkey=9fyjsdhqwi3sy2sh6plf9sjfy&amp;dl=0","Click to download Image")</f>
      </c>
      <c r="B2299" s="0">
        <f>HYPERLINK("https://dl.dropboxusercontent.com/scl/fi/j6khw32ke7ead0bgflzr5/womens-hoodie-and-sweatshirt-size-chartsvictoria.jpg?rlkey=dszz3s9jg4kezzq4fsbjg5dzr&amp;dl=0","Click to download SizeChart")</f>
      </c>
      <c r="C2299" s="0" t="inlineStr">
        <is>
          <t>Victoria Women's Cowl Neck Pullover</t>
        </is>
      </c>
      <c r="D2299" s="0" t="inlineStr">
        <is>
          <t>'108970</t>
        </is>
      </c>
      <c r="E2299" s="0" t="inlineStr">
        <is>
          <t>IA VICTORIA GREY:108970A-S</t>
        </is>
      </c>
      <c r="F2299" s="0" t="inlineStr">
        <is>
          <t>'800108970010</t>
        </is>
      </c>
      <c r="G2299" s="0" t="inlineStr">
        <is>
          <t>WOMENS</t>
        </is>
      </c>
      <c r="H2299" s="0" t="inlineStr">
        <is>
          <t>S</t>
        </is>
      </c>
      <c r="I2299" s="0">
        <v>49.99</v>
      </c>
      <c r="J2299" s="0">
        <v>0</v>
      </c>
    </row>
    <row r="2300" spans="1:10" customHeight="0">
      <c r="A2300" s="0">
        <f>HYPERLINK("https://dl.dropboxusercontent.com/scl/fi/kuz06ce2urvmkqju8pj9h/108970-af.jpg?rlkey=9fyjsdhqwi3sy2sh6plf9sjfy&amp;dl=0","Click to download Image")</f>
      </c>
      <c r="B2300" s="0">
        <f>HYPERLINK("https://dl.dropboxusercontent.com/scl/fi/j6khw32ke7ead0bgflzr5/womens-hoodie-and-sweatshirt-size-chartsvictoria.jpg?rlkey=dszz3s9jg4kezzq4fsbjg5dzr&amp;dl=0","Click to download SizeChart")</f>
      </c>
      <c r="C2300" s="0" t="inlineStr">
        <is>
          <t>Victoria Women's Cowl Neck Pullover</t>
        </is>
      </c>
      <c r="D2300" s="0" t="inlineStr">
        <is>
          <t>'108970</t>
        </is>
      </c>
      <c r="E2300" s="0" t="inlineStr">
        <is>
          <t>IA VICTORIA GREY:108970B-M</t>
        </is>
      </c>
      <c r="F2300" s="0" t="inlineStr">
        <is>
          <t>'800108970027</t>
        </is>
      </c>
      <c r="G2300" s="0" t="inlineStr">
        <is>
          <t>WOMENS</t>
        </is>
      </c>
      <c r="H2300" s="0" t="inlineStr">
        <is>
          <t>M</t>
        </is>
      </c>
      <c r="I2300" s="0">
        <v>49.99</v>
      </c>
      <c r="J2300" s="0">
        <v>7</v>
      </c>
    </row>
    <row r="2301" spans="1:10" customHeight="0">
      <c r="A2301" s="0">
        <f>HYPERLINK("https://dl.dropboxusercontent.com/scl/fi/kuz06ce2urvmkqju8pj9h/108970-af.jpg?rlkey=9fyjsdhqwi3sy2sh6plf9sjfy&amp;dl=0","Click to download Image")</f>
      </c>
      <c r="B2301" s="0">
        <f>HYPERLINK("https://dl.dropboxusercontent.com/scl/fi/j6khw32ke7ead0bgflzr5/womens-hoodie-and-sweatshirt-size-chartsvictoria.jpg?rlkey=dszz3s9jg4kezzq4fsbjg5dzr&amp;dl=0","Click to download SizeChart")</f>
      </c>
      <c r="C2301" s="0" t="inlineStr">
        <is>
          <t>Victoria Women's Cowl Neck Pullover</t>
        </is>
      </c>
      <c r="D2301" s="0" t="inlineStr">
        <is>
          <t>'108970</t>
        </is>
      </c>
      <c r="E2301" s="0" t="inlineStr">
        <is>
          <t>IA VICTORIA GREY:108970C-L</t>
        </is>
      </c>
      <c r="F2301" s="0" t="inlineStr">
        <is>
          <t>'800108970034</t>
        </is>
      </c>
      <c r="G2301" s="0" t="inlineStr">
        <is>
          <t>WOMENS</t>
        </is>
      </c>
      <c r="H2301" s="0" t="inlineStr">
        <is>
          <t>L</t>
        </is>
      </c>
      <c r="I2301" s="0">
        <v>49.99</v>
      </c>
      <c r="J2301" s="0">
        <v>6</v>
      </c>
    </row>
    <row r="2302" spans="1:10" customHeight="0">
      <c r="A2302" s="0">
        <f>HYPERLINK("https://dl.dropboxusercontent.com/scl/fi/kuz06ce2urvmkqju8pj9h/108970-af.jpg?rlkey=9fyjsdhqwi3sy2sh6plf9sjfy&amp;dl=0","Click to download Image")</f>
      </c>
      <c r="B2302" s="0">
        <f>HYPERLINK("https://dl.dropboxusercontent.com/scl/fi/j6khw32ke7ead0bgflzr5/womens-hoodie-and-sweatshirt-size-chartsvictoria.jpg?rlkey=dszz3s9jg4kezzq4fsbjg5dzr&amp;dl=0","Click to download SizeChart")</f>
      </c>
      <c r="C2302" s="0" t="inlineStr">
        <is>
          <t>Victoria Women's Cowl Neck Pullover</t>
        </is>
      </c>
      <c r="D2302" s="0" t="inlineStr">
        <is>
          <t>'108970</t>
        </is>
      </c>
      <c r="E2302" s="0" t="inlineStr">
        <is>
          <t>IA VICTORIA GREY:108970D-XL</t>
        </is>
      </c>
      <c r="F2302" s="0" t="inlineStr">
        <is>
          <t>'800108970041</t>
        </is>
      </c>
      <c r="G2302" s="0" t="inlineStr">
        <is>
          <t>WOMENS</t>
        </is>
      </c>
      <c r="H2302" s="0" t="inlineStr">
        <is>
          <t>XL</t>
        </is>
      </c>
      <c r="I2302" s="0">
        <v>49.99</v>
      </c>
      <c r="J2302" s="0">
        <v>0</v>
      </c>
    </row>
    <row r="2303" spans="1:10" customHeight="0">
      <c r="A2303" s="0">
        <f>HYPERLINK("https://dl.dropboxusercontent.com/scl/fi/kuz06ce2urvmkqju8pj9h/108970-af.jpg?rlkey=9fyjsdhqwi3sy2sh6plf9sjfy&amp;dl=0","Click to download Image")</f>
      </c>
      <c r="B2303" s="0">
        <f>HYPERLINK("https://dl.dropboxusercontent.com/scl/fi/j6khw32ke7ead0bgflzr5/womens-hoodie-and-sweatshirt-size-chartsvictoria.jpg?rlkey=dszz3s9jg4kezzq4fsbjg5dzr&amp;dl=0","Click to download SizeChart")</f>
      </c>
      <c r="C2303" s="0" t="inlineStr">
        <is>
          <t>Victoria Women's Cowl Neck Pullover</t>
        </is>
      </c>
      <c r="D2303" s="0" t="inlineStr">
        <is>
          <t>'108970</t>
        </is>
      </c>
      <c r="E2303" s="0" t="inlineStr">
        <is>
          <t>IA VICTORIA GREY:108970E-2XL</t>
        </is>
      </c>
      <c r="F2303" s="0" t="inlineStr">
        <is>
          <t>'800108970058</t>
        </is>
      </c>
      <c r="G2303" s="0" t="inlineStr">
        <is>
          <t>WOMENS</t>
        </is>
      </c>
      <c r="H2303" s="0" t="inlineStr">
        <is>
          <t>2XL</t>
        </is>
      </c>
      <c r="I2303" s="0">
        <v>49.99</v>
      </c>
      <c r="J2303" s="0">
        <v>0</v>
      </c>
    </row>
    <row r="2304" spans="1:10" customHeight="0">
      <c r="A2304" s="0">
        <f>HYPERLINK("https://dl.dropboxusercontent.com/scl/fi/kuz06ce2urvmkqju8pj9h/108970-af.jpg?rlkey=9fyjsdhqwi3sy2sh6plf9sjfy&amp;dl=0","Click to download Image")</f>
      </c>
      <c r="B2304" s="0">
        <f>HYPERLINK("https://dl.dropboxusercontent.com/scl/fi/j6khw32ke7ead0bgflzr5/womens-hoodie-and-sweatshirt-size-chartsvictoria.jpg?rlkey=dszz3s9jg4kezzq4fsbjg5dzr&amp;dl=0","Click to download SizeChart")</f>
      </c>
      <c r="C2304" s="0" t="inlineStr">
        <is>
          <t>Victoria Women's Cowl Neck Pullover</t>
        </is>
      </c>
      <c r="D2304" s="0" t="inlineStr">
        <is>
          <t>'108970</t>
        </is>
      </c>
      <c r="E2304" s="0" t="inlineStr">
        <is>
          <t>IA VICTORIA GREY:108970F-3XL</t>
        </is>
      </c>
      <c r="F2304" s="0" t="inlineStr">
        <is>
          <t>'800108970065</t>
        </is>
      </c>
      <c r="G2304" s="0" t="inlineStr">
        <is>
          <t>WOMENS</t>
        </is>
      </c>
      <c r="H2304" s="0" t="inlineStr">
        <is>
          <t>3XL</t>
        </is>
      </c>
      <c r="I2304" s="0">
        <v>49.99</v>
      </c>
      <c r="J2304" s="0">
        <v>0</v>
      </c>
    </row>
    <row r="2305" spans="1:10" customHeight="0">
      <c r="A2305" s="0">
        <f>HYPERLINK("https://dl.dropboxusercontent.com/scl/fi/12dn5jj6x55r2xvebk42g/108978-f.jpg?rlkey=1i6qxfak49om877wwlgq4o11f&amp;dl=0","Click to download Image")</f>
      </c>
      <c r="B2305" s="0">
        <f>HYPERLINK("https://dl.dropboxusercontent.com/scl/fi/j6khw32ke7ead0bgflzr5/womens-hoodie-and-sweatshirt-size-chartsvictoria.jpg?rlkey=dszz3s9jg4kezzq4fsbjg5dzr&amp;dl=0","Click to download SizeChart")</f>
      </c>
      <c r="C2305" s="0" t="inlineStr">
        <is>
          <t>Victoria Women's Cowl Neck Pullover</t>
        </is>
      </c>
      <c r="D2305" s="0" t="inlineStr">
        <is>
          <t>'108978</t>
        </is>
      </c>
      <c r="E2305" s="0" t="inlineStr">
        <is>
          <t>INDIANA VICTORIA GREY:108978A-S</t>
        </is>
      </c>
      <c r="F2305" s="0" t="inlineStr">
        <is>
          <t>'800108978016</t>
        </is>
      </c>
      <c r="G2305" s="0" t="inlineStr">
        <is>
          <t>WOMENS</t>
        </is>
      </c>
      <c r="H2305" s="0" t="inlineStr">
        <is>
          <t>S</t>
        </is>
      </c>
      <c r="I2305" s="0">
        <v>49.99</v>
      </c>
      <c r="J2305" s="0">
        <v>12</v>
      </c>
    </row>
    <row r="2306" spans="1:10" customHeight="0">
      <c r="A2306" s="0">
        <f>HYPERLINK("https://dl.dropboxusercontent.com/scl/fi/12dn5jj6x55r2xvebk42g/108978-f.jpg?rlkey=1i6qxfak49om877wwlgq4o11f&amp;dl=0","Click to download Image")</f>
      </c>
      <c r="B2306" s="0">
        <f>HYPERLINK("https://dl.dropboxusercontent.com/scl/fi/j6khw32ke7ead0bgflzr5/womens-hoodie-and-sweatshirt-size-chartsvictoria.jpg?rlkey=dszz3s9jg4kezzq4fsbjg5dzr&amp;dl=0","Click to download SizeChart")</f>
      </c>
      <c r="C2306" s="0" t="inlineStr">
        <is>
          <t>Victoria Women's Cowl Neck Pullover</t>
        </is>
      </c>
      <c r="D2306" s="0" t="inlineStr">
        <is>
          <t>'108978</t>
        </is>
      </c>
      <c r="E2306" s="0" t="inlineStr">
        <is>
          <t>INDIANA VICTORIA GREY:108978B-M</t>
        </is>
      </c>
      <c r="F2306" s="0" t="inlineStr">
        <is>
          <t>'800108978023</t>
        </is>
      </c>
      <c r="G2306" s="0" t="inlineStr">
        <is>
          <t>WOMENS</t>
        </is>
      </c>
      <c r="H2306" s="0" t="inlineStr">
        <is>
          <t>M</t>
        </is>
      </c>
      <c r="I2306" s="0">
        <v>49.99</v>
      </c>
      <c r="J2306" s="0">
        <v>28</v>
      </c>
    </row>
    <row r="2307" spans="1:10" customHeight="0">
      <c r="A2307" s="0">
        <f>HYPERLINK("https://dl.dropboxusercontent.com/scl/fi/12dn5jj6x55r2xvebk42g/108978-f.jpg?rlkey=1i6qxfak49om877wwlgq4o11f&amp;dl=0","Click to download Image")</f>
      </c>
      <c r="B2307" s="0">
        <f>HYPERLINK("https://dl.dropboxusercontent.com/scl/fi/j6khw32ke7ead0bgflzr5/womens-hoodie-and-sweatshirt-size-chartsvictoria.jpg?rlkey=dszz3s9jg4kezzq4fsbjg5dzr&amp;dl=0","Click to download SizeChart")</f>
      </c>
      <c r="C2307" s="0" t="inlineStr">
        <is>
          <t>Victoria Women's Cowl Neck Pullover</t>
        </is>
      </c>
      <c r="D2307" s="0" t="inlineStr">
        <is>
          <t>'108978</t>
        </is>
      </c>
      <c r="E2307" s="0" t="inlineStr">
        <is>
          <t>INDIANA VICTORIA GREY:108978C-L</t>
        </is>
      </c>
      <c r="F2307" s="0" t="inlineStr">
        <is>
          <t>'800108978030</t>
        </is>
      </c>
      <c r="G2307" s="0" t="inlineStr">
        <is>
          <t>WOMENS</t>
        </is>
      </c>
      <c r="H2307" s="0" t="inlineStr">
        <is>
          <t>L</t>
        </is>
      </c>
      <c r="I2307" s="0">
        <v>49.99</v>
      </c>
      <c r="J2307" s="0">
        <v>28</v>
      </c>
    </row>
    <row r="2308" spans="1:10" customHeight="0">
      <c r="A2308" s="0">
        <f>HYPERLINK("https://dl.dropboxusercontent.com/scl/fi/12dn5jj6x55r2xvebk42g/108978-f.jpg?rlkey=1i6qxfak49om877wwlgq4o11f&amp;dl=0","Click to download Image")</f>
      </c>
      <c r="B2308" s="0">
        <f>HYPERLINK("https://dl.dropboxusercontent.com/scl/fi/j6khw32ke7ead0bgflzr5/womens-hoodie-and-sweatshirt-size-chartsvictoria.jpg?rlkey=dszz3s9jg4kezzq4fsbjg5dzr&amp;dl=0","Click to download SizeChart")</f>
      </c>
      <c r="C2308" s="0" t="inlineStr">
        <is>
          <t>Victoria Women's Cowl Neck Pullover</t>
        </is>
      </c>
      <c r="D2308" s="0" t="inlineStr">
        <is>
          <t>'108978</t>
        </is>
      </c>
      <c r="E2308" s="0" t="inlineStr">
        <is>
          <t>INDIANA VICTORIA GREY:108978D-XL</t>
        </is>
      </c>
      <c r="F2308" s="0" t="inlineStr">
        <is>
          <t>'800108978047</t>
        </is>
      </c>
      <c r="G2308" s="0" t="inlineStr">
        <is>
          <t>WOMENS</t>
        </is>
      </c>
      <c r="H2308" s="0" t="inlineStr">
        <is>
          <t>XL</t>
        </is>
      </c>
      <c r="I2308" s="0">
        <v>49.99</v>
      </c>
      <c r="J2308" s="0">
        <v>14</v>
      </c>
    </row>
    <row r="2309" spans="1:10" customHeight="0">
      <c r="A2309" s="0">
        <f>HYPERLINK("https://dl.dropboxusercontent.com/scl/fi/12dn5jj6x55r2xvebk42g/108978-f.jpg?rlkey=1i6qxfak49om877wwlgq4o11f&amp;dl=0","Click to download Image")</f>
      </c>
      <c r="B2309" s="0">
        <f>HYPERLINK("https://dl.dropboxusercontent.com/scl/fi/j6khw32ke7ead0bgflzr5/womens-hoodie-and-sweatshirt-size-chartsvictoria.jpg?rlkey=dszz3s9jg4kezzq4fsbjg5dzr&amp;dl=0","Click to download SizeChart")</f>
      </c>
      <c r="C2309" s="0" t="inlineStr">
        <is>
          <t>Victoria Women's Cowl Neck Pullover</t>
        </is>
      </c>
      <c r="D2309" s="0" t="inlineStr">
        <is>
          <t>'108978</t>
        </is>
      </c>
      <c r="E2309" s="0" t="inlineStr">
        <is>
          <t>INDIANA VICTORIA GREY:108978E-2XL</t>
        </is>
      </c>
      <c r="F2309" s="0" t="inlineStr">
        <is>
          <t>'800108978054</t>
        </is>
      </c>
      <c r="G2309" s="0" t="inlineStr">
        <is>
          <t>WOMENS</t>
        </is>
      </c>
      <c r="H2309" s="0" t="inlineStr">
        <is>
          <t>2XL</t>
        </is>
      </c>
      <c r="I2309" s="0">
        <v>49.99</v>
      </c>
      <c r="J2309" s="0">
        <v>0</v>
      </c>
    </row>
    <row r="2310" spans="1:10" customHeight="0">
      <c r="A2310" s="0">
        <f>HYPERLINK("https://dl.dropboxusercontent.com/scl/fi/12dn5jj6x55r2xvebk42g/108978-f.jpg?rlkey=1i6qxfak49om877wwlgq4o11f&amp;dl=0","Click to download Image")</f>
      </c>
      <c r="B2310" s="0">
        <f>HYPERLINK("https://dl.dropboxusercontent.com/scl/fi/j6khw32ke7ead0bgflzr5/womens-hoodie-and-sweatshirt-size-chartsvictoria.jpg?rlkey=dszz3s9jg4kezzq4fsbjg5dzr&amp;dl=0","Click to download SizeChart")</f>
      </c>
      <c r="C2310" s="0" t="inlineStr">
        <is>
          <t>Victoria Women's Cowl Neck Pullover</t>
        </is>
      </c>
      <c r="D2310" s="0" t="inlineStr">
        <is>
          <t>'108978</t>
        </is>
      </c>
      <c r="E2310" s="0" t="inlineStr">
        <is>
          <t>INDIANA VICTORIA GREY:108978F-3XL</t>
        </is>
      </c>
      <c r="F2310" s="0" t="inlineStr">
        <is>
          <t>'800108978061</t>
        </is>
      </c>
      <c r="G2310" s="0" t="inlineStr">
        <is>
          <t>WOMENS</t>
        </is>
      </c>
      <c r="H2310" s="0" t="inlineStr">
        <is>
          <t>3XL</t>
        </is>
      </c>
      <c r="I2310" s="0">
        <v>49.99</v>
      </c>
      <c r="J2310" s="0">
        <v>1</v>
      </c>
    </row>
    <row r="2311" spans="1:10" customHeight="0">
      <c r="A2311" s="0">
        <f>HYPERLINK("https://dl.dropboxusercontent.com/scl/fi/1n43ny1fgo7mqi5a46h75/106938-af.jpg?rlkey=fmtfttqvi1k31jeswvozeuhil&amp;dl=0","Click to download Image")</f>
      </c>
      <c r="B2311" s="0">
        <f>HYPERLINK("https://dl.dropboxusercontent.com/scl/fi/j6khw32ke7ead0bgflzr5/womens-hoodie-and-sweatshirt-size-chartsvictoria.jpg?rlkey=dszz3s9jg4kezzq4fsbjg5dzr&amp;dl=0","Click to download SizeChart")</f>
      </c>
      <c r="C2311" s="0" t="inlineStr">
        <is>
          <t>Victoria Women's Cowl Neck Pullover</t>
        </is>
      </c>
      <c r="D2311" s="0" t="inlineStr">
        <is>
          <t>'106938</t>
        </is>
      </c>
      <c r="E2311" s="0" t="inlineStr">
        <is>
          <t>IA VICTORIA:106938A-S</t>
        </is>
      </c>
      <c r="F2311" s="0" t="inlineStr">
        <is>
          <t>'800106938012</t>
        </is>
      </c>
      <c r="G2311" s="0" t="inlineStr">
        <is>
          <t>WOMENS</t>
        </is>
      </c>
      <c r="H2311" s="0" t="inlineStr">
        <is>
          <t>S</t>
        </is>
      </c>
      <c r="I2311" s="0">
        <v>49.99</v>
      </c>
      <c r="J2311" s="0">
        <v>0</v>
      </c>
    </row>
    <row r="2312" spans="1:10" customHeight="0">
      <c r="A2312" s="0">
        <f>HYPERLINK("https://dl.dropboxusercontent.com/scl/fi/1n43ny1fgo7mqi5a46h75/106938-af.jpg?rlkey=fmtfttqvi1k31jeswvozeuhil&amp;dl=0","Click to download Image")</f>
      </c>
      <c r="B2312" s="0">
        <f>HYPERLINK("https://dl.dropboxusercontent.com/scl/fi/j6khw32ke7ead0bgflzr5/womens-hoodie-and-sweatshirt-size-chartsvictoria.jpg?rlkey=dszz3s9jg4kezzq4fsbjg5dzr&amp;dl=0","Click to download SizeChart")</f>
      </c>
      <c r="C2312" s="0" t="inlineStr">
        <is>
          <t>Victoria Women's Cowl Neck Pullover</t>
        </is>
      </c>
      <c r="D2312" s="0" t="inlineStr">
        <is>
          <t>'106938</t>
        </is>
      </c>
      <c r="E2312" s="0" t="inlineStr">
        <is>
          <t>IA VICTORIA:106938B-M</t>
        </is>
      </c>
      <c r="F2312" s="0" t="inlineStr">
        <is>
          <t>'800106938029</t>
        </is>
      </c>
      <c r="G2312" s="0" t="inlineStr">
        <is>
          <t>WOMENS</t>
        </is>
      </c>
      <c r="H2312" s="0" t="inlineStr">
        <is>
          <t>M</t>
        </is>
      </c>
      <c r="I2312" s="0">
        <v>49.99</v>
      </c>
      <c r="J2312" s="0">
        <v>0</v>
      </c>
    </row>
    <row r="2313" spans="1:10" customHeight="0">
      <c r="A2313" s="0">
        <f>HYPERLINK("https://dl.dropboxusercontent.com/scl/fi/1n43ny1fgo7mqi5a46h75/106938-af.jpg?rlkey=fmtfttqvi1k31jeswvozeuhil&amp;dl=0","Click to download Image")</f>
      </c>
      <c r="B2313" s="0">
        <f>HYPERLINK("https://dl.dropboxusercontent.com/scl/fi/j6khw32ke7ead0bgflzr5/womens-hoodie-and-sweatshirt-size-chartsvictoria.jpg?rlkey=dszz3s9jg4kezzq4fsbjg5dzr&amp;dl=0","Click to download SizeChart")</f>
      </c>
      <c r="C2313" s="0" t="inlineStr">
        <is>
          <t>Victoria Women's Cowl Neck Pullover</t>
        </is>
      </c>
      <c r="D2313" s="0" t="inlineStr">
        <is>
          <t>'106938</t>
        </is>
      </c>
      <c r="E2313" s="0" t="inlineStr">
        <is>
          <t>IA VICTORIA:106938C-L</t>
        </is>
      </c>
      <c r="F2313" s="0" t="inlineStr">
        <is>
          <t>'800106938036</t>
        </is>
      </c>
      <c r="G2313" s="0" t="inlineStr">
        <is>
          <t>WOMENS</t>
        </is>
      </c>
      <c r="H2313" s="0" t="inlineStr">
        <is>
          <t>L</t>
        </is>
      </c>
      <c r="I2313" s="0">
        <v>49.99</v>
      </c>
      <c r="J2313" s="0">
        <v>0</v>
      </c>
    </row>
    <row r="2314" spans="1:10" customHeight="0">
      <c r="A2314" s="0">
        <f>HYPERLINK("https://dl.dropboxusercontent.com/scl/fi/1n43ny1fgo7mqi5a46h75/106938-af.jpg?rlkey=fmtfttqvi1k31jeswvozeuhil&amp;dl=0","Click to download Image")</f>
      </c>
      <c r="B2314" s="0">
        <f>HYPERLINK("https://dl.dropboxusercontent.com/scl/fi/j6khw32ke7ead0bgflzr5/womens-hoodie-and-sweatshirt-size-chartsvictoria.jpg?rlkey=dszz3s9jg4kezzq4fsbjg5dzr&amp;dl=0","Click to download SizeChart")</f>
      </c>
      <c r="C2314" s="0" t="inlineStr">
        <is>
          <t>Victoria Women's Cowl Neck Pullover</t>
        </is>
      </c>
      <c r="D2314" s="0" t="inlineStr">
        <is>
          <t>'106938</t>
        </is>
      </c>
      <c r="E2314" s="0" t="inlineStr">
        <is>
          <t>IA VICTORIA:106938D-XL</t>
        </is>
      </c>
      <c r="F2314" s="0" t="inlineStr">
        <is>
          <t>'800106938043</t>
        </is>
      </c>
      <c r="G2314" s="0" t="inlineStr">
        <is>
          <t>WOMENS</t>
        </is>
      </c>
      <c r="H2314" s="0" t="inlineStr">
        <is>
          <t>XL</t>
        </is>
      </c>
      <c r="I2314" s="0">
        <v>49.99</v>
      </c>
      <c r="J2314" s="0">
        <v>0</v>
      </c>
    </row>
    <row r="2315" spans="1:10" customHeight="0">
      <c r="A2315" s="0">
        <f>HYPERLINK("https://dl.dropboxusercontent.com/scl/fi/1n43ny1fgo7mqi5a46h75/106938-af.jpg?rlkey=fmtfttqvi1k31jeswvozeuhil&amp;dl=0","Click to download Image")</f>
      </c>
      <c r="B2315" s="0">
        <f>HYPERLINK("https://dl.dropboxusercontent.com/scl/fi/j6khw32ke7ead0bgflzr5/womens-hoodie-and-sweatshirt-size-chartsvictoria.jpg?rlkey=dszz3s9jg4kezzq4fsbjg5dzr&amp;dl=0","Click to download SizeChart")</f>
      </c>
      <c r="C2315" s="0" t="inlineStr">
        <is>
          <t>Victoria Women's Cowl Neck Pullover</t>
        </is>
      </c>
      <c r="D2315" s="0" t="inlineStr">
        <is>
          <t>'106938</t>
        </is>
      </c>
      <c r="E2315" s="0" t="inlineStr">
        <is>
          <t>IA VICTORIA:106938E-2XL</t>
        </is>
      </c>
      <c r="F2315" s="0" t="inlineStr">
        <is>
          <t>'800106938050</t>
        </is>
      </c>
      <c r="G2315" s="0" t="inlineStr">
        <is>
          <t>WOMENS</t>
        </is>
      </c>
      <c r="H2315" s="0" t="inlineStr">
        <is>
          <t>2XL</t>
        </is>
      </c>
      <c r="I2315" s="0">
        <v>49.99</v>
      </c>
      <c r="J2315" s="0">
        <v>0</v>
      </c>
    </row>
    <row r="2316" spans="1:10" customHeight="0">
      <c r="A2316" s="0">
        <f>HYPERLINK("https://dl.dropboxusercontent.com/scl/fi/1n43ny1fgo7mqi5a46h75/106938-af.jpg?rlkey=fmtfttqvi1k31jeswvozeuhil&amp;dl=0","Click to download Image")</f>
      </c>
      <c r="B2316" s="0">
        <f>HYPERLINK("https://dl.dropboxusercontent.com/scl/fi/j6khw32ke7ead0bgflzr5/womens-hoodie-and-sweatshirt-size-chartsvictoria.jpg?rlkey=dszz3s9jg4kezzq4fsbjg5dzr&amp;dl=0","Click to download SizeChart")</f>
      </c>
      <c r="C2316" s="0" t="inlineStr">
        <is>
          <t>Victoria Women's Cowl Neck Pullover</t>
        </is>
      </c>
      <c r="D2316" s="0" t="inlineStr">
        <is>
          <t>'106938</t>
        </is>
      </c>
      <c r="E2316" s="0" t="inlineStr">
        <is>
          <t>IA VICTORIA:106938F-3XL</t>
        </is>
      </c>
      <c r="F2316" s="0" t="inlineStr">
        <is>
          <t>'800106938067</t>
        </is>
      </c>
      <c r="G2316" s="0" t="inlineStr">
        <is>
          <t>WOMENS</t>
        </is>
      </c>
      <c r="H2316" s="0" t="inlineStr">
        <is>
          <t>3XL</t>
        </is>
      </c>
      <c r="I2316" s="0">
        <v>49.99</v>
      </c>
      <c r="J2316" s="0">
        <v>2</v>
      </c>
    </row>
    <row r="2317" spans="1:10" customHeight="0">
      <c r="A2317" s="0">
        <f>HYPERLINK("https://dl.dropboxusercontent.com/scl/fi/n2zhiy71mh508fnpq32dp/iadonovanf175595.jpg?rlkey=el7pxwcxz9r1gaxac8cdr8ye8&amp;dl=0","Click to download Image")</f>
      </c>
      <c r="B2317" s="0">
        <f>HYPERLINK("https://dl.dropboxusercontent.com/scl/fi/io0jgsb3hswkw6ougk0v3/mens-d.jpg?rlkey=h3swqn53prsv5zvgduixjw0uq&amp;dl=0","Click to download SizeChart")</f>
      </c>
      <c r="C2317" s="0" t="inlineStr">
        <is>
          <t>Dovan Men's Fitness Jacket</t>
        </is>
      </c>
      <c r="D2317" s="0" t="inlineStr">
        <is>
          <t>'95543</t>
        </is>
      </c>
      <c r="E2317" s="0" t="inlineStr">
        <is>
          <t>DONOVAN:95543A-S</t>
        </is>
      </c>
      <c r="F2317" s="0" t="inlineStr">
        <is>
          <t>'000000000000</t>
        </is>
      </c>
      <c r="G2317" s="0" t="inlineStr">
        <is>
          <t>MENS</t>
        </is>
      </c>
      <c r="H2317" s="0" t="inlineStr">
        <is>
          <t>S</t>
        </is>
      </c>
      <c r="I2317" s="0">
        <v>59.99</v>
      </c>
      <c r="J2317" s="0">
        <v>36</v>
      </c>
    </row>
    <row r="2318" spans="1:10" customHeight="0">
      <c r="A2318" s="0">
        <f>HYPERLINK("https://dl.dropboxusercontent.com/scl/fi/n2zhiy71mh508fnpq32dp/iadonovanf175595.jpg?rlkey=el7pxwcxz9r1gaxac8cdr8ye8&amp;dl=0","Click to download Image")</f>
      </c>
      <c r="B2318" s="0">
        <f>HYPERLINK("https://dl.dropboxusercontent.com/scl/fi/io0jgsb3hswkw6ougk0v3/mens-d.jpg?rlkey=h3swqn53prsv5zvgduixjw0uq&amp;dl=0","Click to download SizeChart")</f>
      </c>
      <c r="C2318" s="0" t="inlineStr">
        <is>
          <t>Dovan Men's Fitness Jacket</t>
        </is>
      </c>
      <c r="D2318" s="0" t="inlineStr">
        <is>
          <t>'95543</t>
        </is>
      </c>
      <c r="E2318" s="0" t="inlineStr">
        <is>
          <t>DONOVAN:95543B-M</t>
        </is>
      </c>
      <c r="F2318" s="0" t="inlineStr">
        <is>
          <t>'000000000000</t>
        </is>
      </c>
      <c r="G2318" s="0" t="inlineStr">
        <is>
          <t>MENS</t>
        </is>
      </c>
      <c r="H2318" s="0" t="inlineStr">
        <is>
          <t>M</t>
        </is>
      </c>
      <c r="I2318" s="0">
        <v>59.99</v>
      </c>
      <c r="J2318" s="0">
        <v>70</v>
      </c>
    </row>
    <row r="2319" spans="1:10" customHeight="0">
      <c r="A2319" s="0">
        <f>HYPERLINK("https://dl.dropboxusercontent.com/scl/fi/n2zhiy71mh508fnpq32dp/iadonovanf175595.jpg?rlkey=el7pxwcxz9r1gaxac8cdr8ye8&amp;dl=0","Click to download Image")</f>
      </c>
      <c r="B2319" s="0">
        <f>HYPERLINK("https://dl.dropboxusercontent.com/scl/fi/io0jgsb3hswkw6ougk0v3/mens-d.jpg?rlkey=h3swqn53prsv5zvgduixjw0uq&amp;dl=0","Click to download SizeChart")</f>
      </c>
      <c r="C2319" s="0" t="inlineStr">
        <is>
          <t>Dovan Men's Fitness Jacket</t>
        </is>
      </c>
      <c r="D2319" s="0" t="inlineStr">
        <is>
          <t>'95543</t>
        </is>
      </c>
      <c r="E2319" s="0" t="inlineStr">
        <is>
          <t>DONOVAN:95543C-L</t>
        </is>
      </c>
      <c r="F2319" s="0" t="inlineStr">
        <is>
          <t>'000000000000</t>
        </is>
      </c>
      <c r="G2319" s="0" t="inlineStr">
        <is>
          <t>MENS</t>
        </is>
      </c>
      <c r="H2319" s="0" t="inlineStr">
        <is>
          <t>L</t>
        </is>
      </c>
      <c r="I2319" s="0">
        <v>59.99</v>
      </c>
      <c r="J2319" s="0">
        <v>114</v>
      </c>
    </row>
    <row r="2320" spans="1:10" customHeight="0">
      <c r="A2320" s="0">
        <f>HYPERLINK("https://dl.dropboxusercontent.com/scl/fi/n2zhiy71mh508fnpq32dp/iadonovanf175595.jpg?rlkey=el7pxwcxz9r1gaxac8cdr8ye8&amp;dl=0","Click to download Image")</f>
      </c>
      <c r="B2320" s="0">
        <f>HYPERLINK("https://dl.dropboxusercontent.com/scl/fi/io0jgsb3hswkw6ougk0v3/mens-d.jpg?rlkey=h3swqn53prsv5zvgduixjw0uq&amp;dl=0","Click to download SizeChart")</f>
      </c>
      <c r="C2320" s="0" t="inlineStr">
        <is>
          <t>Dovan Men's Fitness Jacket</t>
        </is>
      </c>
      <c r="D2320" s="0" t="inlineStr">
        <is>
          <t>'95543</t>
        </is>
      </c>
      <c r="E2320" s="0" t="inlineStr">
        <is>
          <t>DONOVAN:95543D-XL</t>
        </is>
      </c>
      <c r="F2320" s="0" t="inlineStr">
        <is>
          <t>'000000000000</t>
        </is>
      </c>
      <c r="G2320" s="0" t="inlineStr">
        <is>
          <t>MENS</t>
        </is>
      </c>
      <c r="H2320" s="0" t="inlineStr">
        <is>
          <t>XL</t>
        </is>
      </c>
      <c r="I2320" s="0">
        <v>59.99</v>
      </c>
      <c r="J2320" s="0">
        <v>116</v>
      </c>
    </row>
    <row r="2321" spans="1:10" customHeight="0">
      <c r="A2321" s="0">
        <f>HYPERLINK("https://dl.dropboxusercontent.com/scl/fi/n2zhiy71mh508fnpq32dp/iadonovanf175595.jpg?rlkey=el7pxwcxz9r1gaxac8cdr8ye8&amp;dl=0","Click to download Image")</f>
      </c>
      <c r="B2321" s="0">
        <f>HYPERLINK("https://dl.dropboxusercontent.com/scl/fi/io0jgsb3hswkw6ougk0v3/mens-d.jpg?rlkey=h3swqn53prsv5zvgduixjw0uq&amp;dl=0","Click to download SizeChart")</f>
      </c>
      <c r="C2321" s="0" t="inlineStr">
        <is>
          <t>Dovan Men's Fitness Jacket</t>
        </is>
      </c>
      <c r="D2321" s="0" t="inlineStr">
        <is>
          <t>'95543</t>
        </is>
      </c>
      <c r="E2321" s="0" t="inlineStr">
        <is>
          <t>DONOVAN:95543E-2X</t>
        </is>
      </c>
      <c r="F2321" s="0" t="inlineStr">
        <is>
          <t>'000000000000</t>
        </is>
      </c>
      <c r="G2321" s="0" t="inlineStr">
        <is>
          <t>MENS</t>
        </is>
      </c>
      <c r="H2321" s="0" t="inlineStr">
        <is>
          <t>2XL</t>
        </is>
      </c>
      <c r="I2321" s="0">
        <v>59.99</v>
      </c>
      <c r="J2321" s="0">
        <v>73</v>
      </c>
    </row>
    <row r="2322" spans="1:10" customHeight="0">
      <c r="A2322" s="0">
        <f>HYPERLINK("https://dl.dropboxusercontent.com/scl/fi/n2zhiy71mh508fnpq32dp/iadonovanf175595.jpg?rlkey=el7pxwcxz9r1gaxac8cdr8ye8&amp;dl=0","Click to download Image")</f>
      </c>
      <c r="B2322" s="0">
        <f>HYPERLINK("https://dl.dropboxusercontent.com/scl/fi/io0jgsb3hswkw6ougk0v3/mens-d.jpg?rlkey=h3swqn53prsv5zvgduixjw0uq&amp;dl=0","Click to download SizeChart")</f>
      </c>
      <c r="C2322" s="0" t="inlineStr">
        <is>
          <t>Dovan Men's Fitness Jacket</t>
        </is>
      </c>
      <c r="D2322" s="0" t="inlineStr">
        <is>
          <t>'95543</t>
        </is>
      </c>
      <c r="E2322" s="0" t="inlineStr">
        <is>
          <t>DONOVAN:95543F-3X</t>
        </is>
      </c>
      <c r="F2322" s="0" t="inlineStr">
        <is>
          <t>'000000000000</t>
        </is>
      </c>
      <c r="G2322" s="0" t="inlineStr">
        <is>
          <t>MENS</t>
        </is>
      </c>
      <c r="H2322" s="0" t="inlineStr">
        <is>
          <t>3XL</t>
        </is>
      </c>
      <c r="I2322" s="0">
        <v>59.99</v>
      </c>
      <c r="J2322" s="0">
        <v>33</v>
      </c>
    </row>
    <row r="2323" spans="1:10" customHeight="0">
      <c r="A2323" s="0">
        <f>HYPERLINK("https://dl.dropboxusercontent.com/scl/fi/cn5hgzvkgjb7om41y17xz/96917af.jpg?rlkey=8it075s2ijexprl4g4lfmyeg4&amp;dl=0","Click to download Image")</f>
      </c>
      <c r="B2323" s="0">
        <f>HYPERLINK("https://dl.dropboxusercontent.com/scl/fi/d01ubb2e9izaufqts5od3/mens-d.jpg?rlkey=db8z63495kvrj575e9jmjldld&amp;dl=0","Click to download SizeChart")</f>
      </c>
      <c r="C2323" s="0" t="inlineStr">
        <is>
          <t>Ethan Men's Sweatshirt Jacket</t>
        </is>
      </c>
      <c r="D2323" s="0" t="inlineStr">
        <is>
          <t>'96917</t>
        </is>
      </c>
      <c r="E2323" s="0" t="inlineStr">
        <is>
          <t>ETHAN:96917A-S</t>
        </is>
      </c>
      <c r="F2323" s="0" t="inlineStr">
        <is>
          <t>'000000000000</t>
        </is>
      </c>
      <c r="G2323" s="0" t="inlineStr">
        <is>
          <t>MENS</t>
        </is>
      </c>
      <c r="H2323" s="0" t="inlineStr">
        <is>
          <t>S</t>
        </is>
      </c>
      <c r="I2323" s="0">
        <v>59.99</v>
      </c>
      <c r="J2323" s="0">
        <v>32</v>
      </c>
    </row>
    <row r="2324" spans="1:10" customHeight="0">
      <c r="A2324" s="0">
        <f>HYPERLINK("https://dl.dropboxusercontent.com/scl/fi/cn5hgzvkgjb7om41y17xz/96917af.jpg?rlkey=8it075s2ijexprl4g4lfmyeg4&amp;dl=0","Click to download Image")</f>
      </c>
      <c r="B2324" s="0">
        <f>HYPERLINK("https://dl.dropboxusercontent.com/scl/fi/d01ubb2e9izaufqts5od3/mens-d.jpg?rlkey=db8z63495kvrj575e9jmjldld&amp;dl=0","Click to download SizeChart")</f>
      </c>
      <c r="C2324" s="0" t="inlineStr">
        <is>
          <t>Ethan Men's Sweatshirt Jacket</t>
        </is>
      </c>
      <c r="D2324" s="0" t="inlineStr">
        <is>
          <t>'96917</t>
        </is>
      </c>
      <c r="E2324" s="0" t="inlineStr">
        <is>
          <t>ETHAN:96917B-M</t>
        </is>
      </c>
      <c r="F2324" s="0" t="inlineStr">
        <is>
          <t>'000000000000</t>
        </is>
      </c>
      <c r="G2324" s="0" t="inlineStr">
        <is>
          <t>MENS</t>
        </is>
      </c>
      <c r="H2324" s="0" t="inlineStr">
        <is>
          <t>M</t>
        </is>
      </c>
      <c r="I2324" s="0">
        <v>59.99</v>
      </c>
      <c r="J2324" s="0">
        <v>56</v>
      </c>
    </row>
    <row r="2325" spans="1:10" customHeight="0">
      <c r="A2325" s="0">
        <f>HYPERLINK("https://dl.dropboxusercontent.com/scl/fi/cn5hgzvkgjb7om41y17xz/96917af.jpg?rlkey=8it075s2ijexprl4g4lfmyeg4&amp;dl=0","Click to download Image")</f>
      </c>
      <c r="B2325" s="0">
        <f>HYPERLINK("https://dl.dropboxusercontent.com/scl/fi/d01ubb2e9izaufqts5od3/mens-d.jpg?rlkey=db8z63495kvrj575e9jmjldld&amp;dl=0","Click to download SizeChart")</f>
      </c>
      <c r="C2325" s="0" t="inlineStr">
        <is>
          <t>Ethan Men's Sweatshirt Jacket</t>
        </is>
      </c>
      <c r="D2325" s="0" t="inlineStr">
        <is>
          <t>'96917</t>
        </is>
      </c>
      <c r="E2325" s="0" t="inlineStr">
        <is>
          <t>ETHAN:96917C-L</t>
        </is>
      </c>
      <c r="F2325" s="0" t="inlineStr">
        <is>
          <t>'000000000000</t>
        </is>
      </c>
      <c r="G2325" s="0" t="inlineStr">
        <is>
          <t>MENS</t>
        </is>
      </c>
      <c r="H2325" s="0" t="inlineStr">
        <is>
          <t>L</t>
        </is>
      </c>
      <c r="I2325" s="0">
        <v>59.99</v>
      </c>
      <c r="J2325" s="0">
        <v>92</v>
      </c>
    </row>
    <row r="2326" spans="1:10" customHeight="0">
      <c r="A2326" s="0">
        <f>HYPERLINK("https://dl.dropboxusercontent.com/scl/fi/cn5hgzvkgjb7om41y17xz/96917af.jpg?rlkey=8it075s2ijexprl4g4lfmyeg4&amp;dl=0","Click to download Image")</f>
      </c>
      <c r="B2326" s="0">
        <f>HYPERLINK("https://dl.dropboxusercontent.com/scl/fi/d01ubb2e9izaufqts5od3/mens-d.jpg?rlkey=db8z63495kvrj575e9jmjldld&amp;dl=0","Click to download SizeChart")</f>
      </c>
      <c r="C2326" s="0" t="inlineStr">
        <is>
          <t>Ethan Men's Sweatshirt Jacket</t>
        </is>
      </c>
      <c r="D2326" s="0" t="inlineStr">
        <is>
          <t>'96917</t>
        </is>
      </c>
      <c r="E2326" s="0" t="inlineStr">
        <is>
          <t>ETHAN:96917D-XL</t>
        </is>
      </c>
      <c r="F2326" s="0" t="inlineStr">
        <is>
          <t>'000000000000</t>
        </is>
      </c>
      <c r="G2326" s="0" t="inlineStr">
        <is>
          <t>MENS</t>
        </is>
      </c>
      <c r="H2326" s="0" t="inlineStr">
        <is>
          <t>XL</t>
        </is>
      </c>
      <c r="I2326" s="0">
        <v>59.99</v>
      </c>
      <c r="J2326" s="0">
        <v>92</v>
      </c>
    </row>
    <row r="2327" spans="1:10" customHeight="0">
      <c r="A2327" s="0">
        <f>HYPERLINK("https://dl.dropboxusercontent.com/scl/fi/cn5hgzvkgjb7om41y17xz/96917af.jpg?rlkey=8it075s2ijexprl4g4lfmyeg4&amp;dl=0","Click to download Image")</f>
      </c>
      <c r="B2327" s="0">
        <f>HYPERLINK("https://dl.dropboxusercontent.com/scl/fi/d01ubb2e9izaufqts5od3/mens-d.jpg?rlkey=db8z63495kvrj575e9jmjldld&amp;dl=0","Click to download SizeChart")</f>
      </c>
      <c r="C2327" s="0" t="inlineStr">
        <is>
          <t>Ethan Men's Sweatshirt Jacket</t>
        </is>
      </c>
      <c r="D2327" s="0" t="inlineStr">
        <is>
          <t>'96917</t>
        </is>
      </c>
      <c r="E2327" s="0" t="inlineStr">
        <is>
          <t>ETHAN:96917E-2XL</t>
        </is>
      </c>
      <c r="F2327" s="0" t="inlineStr">
        <is>
          <t>'000000000000</t>
        </is>
      </c>
      <c r="G2327" s="0" t="inlineStr">
        <is>
          <t>MENS</t>
        </is>
      </c>
      <c r="H2327" s="0" t="inlineStr">
        <is>
          <t>2XL</t>
        </is>
      </c>
      <c r="I2327" s="0">
        <v>59.99</v>
      </c>
      <c r="J2327" s="0">
        <v>53</v>
      </c>
    </row>
    <row r="2328" spans="1:10" customHeight="0">
      <c r="A2328" s="0">
        <f>HYPERLINK("https://dl.dropboxusercontent.com/scl/fi/cn5hgzvkgjb7om41y17xz/96917af.jpg?rlkey=8it075s2ijexprl4g4lfmyeg4&amp;dl=0","Click to download Image")</f>
      </c>
      <c r="B2328" s="0">
        <f>HYPERLINK("https://dl.dropboxusercontent.com/scl/fi/d01ubb2e9izaufqts5od3/mens-d.jpg?rlkey=db8z63495kvrj575e9jmjldld&amp;dl=0","Click to download SizeChart")</f>
      </c>
      <c r="C2328" s="0" t="inlineStr">
        <is>
          <t>Ethan Men's Sweatshirt Jacket</t>
        </is>
      </c>
      <c r="D2328" s="0" t="inlineStr">
        <is>
          <t>'96917</t>
        </is>
      </c>
      <c r="E2328" s="0" t="inlineStr">
        <is>
          <t>ETHAN:96917F-3XL</t>
        </is>
      </c>
      <c r="F2328" s="0" t="inlineStr">
        <is>
          <t>'000000000000</t>
        </is>
      </c>
      <c r="G2328" s="0" t="inlineStr">
        <is>
          <t>MENS</t>
        </is>
      </c>
      <c r="H2328" s="0" t="inlineStr">
        <is>
          <t>3XL</t>
        </is>
      </c>
      <c r="I2328" s="0">
        <v>59.99</v>
      </c>
      <c r="J2328" s="0">
        <v>29</v>
      </c>
    </row>
    <row r="2329" spans="1:10" customHeight="0">
      <c r="A2329" s="0">
        <f>HYPERLINK("https://dl.dropboxusercontent.com/scl/fi/5y82anllhj7iwuyk12xy6/95982af.jpg?rlkey=7arllcy5qr8jn8l7u73mk9jk6&amp;dl=0","Click to download Image")</f>
      </c>
      <c r="B2329" s="0">
        <f>HYPERLINK("https://dl.dropboxusercontent.com/scl/fi/q3mnvqd690k5xmpoiwqj9/mens-d.jpg?rlkey=m1h6jstkzcll1reez2rm95rjh&amp;dl=0","Click to download SizeChart")</f>
      </c>
      <c r="C2329" s="0" t="inlineStr">
        <is>
          <t>Ben Men's Polar Fleece Jacket</t>
        </is>
      </c>
      <c r="D2329" s="0" t="inlineStr">
        <is>
          <t>'95982</t>
        </is>
      </c>
      <c r="E2329" s="0" t="inlineStr">
        <is>
          <t>BEN:95982A-S</t>
        </is>
      </c>
      <c r="F2329" s="0" t="inlineStr">
        <is>
          <t>'000000000000</t>
        </is>
      </c>
      <c r="G2329" s="0" t="inlineStr">
        <is>
          <t>MENS</t>
        </is>
      </c>
      <c r="H2329" s="0" t="inlineStr">
        <is>
          <t>S</t>
        </is>
      </c>
      <c r="I2329" s="0">
        <v>89.99</v>
      </c>
      <c r="J2329" s="0">
        <v>29</v>
      </c>
    </row>
    <row r="2330" spans="1:10" customHeight="0">
      <c r="A2330" s="0">
        <f>HYPERLINK("https://dl.dropboxusercontent.com/scl/fi/5y82anllhj7iwuyk12xy6/95982af.jpg?rlkey=7arllcy5qr8jn8l7u73mk9jk6&amp;dl=0","Click to download Image")</f>
      </c>
      <c r="B2330" s="0">
        <f>HYPERLINK("https://dl.dropboxusercontent.com/scl/fi/q3mnvqd690k5xmpoiwqj9/mens-d.jpg?rlkey=m1h6jstkzcll1reez2rm95rjh&amp;dl=0","Click to download SizeChart")</f>
      </c>
      <c r="C2330" s="0" t="inlineStr">
        <is>
          <t>Ben Men's Polar Fleece Jacket</t>
        </is>
      </c>
      <c r="D2330" s="0" t="inlineStr">
        <is>
          <t>'95982</t>
        </is>
      </c>
      <c r="E2330" s="0" t="inlineStr">
        <is>
          <t>BEN:95982B-M</t>
        </is>
      </c>
      <c r="F2330" s="0" t="inlineStr">
        <is>
          <t>'000000000000</t>
        </is>
      </c>
      <c r="G2330" s="0" t="inlineStr">
        <is>
          <t>MENS</t>
        </is>
      </c>
      <c r="H2330" s="0" t="inlineStr">
        <is>
          <t>M</t>
        </is>
      </c>
      <c r="I2330" s="0">
        <v>89.99</v>
      </c>
      <c r="J2330" s="0">
        <v>77</v>
      </c>
    </row>
    <row r="2331" spans="1:10" customHeight="0">
      <c r="A2331" s="0">
        <f>HYPERLINK("https://dl.dropboxusercontent.com/scl/fi/5y82anllhj7iwuyk12xy6/95982af.jpg?rlkey=7arllcy5qr8jn8l7u73mk9jk6&amp;dl=0","Click to download Image")</f>
      </c>
      <c r="B2331" s="0">
        <f>HYPERLINK("https://dl.dropboxusercontent.com/scl/fi/q3mnvqd690k5xmpoiwqj9/mens-d.jpg?rlkey=m1h6jstkzcll1reez2rm95rjh&amp;dl=0","Click to download SizeChart")</f>
      </c>
      <c r="C2331" s="0" t="inlineStr">
        <is>
          <t>Ben Men's Polar Fleece Jacket</t>
        </is>
      </c>
      <c r="D2331" s="0" t="inlineStr">
        <is>
          <t>'95982</t>
        </is>
      </c>
      <c r="E2331" s="0" t="inlineStr">
        <is>
          <t>BEN:95982C-L</t>
        </is>
      </c>
      <c r="F2331" s="0" t="inlineStr">
        <is>
          <t>'000000000000</t>
        </is>
      </c>
      <c r="G2331" s="0" t="inlineStr">
        <is>
          <t>MENS</t>
        </is>
      </c>
      <c r="H2331" s="0" t="inlineStr">
        <is>
          <t>L</t>
        </is>
      </c>
      <c r="I2331" s="0">
        <v>89.99</v>
      </c>
      <c r="J2331" s="0">
        <v>98</v>
      </c>
    </row>
    <row r="2332" spans="1:10" customHeight="0">
      <c r="A2332" s="0">
        <f>HYPERLINK("https://dl.dropboxusercontent.com/scl/fi/5y82anllhj7iwuyk12xy6/95982af.jpg?rlkey=7arllcy5qr8jn8l7u73mk9jk6&amp;dl=0","Click to download Image")</f>
      </c>
      <c r="B2332" s="0">
        <f>HYPERLINK("https://dl.dropboxusercontent.com/scl/fi/q3mnvqd690k5xmpoiwqj9/mens-d.jpg?rlkey=m1h6jstkzcll1reez2rm95rjh&amp;dl=0","Click to download SizeChart")</f>
      </c>
      <c r="C2332" s="0" t="inlineStr">
        <is>
          <t>Ben Men's Polar Fleece Jacket</t>
        </is>
      </c>
      <c r="D2332" s="0" t="inlineStr">
        <is>
          <t>'95982</t>
        </is>
      </c>
      <c r="E2332" s="0" t="inlineStr">
        <is>
          <t>BEN:95982D-XL</t>
        </is>
      </c>
      <c r="F2332" s="0" t="inlineStr">
        <is>
          <t>'000000000000</t>
        </is>
      </c>
      <c r="G2332" s="0" t="inlineStr">
        <is>
          <t>MENS</t>
        </is>
      </c>
      <c r="H2332" s="0" t="inlineStr">
        <is>
          <t>XL</t>
        </is>
      </c>
      <c r="I2332" s="0">
        <v>89.99</v>
      </c>
      <c r="J2332" s="0">
        <v>91</v>
      </c>
    </row>
    <row r="2333" spans="1:10" customHeight="0">
      <c r="A2333" s="0">
        <f>HYPERLINK("https://dl.dropboxusercontent.com/scl/fi/5y82anllhj7iwuyk12xy6/95982af.jpg?rlkey=7arllcy5qr8jn8l7u73mk9jk6&amp;dl=0","Click to download Image")</f>
      </c>
      <c r="B2333" s="0">
        <f>HYPERLINK("https://dl.dropboxusercontent.com/scl/fi/q3mnvqd690k5xmpoiwqj9/mens-d.jpg?rlkey=m1h6jstkzcll1reez2rm95rjh&amp;dl=0","Click to download SizeChart")</f>
      </c>
      <c r="C2333" s="0" t="inlineStr">
        <is>
          <t>Ben Men's Polar Fleece Jacket</t>
        </is>
      </c>
      <c r="D2333" s="0" t="inlineStr">
        <is>
          <t>'95982</t>
        </is>
      </c>
      <c r="E2333" s="0" t="inlineStr">
        <is>
          <t>BEN:95982E-2X</t>
        </is>
      </c>
      <c r="F2333" s="0" t="inlineStr">
        <is>
          <t>'000000000000</t>
        </is>
      </c>
      <c r="G2333" s="0" t="inlineStr">
        <is>
          <t>MENS</t>
        </is>
      </c>
      <c r="H2333" s="0" t="inlineStr">
        <is>
          <t>2XL</t>
        </is>
      </c>
      <c r="I2333" s="0">
        <v>89.99</v>
      </c>
      <c r="J2333" s="0">
        <v>52</v>
      </c>
    </row>
    <row r="2334" spans="1:10" customHeight="0">
      <c r="A2334" s="0">
        <f>HYPERLINK("https://dl.dropboxusercontent.com/scl/fi/5y82anllhj7iwuyk12xy6/95982af.jpg?rlkey=7arllcy5qr8jn8l7u73mk9jk6&amp;dl=0","Click to download Image")</f>
      </c>
      <c r="B2334" s="0">
        <f>HYPERLINK("https://dl.dropboxusercontent.com/scl/fi/q3mnvqd690k5xmpoiwqj9/mens-d.jpg?rlkey=m1h6jstkzcll1reez2rm95rjh&amp;dl=0","Click to download SizeChart")</f>
      </c>
      <c r="C2334" s="0" t="inlineStr">
        <is>
          <t>Ben Men's Polar Fleece Jacket</t>
        </is>
      </c>
      <c r="D2334" s="0" t="inlineStr">
        <is>
          <t>'95982</t>
        </is>
      </c>
      <c r="E2334" s="0" t="inlineStr">
        <is>
          <t>BEN:95982F-3X</t>
        </is>
      </c>
      <c r="F2334" s="0" t="inlineStr">
        <is>
          <t>'000000000000</t>
        </is>
      </c>
      <c r="G2334" s="0" t="inlineStr">
        <is>
          <t>MENS</t>
        </is>
      </c>
      <c r="H2334" s="0" t="inlineStr">
        <is>
          <t>3XL</t>
        </is>
      </c>
      <c r="I2334" s="0">
        <v>89.99</v>
      </c>
      <c r="J2334" s="0">
        <v>23</v>
      </c>
    </row>
    <row r="2335" spans="1:10" customHeight="0">
      <c r="A2335" s="0">
        <f>HYPERLINK("https://dl.dropboxusercontent.com/scl/fi/a5xq2q48i70yxmuha2sp7/101429-nixon-mens-performance-polo-thumbnail.jpg?rlkey=1oznlo0mx25r9b5kitd0b6yzh&amp;dl=0","Click to download Image")</f>
      </c>
      <c r="C2335" s="0" t="inlineStr">
        <is>
          <t>Nixon Men's Performance Polo</t>
        </is>
      </c>
      <c r="D2335" s="0" t="inlineStr">
        <is>
          <t>'101429</t>
        </is>
      </c>
      <c r="E2335" s="0" t="inlineStr">
        <is>
          <t>NIXON:101429A-S</t>
        </is>
      </c>
      <c r="F2335" s="0" t="inlineStr">
        <is>
          <t>'000000000000</t>
        </is>
      </c>
      <c r="G2335" s="0" t="inlineStr">
        <is>
          <t>MENS</t>
        </is>
      </c>
      <c r="H2335" s="0" t="inlineStr">
        <is>
          <t>S</t>
        </is>
      </c>
      <c r="I2335" s="0">
        <v>44.99</v>
      </c>
      <c r="J2335" s="0">
        <v>63</v>
      </c>
    </row>
    <row r="2336" spans="1:10" customHeight="0">
      <c r="A2336" s="0">
        <f>HYPERLINK("https://dl.dropboxusercontent.com/scl/fi/a5xq2q48i70yxmuha2sp7/101429-nixon-mens-performance-polo-thumbnail.jpg?rlkey=1oznlo0mx25r9b5kitd0b6yzh&amp;dl=0","Click to download Image")</f>
      </c>
      <c r="C2336" s="0" t="inlineStr">
        <is>
          <t>Nixon Men's Performance Polo</t>
        </is>
      </c>
      <c r="D2336" s="0" t="inlineStr">
        <is>
          <t>'101429</t>
        </is>
      </c>
      <c r="E2336" s="0" t="inlineStr">
        <is>
          <t>NIXON:101429B-M</t>
        </is>
      </c>
      <c r="F2336" s="0" t="inlineStr">
        <is>
          <t>'000000000000</t>
        </is>
      </c>
      <c r="G2336" s="0" t="inlineStr">
        <is>
          <t>MENS</t>
        </is>
      </c>
      <c r="H2336" s="0" t="inlineStr">
        <is>
          <t>M</t>
        </is>
      </c>
      <c r="I2336" s="0">
        <v>44.99</v>
      </c>
      <c r="J2336" s="0">
        <v>75</v>
      </c>
    </row>
    <row r="2337" spans="1:10" customHeight="0">
      <c r="A2337" s="0">
        <f>HYPERLINK("https://dl.dropboxusercontent.com/scl/fi/a5xq2q48i70yxmuha2sp7/101429-nixon-mens-performance-polo-thumbnail.jpg?rlkey=1oznlo0mx25r9b5kitd0b6yzh&amp;dl=0","Click to download Image")</f>
      </c>
      <c r="C2337" s="0" t="inlineStr">
        <is>
          <t>Nixon Men's Performance Polo</t>
        </is>
      </c>
      <c r="D2337" s="0" t="inlineStr">
        <is>
          <t>'101429</t>
        </is>
      </c>
      <c r="E2337" s="0" t="inlineStr">
        <is>
          <t>NIXON:101429C-L</t>
        </is>
      </c>
      <c r="F2337" s="0" t="inlineStr">
        <is>
          <t>'000000000000</t>
        </is>
      </c>
      <c r="G2337" s="0" t="inlineStr">
        <is>
          <t>MENS</t>
        </is>
      </c>
      <c r="H2337" s="0" t="inlineStr">
        <is>
          <t>L</t>
        </is>
      </c>
      <c r="I2337" s="0">
        <v>44.99</v>
      </c>
      <c r="J2337" s="0">
        <v>69</v>
      </c>
    </row>
    <row r="2338" spans="1:10" customHeight="0">
      <c r="A2338" s="0">
        <f>HYPERLINK("https://dl.dropboxusercontent.com/scl/fi/a5xq2q48i70yxmuha2sp7/101429-nixon-mens-performance-polo-thumbnail.jpg?rlkey=1oznlo0mx25r9b5kitd0b6yzh&amp;dl=0","Click to download Image")</f>
      </c>
      <c r="C2338" s="0" t="inlineStr">
        <is>
          <t>Nixon Men's Performance Polo</t>
        </is>
      </c>
      <c r="D2338" s="0" t="inlineStr">
        <is>
          <t>'101429</t>
        </is>
      </c>
      <c r="E2338" s="0" t="inlineStr">
        <is>
          <t>NIXON:101429D-XL</t>
        </is>
      </c>
      <c r="F2338" s="0" t="inlineStr">
        <is>
          <t>'000000000000</t>
        </is>
      </c>
      <c r="G2338" s="0" t="inlineStr">
        <is>
          <t>MENS</t>
        </is>
      </c>
      <c r="H2338" s="0" t="inlineStr">
        <is>
          <t>XL</t>
        </is>
      </c>
      <c r="I2338" s="0">
        <v>44.99</v>
      </c>
      <c r="J2338" s="0">
        <v>71</v>
      </c>
    </row>
    <row r="2339" spans="1:10" customHeight="0">
      <c r="A2339" s="0">
        <f>HYPERLINK("https://dl.dropboxusercontent.com/scl/fi/a5xq2q48i70yxmuha2sp7/101429-nixon-mens-performance-polo-thumbnail.jpg?rlkey=1oznlo0mx25r9b5kitd0b6yzh&amp;dl=0","Click to download Image")</f>
      </c>
      <c r="C2339" s="0" t="inlineStr">
        <is>
          <t>Nixon Men's Performance Polo</t>
        </is>
      </c>
      <c r="D2339" s="0" t="inlineStr">
        <is>
          <t>'101429</t>
        </is>
      </c>
      <c r="E2339" s="0" t="inlineStr">
        <is>
          <t>NIXON:101429E-2XL</t>
        </is>
      </c>
      <c r="F2339" s="0" t="inlineStr">
        <is>
          <t>'000000000000</t>
        </is>
      </c>
      <c r="G2339" s="0" t="inlineStr">
        <is>
          <t>MENS</t>
        </is>
      </c>
      <c r="H2339" s="0" t="inlineStr">
        <is>
          <t>2XL</t>
        </is>
      </c>
      <c r="I2339" s="0">
        <v>44.99</v>
      </c>
      <c r="J2339" s="0">
        <v>50</v>
      </c>
    </row>
    <row r="2340" spans="1:10" customHeight="0">
      <c r="A2340" s="0">
        <f>HYPERLINK("https://dl.dropboxusercontent.com/scl/fi/a5xq2q48i70yxmuha2sp7/101429-nixon-mens-performance-polo-thumbnail.jpg?rlkey=1oznlo0mx25r9b5kitd0b6yzh&amp;dl=0","Click to download Image")</f>
      </c>
      <c r="C2340" s="0" t="inlineStr">
        <is>
          <t>Nixon Men's Performance Polo</t>
        </is>
      </c>
      <c r="D2340" s="0" t="inlineStr">
        <is>
          <t>'101429</t>
        </is>
      </c>
      <c r="E2340" s="0" t="inlineStr">
        <is>
          <t>NIXON:101429F-3XL</t>
        </is>
      </c>
      <c r="F2340" s="0" t="inlineStr">
        <is>
          <t>'000000000000</t>
        </is>
      </c>
      <c r="G2340" s="0" t="inlineStr">
        <is>
          <t>MENS</t>
        </is>
      </c>
      <c r="H2340" s="0" t="inlineStr">
        <is>
          <t>3XL</t>
        </is>
      </c>
      <c r="I2340" s="0">
        <v>44.99</v>
      </c>
      <c r="J2340" s="0">
        <v>20</v>
      </c>
    </row>
    <row r="2341" spans="1:10" customHeight="0">
      <c r="A2341" s="0">
        <f>HYPERLINK("https://dl.dropboxusercontent.com/scl/fi/8bukgssp8f8kk2diapd4g/95396af.jpg?rlkey=12jb773xtwput9jppuyicrg7e&amp;dl=0","Click to download Image")</f>
      </c>
      <c r="B2341" s="0">
        <f>HYPERLINK("https://dl.dropboxusercontent.com/scl/fi/y70rij4u76p8djex90ehz/mens-d.jpg?rlkey=itylallsjmwvgod5juez2cmtn&amp;dl=0","Click to download SizeChart")</f>
      </c>
      <c r="C2341" s="0" t="inlineStr">
        <is>
          <t>Cole Men's Windbreaker Jacket</t>
        </is>
      </c>
      <c r="D2341" s="0" t="inlineStr">
        <is>
          <t>'95396</t>
        </is>
      </c>
      <c r="E2341" s="0" t="inlineStr">
        <is>
          <t>COLE:95396A-S</t>
        </is>
      </c>
      <c r="F2341" s="0" t="inlineStr">
        <is>
          <t>'800095396015</t>
        </is>
      </c>
      <c r="G2341" s="0" t="inlineStr">
        <is>
          <t>MENS</t>
        </is>
      </c>
      <c r="H2341" s="0" t="inlineStr">
        <is>
          <t>S</t>
        </is>
      </c>
      <c r="I2341" s="0">
        <v>59.99</v>
      </c>
      <c r="J2341" s="0">
        <v>14</v>
      </c>
    </row>
    <row r="2342" spans="1:10" customHeight="0">
      <c r="A2342" s="0">
        <f>HYPERLINK("https://dl.dropboxusercontent.com/scl/fi/8bukgssp8f8kk2diapd4g/95396af.jpg?rlkey=12jb773xtwput9jppuyicrg7e&amp;dl=0","Click to download Image")</f>
      </c>
      <c r="B2342" s="0">
        <f>HYPERLINK("https://dl.dropboxusercontent.com/scl/fi/y70rij4u76p8djex90ehz/mens-d.jpg?rlkey=itylallsjmwvgod5juez2cmtn&amp;dl=0","Click to download SizeChart")</f>
      </c>
      <c r="C2342" s="0" t="inlineStr">
        <is>
          <t>Cole Men's Windbreaker Jacket</t>
        </is>
      </c>
      <c r="D2342" s="0" t="inlineStr">
        <is>
          <t>'95396</t>
        </is>
      </c>
      <c r="E2342" s="0" t="inlineStr">
        <is>
          <t>COLE:95396B-M</t>
        </is>
      </c>
      <c r="F2342" s="0" t="inlineStr">
        <is>
          <t>'800095396022</t>
        </is>
      </c>
      <c r="G2342" s="0" t="inlineStr">
        <is>
          <t>MENS</t>
        </is>
      </c>
      <c r="H2342" s="0" t="inlineStr">
        <is>
          <t>M</t>
        </is>
      </c>
      <c r="I2342" s="0">
        <v>59.99</v>
      </c>
      <c r="J2342" s="0">
        <v>23</v>
      </c>
    </row>
    <row r="2343" spans="1:10" customHeight="0">
      <c r="A2343" s="0">
        <f>HYPERLINK("https://dl.dropboxusercontent.com/scl/fi/8bukgssp8f8kk2diapd4g/95396af.jpg?rlkey=12jb773xtwput9jppuyicrg7e&amp;dl=0","Click to download Image")</f>
      </c>
      <c r="B2343" s="0">
        <f>HYPERLINK("https://dl.dropboxusercontent.com/scl/fi/y70rij4u76p8djex90ehz/mens-d.jpg?rlkey=itylallsjmwvgod5juez2cmtn&amp;dl=0","Click to download SizeChart")</f>
      </c>
      <c r="C2343" s="0" t="inlineStr">
        <is>
          <t>Cole Men's Windbreaker Jacket</t>
        </is>
      </c>
      <c r="D2343" s="0" t="inlineStr">
        <is>
          <t>'95396</t>
        </is>
      </c>
      <c r="E2343" s="0" t="inlineStr">
        <is>
          <t>COLE:95396C-L</t>
        </is>
      </c>
      <c r="F2343" s="0" t="inlineStr">
        <is>
          <t>'800095396039</t>
        </is>
      </c>
      <c r="G2343" s="0" t="inlineStr">
        <is>
          <t>MENS</t>
        </is>
      </c>
      <c r="H2343" s="0" t="inlineStr">
        <is>
          <t>L</t>
        </is>
      </c>
      <c r="I2343" s="0">
        <v>59.99</v>
      </c>
      <c r="J2343" s="0">
        <v>38</v>
      </c>
    </row>
    <row r="2344" spans="1:10" customHeight="0">
      <c r="A2344" s="0">
        <f>HYPERLINK("https://dl.dropboxusercontent.com/scl/fi/8bukgssp8f8kk2diapd4g/95396af.jpg?rlkey=12jb773xtwput9jppuyicrg7e&amp;dl=0","Click to download Image")</f>
      </c>
      <c r="B2344" s="0">
        <f>HYPERLINK("https://dl.dropboxusercontent.com/scl/fi/y70rij4u76p8djex90ehz/mens-d.jpg?rlkey=itylallsjmwvgod5juez2cmtn&amp;dl=0","Click to download SizeChart")</f>
      </c>
      <c r="C2344" s="0" t="inlineStr">
        <is>
          <t>Cole Men's Windbreaker Jacket</t>
        </is>
      </c>
      <c r="D2344" s="0" t="inlineStr">
        <is>
          <t>'95396</t>
        </is>
      </c>
      <c r="E2344" s="0" t="inlineStr">
        <is>
          <t>COLE:95396D-XL</t>
        </is>
      </c>
      <c r="F2344" s="0" t="inlineStr">
        <is>
          <t>'800095396046</t>
        </is>
      </c>
      <c r="G2344" s="0" t="inlineStr">
        <is>
          <t>MENS</t>
        </is>
      </c>
      <c r="H2344" s="0" t="inlineStr">
        <is>
          <t>XL</t>
        </is>
      </c>
      <c r="I2344" s="0">
        <v>59.99</v>
      </c>
      <c r="J2344" s="0">
        <v>37</v>
      </c>
    </row>
    <row r="2345" spans="1:10" customHeight="0">
      <c r="A2345" s="0">
        <f>HYPERLINK("https://dl.dropboxusercontent.com/scl/fi/8bukgssp8f8kk2diapd4g/95396af.jpg?rlkey=12jb773xtwput9jppuyicrg7e&amp;dl=0","Click to download Image")</f>
      </c>
      <c r="B2345" s="0">
        <f>HYPERLINK("https://dl.dropboxusercontent.com/scl/fi/y70rij4u76p8djex90ehz/mens-d.jpg?rlkey=itylallsjmwvgod5juez2cmtn&amp;dl=0","Click to download SizeChart")</f>
      </c>
      <c r="C2345" s="0" t="inlineStr">
        <is>
          <t>Cole Men's Windbreaker Jacket</t>
        </is>
      </c>
      <c r="D2345" s="0" t="inlineStr">
        <is>
          <t>'95396</t>
        </is>
      </c>
      <c r="E2345" s="0" t="inlineStr">
        <is>
          <t>COLE:95396E-2X</t>
        </is>
      </c>
      <c r="F2345" s="0" t="inlineStr">
        <is>
          <t>'800095396053</t>
        </is>
      </c>
      <c r="G2345" s="0" t="inlineStr">
        <is>
          <t>MENS</t>
        </is>
      </c>
      <c r="H2345" s="0" t="inlineStr">
        <is>
          <t>2XL</t>
        </is>
      </c>
      <c r="I2345" s="0">
        <v>61.99</v>
      </c>
      <c r="J2345" s="0">
        <v>8</v>
      </c>
    </row>
    <row r="2346" spans="1:10" customHeight="0">
      <c r="A2346" s="0">
        <f>HYPERLINK("https://dl.dropboxusercontent.com/scl/fi/8bukgssp8f8kk2diapd4g/95396af.jpg?rlkey=12jb773xtwput9jppuyicrg7e&amp;dl=0","Click to download Image")</f>
      </c>
      <c r="B2346" s="0">
        <f>HYPERLINK("https://dl.dropboxusercontent.com/scl/fi/y70rij4u76p8djex90ehz/mens-d.jpg?rlkey=itylallsjmwvgod5juez2cmtn&amp;dl=0","Click to download SizeChart")</f>
      </c>
      <c r="C2346" s="0" t="inlineStr">
        <is>
          <t>Cole Men's Windbreaker Jacket</t>
        </is>
      </c>
      <c r="D2346" s="0" t="inlineStr">
        <is>
          <t>'95396</t>
        </is>
      </c>
      <c r="E2346" s="0" t="inlineStr">
        <is>
          <t>COLE:95396F-3X</t>
        </is>
      </c>
      <c r="F2346" s="0" t="inlineStr">
        <is>
          <t>'800095396060</t>
        </is>
      </c>
      <c r="G2346" s="0" t="inlineStr">
        <is>
          <t>MENS</t>
        </is>
      </c>
      <c r="H2346" s="0" t="inlineStr">
        <is>
          <t>3XL</t>
        </is>
      </c>
      <c r="I2346" s="0">
        <v>61.99</v>
      </c>
      <c r="J2346" s="0">
        <v>0</v>
      </c>
    </row>
    <row r="2347" spans="1:10" customHeight="0">
      <c r="A2347" s="0">
        <f>HYPERLINK("https://dl.dropboxusercontent.com/scl/fi/wtg4rojc32xlt7mg8qqe9/95951af.jpg?rlkey=0nnadlvjkq5l8df6dcg205u8b&amp;dl=0","Click to download Image")</f>
      </c>
      <c r="B2347" s="0">
        <f>HYPERLINK("https://dl.dropboxusercontent.com/scl/fi/y70rij4u76p8djex90ehz/mens-d.jpg?rlkey=itylallsjmwvgod5juez2cmtn&amp;dl=0","Click to download SizeChart")</f>
      </c>
      <c r="C2347" s="0" t="inlineStr">
        <is>
          <t>Cole Men's Windbreaker Jacket</t>
        </is>
      </c>
      <c r="D2347" s="0" t="inlineStr">
        <is>
          <t>'95951</t>
        </is>
      </c>
      <c r="E2347" s="0" t="inlineStr">
        <is>
          <t>COLE:95951A-S</t>
        </is>
      </c>
      <c r="F2347" s="0" t="inlineStr">
        <is>
          <t>'800095951016</t>
        </is>
      </c>
      <c r="G2347" s="0" t="inlineStr">
        <is>
          <t>MENS</t>
        </is>
      </c>
      <c r="H2347" s="0" t="inlineStr">
        <is>
          <t>S</t>
        </is>
      </c>
      <c r="I2347" s="0">
        <v>59.99</v>
      </c>
      <c r="J2347" s="0">
        <v>1</v>
      </c>
    </row>
    <row r="2348" spans="1:10" customHeight="0">
      <c r="A2348" s="0">
        <f>HYPERLINK("https://dl.dropboxusercontent.com/scl/fi/wtg4rojc32xlt7mg8qqe9/95951af.jpg?rlkey=0nnadlvjkq5l8df6dcg205u8b&amp;dl=0","Click to download Image")</f>
      </c>
      <c r="B2348" s="0">
        <f>HYPERLINK("https://dl.dropboxusercontent.com/scl/fi/y70rij4u76p8djex90ehz/mens-d.jpg?rlkey=itylallsjmwvgod5juez2cmtn&amp;dl=0","Click to download SizeChart")</f>
      </c>
      <c r="C2348" s="0" t="inlineStr">
        <is>
          <t>Cole Men's Windbreaker Jacket</t>
        </is>
      </c>
      <c r="D2348" s="0" t="inlineStr">
        <is>
          <t>'95951</t>
        </is>
      </c>
      <c r="E2348" s="0" t="inlineStr">
        <is>
          <t>COLE:95951B-M</t>
        </is>
      </c>
      <c r="F2348" s="0" t="inlineStr">
        <is>
          <t>'800095951023</t>
        </is>
      </c>
      <c r="G2348" s="0" t="inlineStr">
        <is>
          <t>MENS</t>
        </is>
      </c>
      <c r="H2348" s="0" t="inlineStr">
        <is>
          <t>M</t>
        </is>
      </c>
      <c r="I2348" s="0">
        <v>59.99</v>
      </c>
      <c r="J2348" s="0">
        <v>4</v>
      </c>
    </row>
    <row r="2349" spans="1:10" customHeight="0">
      <c r="A2349" s="0">
        <f>HYPERLINK("https://dl.dropboxusercontent.com/scl/fi/wtg4rojc32xlt7mg8qqe9/95951af.jpg?rlkey=0nnadlvjkq5l8df6dcg205u8b&amp;dl=0","Click to download Image")</f>
      </c>
      <c r="B2349" s="0">
        <f>HYPERLINK("https://dl.dropboxusercontent.com/scl/fi/y70rij4u76p8djex90ehz/mens-d.jpg?rlkey=itylallsjmwvgod5juez2cmtn&amp;dl=0","Click to download SizeChart")</f>
      </c>
      <c r="C2349" s="0" t="inlineStr">
        <is>
          <t>Cole Men's Windbreaker Jacket</t>
        </is>
      </c>
      <c r="D2349" s="0" t="inlineStr">
        <is>
          <t>'95951</t>
        </is>
      </c>
      <c r="E2349" s="0" t="inlineStr">
        <is>
          <t>COLE:95951C-L</t>
        </is>
      </c>
      <c r="F2349" s="0" t="inlineStr">
        <is>
          <t>'800095951030</t>
        </is>
      </c>
      <c r="G2349" s="0" t="inlineStr">
        <is>
          <t>MENS</t>
        </is>
      </c>
      <c r="H2349" s="0" t="inlineStr">
        <is>
          <t>L</t>
        </is>
      </c>
      <c r="I2349" s="0">
        <v>59.99</v>
      </c>
      <c r="J2349" s="0">
        <v>7</v>
      </c>
    </row>
    <row r="2350" spans="1:10" customHeight="0">
      <c r="A2350" s="0">
        <f>HYPERLINK("https://dl.dropboxusercontent.com/scl/fi/wtg4rojc32xlt7mg8qqe9/95951af.jpg?rlkey=0nnadlvjkq5l8df6dcg205u8b&amp;dl=0","Click to download Image")</f>
      </c>
      <c r="B2350" s="0">
        <f>HYPERLINK("https://dl.dropboxusercontent.com/scl/fi/y70rij4u76p8djex90ehz/mens-d.jpg?rlkey=itylallsjmwvgod5juez2cmtn&amp;dl=0","Click to download SizeChart")</f>
      </c>
      <c r="C2350" s="0" t="inlineStr">
        <is>
          <t>Cole Men's Windbreaker Jacket</t>
        </is>
      </c>
      <c r="D2350" s="0" t="inlineStr">
        <is>
          <t>'95951</t>
        </is>
      </c>
      <c r="E2350" s="0" t="inlineStr">
        <is>
          <t>COLE:95951D-XL</t>
        </is>
      </c>
      <c r="F2350" s="0" t="inlineStr">
        <is>
          <t>'800095951047</t>
        </is>
      </c>
      <c r="G2350" s="0" t="inlineStr">
        <is>
          <t>MENS</t>
        </is>
      </c>
      <c r="H2350" s="0" t="inlineStr">
        <is>
          <t>XL</t>
        </is>
      </c>
      <c r="I2350" s="0">
        <v>59.99</v>
      </c>
      <c r="J2350" s="0">
        <v>7</v>
      </c>
    </row>
    <row r="2351" spans="1:10" customHeight="0">
      <c r="A2351" s="0">
        <f>HYPERLINK("https://dl.dropboxusercontent.com/scl/fi/wtg4rojc32xlt7mg8qqe9/95951af.jpg?rlkey=0nnadlvjkq5l8df6dcg205u8b&amp;dl=0","Click to download Image")</f>
      </c>
      <c r="B2351" s="0">
        <f>HYPERLINK("https://dl.dropboxusercontent.com/scl/fi/y70rij4u76p8djex90ehz/mens-d.jpg?rlkey=itylallsjmwvgod5juez2cmtn&amp;dl=0","Click to download SizeChart")</f>
      </c>
      <c r="C2351" s="0" t="inlineStr">
        <is>
          <t>Cole Men's Windbreaker Jacket</t>
        </is>
      </c>
      <c r="D2351" s="0" t="inlineStr">
        <is>
          <t>'95951</t>
        </is>
      </c>
      <c r="E2351" s="0" t="inlineStr">
        <is>
          <t>COLE:95951E-2X</t>
        </is>
      </c>
      <c r="F2351" s="0" t="inlineStr">
        <is>
          <t>'800095951054</t>
        </is>
      </c>
      <c r="G2351" s="0" t="inlineStr">
        <is>
          <t>MENS</t>
        </is>
      </c>
      <c r="H2351" s="0" t="inlineStr">
        <is>
          <t>2XL</t>
        </is>
      </c>
      <c r="I2351" s="0">
        <v>61.99</v>
      </c>
      <c r="J2351" s="0">
        <v>9</v>
      </c>
    </row>
    <row r="2352" spans="1:10" customHeight="0">
      <c r="A2352" s="0">
        <f>HYPERLINK("https://dl.dropboxusercontent.com/scl/fi/wtg4rojc32xlt7mg8qqe9/95951af.jpg?rlkey=0nnadlvjkq5l8df6dcg205u8b&amp;dl=0","Click to download Image")</f>
      </c>
      <c r="B2352" s="0">
        <f>HYPERLINK("https://dl.dropboxusercontent.com/scl/fi/y70rij4u76p8djex90ehz/mens-d.jpg?rlkey=itylallsjmwvgod5juez2cmtn&amp;dl=0","Click to download SizeChart")</f>
      </c>
      <c r="C2352" s="0" t="inlineStr">
        <is>
          <t>Cole Men's Windbreaker Jacket</t>
        </is>
      </c>
      <c r="D2352" s="0" t="inlineStr">
        <is>
          <t>'95951</t>
        </is>
      </c>
      <c r="E2352" s="0" t="inlineStr">
        <is>
          <t>COLE:95951F-3X</t>
        </is>
      </c>
      <c r="F2352" s="0" t="inlineStr">
        <is>
          <t>'800095951061</t>
        </is>
      </c>
      <c r="G2352" s="0" t="inlineStr">
        <is>
          <t>MENS</t>
        </is>
      </c>
      <c r="H2352" s="0" t="inlineStr">
        <is>
          <t>3XL</t>
        </is>
      </c>
      <c r="I2352" s="0">
        <v>61.99</v>
      </c>
      <c r="J2352" s="0">
        <v>12</v>
      </c>
    </row>
    <row r="2353" spans="1:10" customHeight="0">
      <c r="A2353" s="0">
        <f>HYPERLINK("https://dl.dropboxusercontent.com/scl/fi/7mog9odr3odq8524xcs2a/98665f.jpg?rlkey=er6zqrathx19ood4f1wbjqs1c&amp;dl=0","Click to download Image")</f>
      </c>
      <c r="B2353" s="0">
        <f>HYPERLINK("https://dl.dropboxusercontent.com/scl/fi/wdg4vkfg1q4y1444cjh9a/graphic-update2022-mens.jpg?rlkey=qr7viz187c69oz7tl90uj469u&amp;dl=0","Click to download SizeChart")</f>
      </c>
      <c r="C2353" s="0" t="inlineStr">
        <is>
          <t>Andrew Men's Full Zip Hoodie</t>
        </is>
      </c>
      <c r="D2353" s="0" t="inlineStr">
        <is>
          <t>'98665</t>
        </is>
      </c>
      <c r="E2353" s="0" t="inlineStr">
        <is>
          <t>ANDREW:98665A-S</t>
        </is>
      </c>
      <c r="F2353" s="0" t="inlineStr">
        <is>
          <t>'000000000000</t>
        </is>
      </c>
      <c r="G2353" s="0" t="inlineStr">
        <is>
          <t>MENS</t>
        </is>
      </c>
      <c r="H2353" s="0" t="inlineStr">
        <is>
          <t>S</t>
        </is>
      </c>
      <c r="I2353" s="0">
        <v>49.99</v>
      </c>
      <c r="J2353" s="0">
        <v>23</v>
      </c>
    </row>
    <row r="2354" spans="1:10" customHeight="0">
      <c r="A2354" s="0">
        <f>HYPERLINK("https://dl.dropboxusercontent.com/scl/fi/7mog9odr3odq8524xcs2a/98665f.jpg?rlkey=er6zqrathx19ood4f1wbjqs1c&amp;dl=0","Click to download Image")</f>
      </c>
      <c r="B2354" s="0">
        <f>HYPERLINK("https://dl.dropboxusercontent.com/scl/fi/wdg4vkfg1q4y1444cjh9a/graphic-update2022-mens.jpg?rlkey=qr7viz187c69oz7tl90uj469u&amp;dl=0","Click to download SizeChart")</f>
      </c>
      <c r="C2354" s="0" t="inlineStr">
        <is>
          <t>Andrew Men's Full Zip Hoodie</t>
        </is>
      </c>
      <c r="D2354" s="0" t="inlineStr">
        <is>
          <t>'98665</t>
        </is>
      </c>
      <c r="E2354" s="0" t="inlineStr">
        <is>
          <t>ANDREW:98665B-M</t>
        </is>
      </c>
      <c r="F2354" s="0" t="inlineStr">
        <is>
          <t>'000000000000</t>
        </is>
      </c>
      <c r="G2354" s="0" t="inlineStr">
        <is>
          <t>MENS</t>
        </is>
      </c>
      <c r="H2354" s="0" t="inlineStr">
        <is>
          <t>M</t>
        </is>
      </c>
      <c r="I2354" s="0">
        <v>49.99</v>
      </c>
      <c r="J2354" s="0">
        <v>22</v>
      </c>
    </row>
    <row r="2355" spans="1:10" customHeight="0">
      <c r="A2355" s="0">
        <f>HYPERLINK("https://dl.dropboxusercontent.com/scl/fi/7mog9odr3odq8524xcs2a/98665f.jpg?rlkey=er6zqrathx19ood4f1wbjqs1c&amp;dl=0","Click to download Image")</f>
      </c>
      <c r="B2355" s="0">
        <f>HYPERLINK("https://dl.dropboxusercontent.com/scl/fi/wdg4vkfg1q4y1444cjh9a/graphic-update2022-mens.jpg?rlkey=qr7viz187c69oz7tl90uj469u&amp;dl=0","Click to download SizeChart")</f>
      </c>
      <c r="C2355" s="0" t="inlineStr">
        <is>
          <t>Andrew Men's Full Zip Hoodie</t>
        </is>
      </c>
      <c r="D2355" s="0" t="inlineStr">
        <is>
          <t>'98665</t>
        </is>
      </c>
      <c r="E2355" s="0" t="inlineStr">
        <is>
          <t>ANDREW:98665C-L</t>
        </is>
      </c>
      <c r="F2355" s="0" t="inlineStr">
        <is>
          <t>'000000000000</t>
        </is>
      </c>
      <c r="G2355" s="0" t="inlineStr">
        <is>
          <t>MENS</t>
        </is>
      </c>
      <c r="H2355" s="0" t="inlineStr">
        <is>
          <t>L</t>
        </is>
      </c>
      <c r="I2355" s="0">
        <v>49.99</v>
      </c>
      <c r="J2355" s="0">
        <v>0</v>
      </c>
    </row>
    <row r="2356" spans="1:10" customHeight="0">
      <c r="A2356" s="0">
        <f>HYPERLINK("https://dl.dropboxusercontent.com/scl/fi/7mog9odr3odq8524xcs2a/98665f.jpg?rlkey=er6zqrathx19ood4f1wbjqs1c&amp;dl=0","Click to download Image")</f>
      </c>
      <c r="B2356" s="0">
        <f>HYPERLINK("https://dl.dropboxusercontent.com/scl/fi/wdg4vkfg1q4y1444cjh9a/graphic-update2022-mens.jpg?rlkey=qr7viz187c69oz7tl90uj469u&amp;dl=0","Click to download SizeChart")</f>
      </c>
      <c r="C2356" s="0" t="inlineStr">
        <is>
          <t>Andrew Men's Full Zip Hoodie</t>
        </is>
      </c>
      <c r="D2356" s="0" t="inlineStr">
        <is>
          <t>'98665</t>
        </is>
      </c>
      <c r="E2356" s="0" t="inlineStr">
        <is>
          <t>ANDREW:98665D-XL</t>
        </is>
      </c>
      <c r="F2356" s="0" t="inlineStr">
        <is>
          <t>'000000000000</t>
        </is>
      </c>
      <c r="G2356" s="0" t="inlineStr">
        <is>
          <t>MENS</t>
        </is>
      </c>
      <c r="H2356" s="0" t="inlineStr">
        <is>
          <t>XL</t>
        </is>
      </c>
      <c r="I2356" s="0">
        <v>49.99</v>
      </c>
      <c r="J2356" s="0">
        <v>0</v>
      </c>
    </row>
    <row r="2357" spans="1:10" customHeight="0">
      <c r="A2357" s="0">
        <f>HYPERLINK("https://dl.dropboxusercontent.com/scl/fi/7mog9odr3odq8524xcs2a/98665f.jpg?rlkey=er6zqrathx19ood4f1wbjqs1c&amp;dl=0","Click to download Image")</f>
      </c>
      <c r="B2357" s="0">
        <f>HYPERLINK("https://dl.dropboxusercontent.com/scl/fi/wdg4vkfg1q4y1444cjh9a/graphic-update2022-mens.jpg?rlkey=qr7viz187c69oz7tl90uj469u&amp;dl=0","Click to download SizeChart")</f>
      </c>
      <c r="C2357" s="0" t="inlineStr">
        <is>
          <t>Andrew Men's Full Zip Hoodie</t>
        </is>
      </c>
      <c r="D2357" s="0" t="inlineStr">
        <is>
          <t>'98665</t>
        </is>
      </c>
      <c r="E2357" s="0" t="inlineStr">
        <is>
          <t>ANDREW:98665E-2XL</t>
        </is>
      </c>
      <c r="F2357" s="0" t="inlineStr">
        <is>
          <t>'000000000000</t>
        </is>
      </c>
      <c r="G2357" s="0" t="inlineStr">
        <is>
          <t>MENS</t>
        </is>
      </c>
      <c r="H2357" s="0" t="inlineStr">
        <is>
          <t>2XL</t>
        </is>
      </c>
      <c r="I2357" s="0">
        <v>49.99</v>
      </c>
      <c r="J2357" s="0">
        <v>0</v>
      </c>
    </row>
    <row r="2358" spans="1:10" customHeight="0">
      <c r="A2358" s="0">
        <f>HYPERLINK("https://dl.dropboxusercontent.com/scl/fi/7mog9odr3odq8524xcs2a/98665f.jpg?rlkey=er6zqrathx19ood4f1wbjqs1c&amp;dl=0","Click to download Image")</f>
      </c>
      <c r="B2358" s="0">
        <f>HYPERLINK("https://dl.dropboxusercontent.com/scl/fi/wdg4vkfg1q4y1444cjh9a/graphic-update2022-mens.jpg?rlkey=qr7viz187c69oz7tl90uj469u&amp;dl=0","Click to download SizeChart")</f>
      </c>
      <c r="C2358" s="0" t="inlineStr">
        <is>
          <t>Andrew Men's Full Zip Hoodie</t>
        </is>
      </c>
      <c r="D2358" s="0" t="inlineStr">
        <is>
          <t>'98665</t>
        </is>
      </c>
      <c r="E2358" s="0" t="inlineStr">
        <is>
          <t>ANDREW:98665F-3XL</t>
        </is>
      </c>
      <c r="F2358" s="0" t="inlineStr">
        <is>
          <t>'000000000000</t>
        </is>
      </c>
      <c r="G2358" s="0" t="inlineStr">
        <is>
          <t>MENS</t>
        </is>
      </c>
      <c r="H2358" s="0" t="inlineStr">
        <is>
          <t>3XL</t>
        </is>
      </c>
      <c r="I2358" s="0">
        <v>49.99</v>
      </c>
      <c r="J2358" s="0">
        <v>0</v>
      </c>
    </row>
    <row r="2359" spans="1:10" customHeight="0">
      <c r="A2359" s="0">
        <f>HYPERLINK("https://dl.dropboxusercontent.com/scl/fi/yeriyfjb4qx9558h4l299/96540af.jpg?rlkey=kyc262mcy2kc7zbluls8vsam8&amp;dl=0","Click to download Image")</f>
      </c>
      <c r="B2359" s="0">
        <f>HYPERLINK("https://dl.dropboxusercontent.com/scl/fi/rxwzgmjos79xvawlqqv2n/mens-c.jpg?rlkey=zxjuat9wt8qagmo85hwb41a78&amp;dl=0","Click to download SizeChart")</f>
      </c>
      <c r="C2359" s="0" t="inlineStr">
        <is>
          <t>Joshua Men's Long Sleeve Henley</t>
        </is>
      </c>
      <c r="D2359" s="0" t="inlineStr">
        <is>
          <t>'96540</t>
        </is>
      </c>
      <c r="E2359" s="0" t="inlineStr">
        <is>
          <t>JOSHUA:96540A-S</t>
        </is>
      </c>
      <c r="F2359" s="0" t="inlineStr">
        <is>
          <t>'000000000000</t>
        </is>
      </c>
      <c r="G2359" s="0" t="inlineStr">
        <is>
          <t>MENS</t>
        </is>
      </c>
      <c r="H2359" s="0" t="inlineStr">
        <is>
          <t>S</t>
        </is>
      </c>
      <c r="I2359" s="0">
        <v>39.99</v>
      </c>
      <c r="J2359" s="0">
        <v>6</v>
      </c>
    </row>
    <row r="2360" spans="1:10" customHeight="0">
      <c r="A2360" s="0">
        <f>HYPERLINK("https://dl.dropboxusercontent.com/scl/fi/yeriyfjb4qx9558h4l299/96540af.jpg?rlkey=kyc262mcy2kc7zbluls8vsam8&amp;dl=0","Click to download Image")</f>
      </c>
      <c r="B2360" s="0">
        <f>HYPERLINK("https://dl.dropboxusercontent.com/scl/fi/rxwzgmjos79xvawlqqv2n/mens-c.jpg?rlkey=zxjuat9wt8qagmo85hwb41a78&amp;dl=0","Click to download SizeChart")</f>
      </c>
      <c r="C2360" s="0" t="inlineStr">
        <is>
          <t>Joshua Men's Long Sleeve Henley</t>
        </is>
      </c>
      <c r="D2360" s="0" t="inlineStr">
        <is>
          <t>'96540</t>
        </is>
      </c>
      <c r="E2360" s="0" t="inlineStr">
        <is>
          <t>JOSHUA:96540B-M</t>
        </is>
      </c>
      <c r="F2360" s="0" t="inlineStr">
        <is>
          <t>'000000000000</t>
        </is>
      </c>
      <c r="G2360" s="0" t="inlineStr">
        <is>
          <t>MENS</t>
        </is>
      </c>
      <c r="H2360" s="0" t="inlineStr">
        <is>
          <t>M</t>
        </is>
      </c>
      <c r="I2360" s="0">
        <v>39.99</v>
      </c>
      <c r="J2360" s="0">
        <v>13</v>
      </c>
    </row>
    <row r="2361" spans="1:10" customHeight="0">
      <c r="A2361" s="0">
        <f>HYPERLINK("https://dl.dropboxusercontent.com/scl/fi/yeriyfjb4qx9558h4l299/96540af.jpg?rlkey=kyc262mcy2kc7zbluls8vsam8&amp;dl=0","Click to download Image")</f>
      </c>
      <c r="B2361" s="0">
        <f>HYPERLINK("https://dl.dropboxusercontent.com/scl/fi/rxwzgmjos79xvawlqqv2n/mens-c.jpg?rlkey=zxjuat9wt8qagmo85hwb41a78&amp;dl=0","Click to download SizeChart")</f>
      </c>
      <c r="C2361" s="0" t="inlineStr">
        <is>
          <t>Joshua Men's Long Sleeve Henley</t>
        </is>
      </c>
      <c r="D2361" s="0" t="inlineStr">
        <is>
          <t>'96540</t>
        </is>
      </c>
      <c r="E2361" s="0" t="inlineStr">
        <is>
          <t>JOSHUA:96540C-L</t>
        </is>
      </c>
      <c r="F2361" s="0" t="inlineStr">
        <is>
          <t>'000000000000</t>
        </is>
      </c>
      <c r="G2361" s="0" t="inlineStr">
        <is>
          <t>MENS</t>
        </is>
      </c>
      <c r="H2361" s="0" t="inlineStr">
        <is>
          <t>L</t>
        </is>
      </c>
      <c r="I2361" s="0">
        <v>39.99</v>
      </c>
      <c r="J2361" s="0">
        <v>18</v>
      </c>
    </row>
    <row r="2362" spans="1:10" customHeight="0">
      <c r="A2362" s="0">
        <f>HYPERLINK("https://dl.dropboxusercontent.com/scl/fi/yeriyfjb4qx9558h4l299/96540af.jpg?rlkey=kyc262mcy2kc7zbluls8vsam8&amp;dl=0","Click to download Image")</f>
      </c>
      <c r="B2362" s="0">
        <f>HYPERLINK("https://dl.dropboxusercontent.com/scl/fi/rxwzgmjos79xvawlqqv2n/mens-c.jpg?rlkey=zxjuat9wt8qagmo85hwb41a78&amp;dl=0","Click to download SizeChart")</f>
      </c>
      <c r="C2362" s="0" t="inlineStr">
        <is>
          <t>Joshua Men's Long Sleeve Henley</t>
        </is>
      </c>
      <c r="D2362" s="0" t="inlineStr">
        <is>
          <t>'96540</t>
        </is>
      </c>
      <c r="E2362" s="0" t="inlineStr">
        <is>
          <t>JOSHUA:96540D-XL</t>
        </is>
      </c>
      <c r="F2362" s="0" t="inlineStr">
        <is>
          <t>'000000000000</t>
        </is>
      </c>
      <c r="G2362" s="0" t="inlineStr">
        <is>
          <t>MENS</t>
        </is>
      </c>
      <c r="H2362" s="0" t="inlineStr">
        <is>
          <t>XL</t>
        </is>
      </c>
      <c r="I2362" s="0">
        <v>39.99</v>
      </c>
      <c r="J2362" s="0">
        <v>26</v>
      </c>
    </row>
    <row r="2363" spans="1:10" customHeight="0">
      <c r="A2363" s="0">
        <f>HYPERLINK("https://dl.dropboxusercontent.com/scl/fi/yeriyfjb4qx9558h4l299/96540af.jpg?rlkey=kyc262mcy2kc7zbluls8vsam8&amp;dl=0","Click to download Image")</f>
      </c>
      <c r="B2363" s="0">
        <f>HYPERLINK("https://dl.dropboxusercontent.com/scl/fi/rxwzgmjos79xvawlqqv2n/mens-c.jpg?rlkey=zxjuat9wt8qagmo85hwb41a78&amp;dl=0","Click to download SizeChart")</f>
      </c>
      <c r="C2363" s="0" t="inlineStr">
        <is>
          <t>Joshua Men's Long Sleeve Henley</t>
        </is>
      </c>
      <c r="D2363" s="0" t="inlineStr">
        <is>
          <t>'96540</t>
        </is>
      </c>
      <c r="E2363" s="0" t="inlineStr">
        <is>
          <t>JOSHUA:96540E-2XL</t>
        </is>
      </c>
      <c r="F2363" s="0" t="inlineStr">
        <is>
          <t>'000000000000</t>
        </is>
      </c>
      <c r="G2363" s="0" t="inlineStr">
        <is>
          <t>MENS</t>
        </is>
      </c>
      <c r="H2363" s="0" t="inlineStr">
        <is>
          <t>2XL</t>
        </is>
      </c>
      <c r="I2363" s="0">
        <v>41.99</v>
      </c>
      <c r="J2363" s="0">
        <v>17</v>
      </c>
    </row>
    <row r="2364" spans="1:10" customHeight="0">
      <c r="A2364" s="0">
        <f>HYPERLINK("https://dl.dropboxusercontent.com/scl/fi/yeriyfjb4qx9558h4l299/96540af.jpg?rlkey=kyc262mcy2kc7zbluls8vsam8&amp;dl=0","Click to download Image")</f>
      </c>
      <c r="B2364" s="0">
        <f>HYPERLINK("https://dl.dropboxusercontent.com/scl/fi/rxwzgmjos79xvawlqqv2n/mens-c.jpg?rlkey=zxjuat9wt8qagmo85hwb41a78&amp;dl=0","Click to download SizeChart")</f>
      </c>
      <c r="C2364" s="0" t="inlineStr">
        <is>
          <t>Joshua Men's Long Sleeve Henley</t>
        </is>
      </c>
      <c r="D2364" s="0" t="inlineStr">
        <is>
          <t>'96540</t>
        </is>
      </c>
      <c r="E2364" s="0" t="inlineStr">
        <is>
          <t>JOSHUA:96540F-3XL</t>
        </is>
      </c>
      <c r="F2364" s="0" t="inlineStr">
        <is>
          <t>'000000000000</t>
        </is>
      </c>
      <c r="G2364" s="0" t="inlineStr">
        <is>
          <t>MENS</t>
        </is>
      </c>
      <c r="H2364" s="0" t="inlineStr">
        <is>
          <t>3XL</t>
        </is>
      </c>
      <c r="I2364" s="0">
        <v>41.99</v>
      </c>
      <c r="J2364" s="0">
        <v>6</v>
      </c>
    </row>
    <row r="2365" spans="1:10" customHeight="0">
      <c r="A2365" s="0">
        <f>HYPERLINK("https://dl.dropboxusercontent.com/scl/fi/uwkrqvgm2g7ifj64e3jxi/97816-af.jpg?rlkey=jdu9nizan0qvvv88jhy8d3ooz&amp;dl=0","Click to download Image")</f>
      </c>
      <c r="B2365" s="0">
        <f>HYPERLINK("https://dl.dropboxusercontent.com/scl/fi/rxwzgmjos79xvawlqqv2n/mens-c.jpg?rlkey=zxjuat9wt8qagmo85hwb41a78&amp;dl=0","Click to download SizeChart")</f>
      </c>
      <c r="C2365" s="0" t="inlineStr">
        <is>
          <t>Joshua Men's Long Sleeve Henley</t>
        </is>
      </c>
      <c r="D2365" s="0" t="inlineStr">
        <is>
          <t>'97816</t>
        </is>
      </c>
      <c r="E2365" s="0" t="inlineStr">
        <is>
          <t>JOSHUA:97816A-S</t>
        </is>
      </c>
      <c r="F2365" s="0" t="inlineStr">
        <is>
          <t>'000000000000</t>
        </is>
      </c>
      <c r="G2365" s="0" t="inlineStr">
        <is>
          <t>MENS</t>
        </is>
      </c>
      <c r="H2365" s="0" t="inlineStr">
        <is>
          <t>S</t>
        </is>
      </c>
      <c r="I2365" s="0">
        <v>39.99</v>
      </c>
      <c r="J2365" s="0">
        <v>12</v>
      </c>
    </row>
    <row r="2366" spans="1:10" customHeight="0">
      <c r="A2366" s="0">
        <f>HYPERLINK("https://dl.dropboxusercontent.com/scl/fi/uwkrqvgm2g7ifj64e3jxi/97816-af.jpg?rlkey=jdu9nizan0qvvv88jhy8d3ooz&amp;dl=0","Click to download Image")</f>
      </c>
      <c r="B2366" s="0">
        <f>HYPERLINK("https://dl.dropboxusercontent.com/scl/fi/rxwzgmjos79xvawlqqv2n/mens-c.jpg?rlkey=zxjuat9wt8qagmo85hwb41a78&amp;dl=0","Click to download SizeChart")</f>
      </c>
      <c r="C2366" s="0" t="inlineStr">
        <is>
          <t>Joshua Men's Long Sleeve Henley</t>
        </is>
      </c>
      <c r="D2366" s="0" t="inlineStr">
        <is>
          <t>'97816</t>
        </is>
      </c>
      <c r="E2366" s="0" t="inlineStr">
        <is>
          <t>JOSHUA:97816B-M</t>
        </is>
      </c>
      <c r="F2366" s="0" t="inlineStr">
        <is>
          <t>'000000000000</t>
        </is>
      </c>
      <c r="G2366" s="0" t="inlineStr">
        <is>
          <t>MENS</t>
        </is>
      </c>
      <c r="H2366" s="0" t="inlineStr">
        <is>
          <t>M</t>
        </is>
      </c>
      <c r="I2366" s="0">
        <v>39.99</v>
      </c>
      <c r="J2366" s="0">
        <v>13</v>
      </c>
    </row>
    <row r="2367" spans="1:10" customHeight="0">
      <c r="A2367" s="0">
        <f>HYPERLINK("https://dl.dropboxusercontent.com/scl/fi/uwkrqvgm2g7ifj64e3jxi/97816-af.jpg?rlkey=jdu9nizan0qvvv88jhy8d3ooz&amp;dl=0","Click to download Image")</f>
      </c>
      <c r="B2367" s="0">
        <f>HYPERLINK("https://dl.dropboxusercontent.com/scl/fi/rxwzgmjos79xvawlqqv2n/mens-c.jpg?rlkey=zxjuat9wt8qagmo85hwb41a78&amp;dl=0","Click to download SizeChart")</f>
      </c>
      <c r="C2367" s="0" t="inlineStr">
        <is>
          <t>Joshua Men's Long Sleeve Henley</t>
        </is>
      </c>
      <c r="D2367" s="0" t="inlineStr">
        <is>
          <t>'97816</t>
        </is>
      </c>
      <c r="E2367" s="0" t="inlineStr">
        <is>
          <t>JOSHUA:97816C-L</t>
        </is>
      </c>
      <c r="F2367" s="0" t="inlineStr">
        <is>
          <t>'000000000000</t>
        </is>
      </c>
      <c r="G2367" s="0" t="inlineStr">
        <is>
          <t>MENS</t>
        </is>
      </c>
      <c r="H2367" s="0" t="inlineStr">
        <is>
          <t>L</t>
        </is>
      </c>
      <c r="I2367" s="0">
        <v>39.99</v>
      </c>
      <c r="J2367" s="0">
        <v>17</v>
      </c>
    </row>
    <row r="2368" spans="1:10" customHeight="0">
      <c r="A2368" s="0">
        <f>HYPERLINK("https://dl.dropboxusercontent.com/scl/fi/uwkrqvgm2g7ifj64e3jxi/97816-af.jpg?rlkey=jdu9nizan0qvvv88jhy8d3ooz&amp;dl=0","Click to download Image")</f>
      </c>
      <c r="B2368" s="0">
        <f>HYPERLINK("https://dl.dropboxusercontent.com/scl/fi/rxwzgmjos79xvawlqqv2n/mens-c.jpg?rlkey=zxjuat9wt8qagmo85hwb41a78&amp;dl=0","Click to download SizeChart")</f>
      </c>
      <c r="C2368" s="0" t="inlineStr">
        <is>
          <t>Joshua Men's Long Sleeve Henley</t>
        </is>
      </c>
      <c r="D2368" s="0" t="inlineStr">
        <is>
          <t>'97816</t>
        </is>
      </c>
      <c r="E2368" s="0" t="inlineStr">
        <is>
          <t>JOSHUA:97816D-XL</t>
        </is>
      </c>
      <c r="F2368" s="0" t="inlineStr">
        <is>
          <t>'000000000000</t>
        </is>
      </c>
      <c r="G2368" s="0" t="inlineStr">
        <is>
          <t>MENS</t>
        </is>
      </c>
      <c r="H2368" s="0" t="inlineStr">
        <is>
          <t>XL</t>
        </is>
      </c>
      <c r="I2368" s="0">
        <v>39.99</v>
      </c>
      <c r="J2368" s="0">
        <v>24</v>
      </c>
    </row>
    <row r="2369" spans="1:10" customHeight="0">
      <c r="A2369" s="0">
        <f>HYPERLINK("https://dl.dropboxusercontent.com/scl/fi/uwkrqvgm2g7ifj64e3jxi/97816-af.jpg?rlkey=jdu9nizan0qvvv88jhy8d3ooz&amp;dl=0","Click to download Image")</f>
      </c>
      <c r="B2369" s="0">
        <f>HYPERLINK("https://dl.dropboxusercontent.com/scl/fi/rxwzgmjos79xvawlqqv2n/mens-c.jpg?rlkey=zxjuat9wt8qagmo85hwb41a78&amp;dl=0","Click to download SizeChart")</f>
      </c>
      <c r="C2369" s="0" t="inlineStr">
        <is>
          <t>Joshua Men's Long Sleeve Henley</t>
        </is>
      </c>
      <c r="D2369" s="0" t="inlineStr">
        <is>
          <t>'97816</t>
        </is>
      </c>
      <c r="E2369" s="0" t="inlineStr">
        <is>
          <t>JOSHUA:97816E-2XL</t>
        </is>
      </c>
      <c r="F2369" s="0" t="inlineStr">
        <is>
          <t>'000000000000</t>
        </is>
      </c>
      <c r="G2369" s="0" t="inlineStr">
        <is>
          <t>MENS</t>
        </is>
      </c>
      <c r="H2369" s="0" t="inlineStr">
        <is>
          <t>2XL</t>
        </is>
      </c>
      <c r="I2369" s="0">
        <v>39.99</v>
      </c>
      <c r="J2369" s="0">
        <v>8</v>
      </c>
    </row>
    <row r="2370" spans="1:10" customHeight="0">
      <c r="A2370" s="0">
        <f>HYPERLINK("https://dl.dropboxusercontent.com/scl/fi/uwkrqvgm2g7ifj64e3jxi/97816-af.jpg?rlkey=jdu9nizan0qvvv88jhy8d3ooz&amp;dl=0","Click to download Image")</f>
      </c>
      <c r="B2370" s="0">
        <f>HYPERLINK("https://dl.dropboxusercontent.com/scl/fi/rxwzgmjos79xvawlqqv2n/mens-c.jpg?rlkey=zxjuat9wt8qagmo85hwb41a78&amp;dl=0","Click to download SizeChart")</f>
      </c>
      <c r="C2370" s="0" t="inlineStr">
        <is>
          <t>Joshua Men's Long Sleeve Henley</t>
        </is>
      </c>
      <c r="D2370" s="0" t="inlineStr">
        <is>
          <t>'97816</t>
        </is>
      </c>
      <c r="E2370" s="0" t="inlineStr">
        <is>
          <t>JOSHUA:97816F-3XL</t>
        </is>
      </c>
      <c r="F2370" s="0" t="inlineStr">
        <is>
          <t>'000000000000</t>
        </is>
      </c>
      <c r="G2370" s="0" t="inlineStr">
        <is>
          <t>MENS</t>
        </is>
      </c>
      <c r="H2370" s="0" t="inlineStr">
        <is>
          <t>3XL</t>
        </is>
      </c>
      <c r="I2370" s="0">
        <v>39.99</v>
      </c>
      <c r="J2370" s="0">
        <v>9</v>
      </c>
    </row>
    <row r="2371" spans="1:10" customHeight="0">
      <c r="A2371" s="0">
        <f>HYPERLINK("https://dl.dropboxusercontent.com/scl/fi/22lmfwehsmuezrseo6mwn/97031f.jpg?rlkey=329x7suaf22i940zv8jjkdmec&amp;dl=0","Click to download Image")</f>
      </c>
      <c r="B2371" s="0">
        <f>HYPERLINK("https://dl.dropboxusercontent.com/scl/fi/aw2wh0xk6q4dhxyi2wsdo/graphic-update2022-mens.jpg?rlkey=3uzrlbfz4jdlp97p0irzwje9l&amp;dl=0","Click to download SizeChart")</f>
      </c>
      <c r="C2371" s="0" t="inlineStr">
        <is>
          <t>Sanders Men's Midweight Hoodie</t>
        </is>
      </c>
      <c r="D2371" s="0" t="inlineStr">
        <is>
          <t>'97031</t>
        </is>
      </c>
      <c r="E2371" s="0" t="inlineStr">
        <is>
          <t>SANDERS:97031A-S</t>
        </is>
      </c>
      <c r="F2371" s="0" t="inlineStr">
        <is>
          <t>'000000000000</t>
        </is>
      </c>
      <c r="G2371" s="0" t="inlineStr">
        <is>
          <t>MENS</t>
        </is>
      </c>
      <c r="H2371" s="0" t="inlineStr">
        <is>
          <t>S</t>
        </is>
      </c>
      <c r="I2371" s="0">
        <v>59.99</v>
      </c>
      <c r="J2371" s="0">
        <v>0</v>
      </c>
    </row>
    <row r="2372" spans="1:10" customHeight="0">
      <c r="A2372" s="0">
        <f>HYPERLINK("https://dl.dropboxusercontent.com/scl/fi/22lmfwehsmuezrseo6mwn/97031f.jpg?rlkey=329x7suaf22i940zv8jjkdmec&amp;dl=0","Click to download Image")</f>
      </c>
      <c r="B2372" s="0">
        <f>HYPERLINK("https://dl.dropboxusercontent.com/scl/fi/aw2wh0xk6q4dhxyi2wsdo/graphic-update2022-mens.jpg?rlkey=3uzrlbfz4jdlp97p0irzwje9l&amp;dl=0","Click to download SizeChart")</f>
      </c>
      <c r="C2372" s="0" t="inlineStr">
        <is>
          <t>Sanders Men's Midweight Hoodie</t>
        </is>
      </c>
      <c r="D2372" s="0" t="inlineStr">
        <is>
          <t>'97031</t>
        </is>
      </c>
      <c r="E2372" s="0" t="inlineStr">
        <is>
          <t>SANDERS:97031B-M</t>
        </is>
      </c>
      <c r="F2372" s="0" t="inlineStr">
        <is>
          <t>'000000000000</t>
        </is>
      </c>
      <c r="G2372" s="0" t="inlineStr">
        <is>
          <t>MENS</t>
        </is>
      </c>
      <c r="H2372" s="0" t="inlineStr">
        <is>
          <t>M</t>
        </is>
      </c>
      <c r="I2372" s="0">
        <v>59.99</v>
      </c>
      <c r="J2372" s="0">
        <v>7</v>
      </c>
    </row>
    <row r="2373" spans="1:10" customHeight="0">
      <c r="A2373" s="0">
        <f>HYPERLINK("https://dl.dropboxusercontent.com/scl/fi/22lmfwehsmuezrseo6mwn/97031f.jpg?rlkey=329x7suaf22i940zv8jjkdmec&amp;dl=0","Click to download Image")</f>
      </c>
      <c r="B2373" s="0">
        <f>HYPERLINK("https://dl.dropboxusercontent.com/scl/fi/aw2wh0xk6q4dhxyi2wsdo/graphic-update2022-mens.jpg?rlkey=3uzrlbfz4jdlp97p0irzwje9l&amp;dl=0","Click to download SizeChart")</f>
      </c>
      <c r="C2373" s="0" t="inlineStr">
        <is>
          <t>Sanders Men's Midweight Hoodie</t>
        </is>
      </c>
      <c r="D2373" s="0" t="inlineStr">
        <is>
          <t>'97031</t>
        </is>
      </c>
      <c r="E2373" s="0" t="inlineStr">
        <is>
          <t>SANDERS:97031C-L</t>
        </is>
      </c>
      <c r="F2373" s="0" t="inlineStr">
        <is>
          <t>'000000000000</t>
        </is>
      </c>
      <c r="G2373" s="0" t="inlineStr">
        <is>
          <t>MENS</t>
        </is>
      </c>
      <c r="H2373" s="0" t="inlineStr">
        <is>
          <t>L</t>
        </is>
      </c>
      <c r="I2373" s="0">
        <v>59.99</v>
      </c>
      <c r="J2373" s="0">
        <v>12</v>
      </c>
    </row>
    <row r="2374" spans="1:10" customHeight="0">
      <c r="A2374" s="0">
        <f>HYPERLINK("https://dl.dropboxusercontent.com/scl/fi/22lmfwehsmuezrseo6mwn/97031f.jpg?rlkey=329x7suaf22i940zv8jjkdmec&amp;dl=0","Click to download Image")</f>
      </c>
      <c r="B2374" s="0">
        <f>HYPERLINK("https://dl.dropboxusercontent.com/scl/fi/aw2wh0xk6q4dhxyi2wsdo/graphic-update2022-mens.jpg?rlkey=3uzrlbfz4jdlp97p0irzwje9l&amp;dl=0","Click to download SizeChart")</f>
      </c>
      <c r="C2374" s="0" t="inlineStr">
        <is>
          <t>Sanders Men's Midweight Hoodie</t>
        </is>
      </c>
      <c r="D2374" s="0" t="inlineStr">
        <is>
          <t>'97031</t>
        </is>
      </c>
      <c r="E2374" s="0" t="inlineStr">
        <is>
          <t>SANDERS:97031D-XL</t>
        </is>
      </c>
      <c r="F2374" s="0" t="inlineStr">
        <is>
          <t>'000000000000</t>
        </is>
      </c>
      <c r="G2374" s="0" t="inlineStr">
        <is>
          <t>MENS</t>
        </is>
      </c>
      <c r="H2374" s="0" t="inlineStr">
        <is>
          <t>XL</t>
        </is>
      </c>
      <c r="I2374" s="0">
        <v>59.99</v>
      </c>
      <c r="J2374" s="0">
        <v>8</v>
      </c>
    </row>
    <row r="2375" spans="1:10" customHeight="0">
      <c r="A2375" s="0">
        <f>HYPERLINK("https://dl.dropboxusercontent.com/scl/fi/22lmfwehsmuezrseo6mwn/97031f.jpg?rlkey=329x7suaf22i940zv8jjkdmec&amp;dl=0","Click to download Image")</f>
      </c>
      <c r="B2375" s="0">
        <f>HYPERLINK("https://dl.dropboxusercontent.com/scl/fi/aw2wh0xk6q4dhxyi2wsdo/graphic-update2022-mens.jpg?rlkey=3uzrlbfz4jdlp97p0irzwje9l&amp;dl=0","Click to download SizeChart")</f>
      </c>
      <c r="C2375" s="0" t="inlineStr">
        <is>
          <t>Sanders Men's Midweight Hoodie</t>
        </is>
      </c>
      <c r="D2375" s="0" t="inlineStr">
        <is>
          <t>'97031</t>
        </is>
      </c>
      <c r="E2375" s="0" t="inlineStr">
        <is>
          <t>SANDERS:97031E-2XL</t>
        </is>
      </c>
      <c r="F2375" s="0" t="inlineStr">
        <is>
          <t>'000000000000</t>
        </is>
      </c>
      <c r="G2375" s="0" t="inlineStr">
        <is>
          <t>MENS</t>
        </is>
      </c>
      <c r="H2375" s="0" t="inlineStr">
        <is>
          <t>2XL</t>
        </is>
      </c>
      <c r="I2375" s="0">
        <v>59.99</v>
      </c>
      <c r="J2375" s="0">
        <v>0</v>
      </c>
    </row>
    <row r="2376" spans="1:10" customHeight="0">
      <c r="A2376" s="0">
        <f>HYPERLINK("https://dl.dropboxusercontent.com/scl/fi/22lmfwehsmuezrseo6mwn/97031f.jpg?rlkey=329x7suaf22i940zv8jjkdmec&amp;dl=0","Click to download Image")</f>
      </c>
      <c r="B2376" s="0">
        <f>HYPERLINK("https://dl.dropboxusercontent.com/scl/fi/aw2wh0xk6q4dhxyi2wsdo/graphic-update2022-mens.jpg?rlkey=3uzrlbfz4jdlp97p0irzwje9l&amp;dl=0","Click to download SizeChart")</f>
      </c>
      <c r="C2376" s="0" t="inlineStr">
        <is>
          <t>Sanders Men's Midweight Hoodie</t>
        </is>
      </c>
      <c r="D2376" s="0" t="inlineStr">
        <is>
          <t>'97031</t>
        </is>
      </c>
      <c r="E2376" s="0" t="inlineStr">
        <is>
          <t>SANDERS:97031F-3XL</t>
        </is>
      </c>
      <c r="F2376" s="0" t="inlineStr">
        <is>
          <t>'000000000000</t>
        </is>
      </c>
      <c r="G2376" s="0" t="inlineStr">
        <is>
          <t>MENS</t>
        </is>
      </c>
      <c r="H2376" s="0" t="inlineStr">
        <is>
          <t>3XL</t>
        </is>
      </c>
      <c r="I2376" s="0">
        <v>59.99</v>
      </c>
      <c r="J2376" s="0">
        <v>0</v>
      </c>
    </row>
    <row r="2377" spans="1:10" customHeight="0">
      <c r="A2377" s="0">
        <f>HYPERLINK("https://dl.dropboxusercontent.com/scl/fi/7cailuxb6fl719begbxg6/98674f.jpg?rlkey=du20hf3ii0rn2abvbzynvf8tn&amp;dl=0","Click to download Image")</f>
      </c>
      <c r="B2377" s="0">
        <f>HYPERLINK("https://dl.dropboxusercontent.com/scl/fi/rz8ag59j664tbmwstkhym/mens-d.jpg?rlkey=wzcp63oq8pd3x0akk3c9yqja5&amp;dl=0","Click to download SizeChart")</f>
      </c>
      <c r="C2377" s="0" t="inlineStr">
        <is>
          <t>Scott Men's Full Zip Fleece Jacket</t>
        </is>
      </c>
      <c r="D2377" s="0" t="inlineStr">
        <is>
          <t>'98674A</t>
        </is>
      </c>
      <c r="E2377" s="0" t="inlineStr">
        <is>
          <t>SCOTT:98674A-S</t>
        </is>
      </c>
      <c r="F2377" s="0" t="inlineStr">
        <is>
          <t>'000000000000</t>
        </is>
      </c>
      <c r="G2377" s="0" t="inlineStr">
        <is>
          <t>MENS</t>
        </is>
      </c>
      <c r="H2377" s="0" t="inlineStr">
        <is>
          <t>S</t>
        </is>
      </c>
      <c r="I2377" s="0">
        <v>49.99</v>
      </c>
      <c r="J2377" s="0">
        <v>33</v>
      </c>
    </row>
    <row r="2378" spans="1:10" customHeight="0">
      <c r="A2378" s="0">
        <f>HYPERLINK("https://dl.dropboxusercontent.com/scl/fi/7cailuxb6fl719begbxg6/98674f.jpg?rlkey=du20hf3ii0rn2abvbzynvf8tn&amp;dl=0","Click to download Image")</f>
      </c>
      <c r="B2378" s="0">
        <f>HYPERLINK("https://dl.dropboxusercontent.com/scl/fi/rz8ag59j664tbmwstkhym/mens-d.jpg?rlkey=wzcp63oq8pd3x0akk3c9yqja5&amp;dl=0","Click to download SizeChart")</f>
      </c>
      <c r="C2378" s="0" t="inlineStr">
        <is>
          <t>Scott Men's Full Zip Fleece Jacket</t>
        </is>
      </c>
      <c r="D2378" s="0" t="inlineStr">
        <is>
          <t>'98674A</t>
        </is>
      </c>
      <c r="E2378" s="0" t="inlineStr">
        <is>
          <t>SCOTT:98674B-M</t>
        </is>
      </c>
      <c r="F2378" s="0" t="inlineStr">
        <is>
          <t>'000000000000</t>
        </is>
      </c>
      <c r="G2378" s="0" t="inlineStr">
        <is>
          <t>MENS</t>
        </is>
      </c>
      <c r="H2378" s="0" t="inlineStr">
        <is>
          <t>M</t>
        </is>
      </c>
      <c r="I2378" s="0">
        <v>49.99</v>
      </c>
      <c r="J2378" s="0">
        <v>27</v>
      </c>
    </row>
    <row r="2379" spans="1:10" customHeight="0">
      <c r="A2379" s="0">
        <f>HYPERLINK("https://dl.dropboxusercontent.com/scl/fi/7cailuxb6fl719begbxg6/98674f.jpg?rlkey=du20hf3ii0rn2abvbzynvf8tn&amp;dl=0","Click to download Image")</f>
      </c>
      <c r="B2379" s="0">
        <f>HYPERLINK("https://dl.dropboxusercontent.com/scl/fi/rz8ag59j664tbmwstkhym/mens-d.jpg?rlkey=wzcp63oq8pd3x0akk3c9yqja5&amp;dl=0","Click to download SizeChart")</f>
      </c>
      <c r="C2379" s="0" t="inlineStr">
        <is>
          <t>Scott Men's Full Zip Fleece Jacket</t>
        </is>
      </c>
      <c r="D2379" s="0" t="inlineStr">
        <is>
          <t>'98674A</t>
        </is>
      </c>
      <c r="E2379" s="0" t="inlineStr">
        <is>
          <t>SCOTT:98674C-L</t>
        </is>
      </c>
      <c r="F2379" s="0" t="inlineStr">
        <is>
          <t>'000000000000</t>
        </is>
      </c>
      <c r="G2379" s="0" t="inlineStr">
        <is>
          <t>MENS</t>
        </is>
      </c>
      <c r="H2379" s="0" t="inlineStr">
        <is>
          <t>L</t>
        </is>
      </c>
      <c r="I2379" s="0">
        <v>49.99</v>
      </c>
      <c r="J2379" s="0">
        <v>8</v>
      </c>
    </row>
    <row r="2380" spans="1:10" customHeight="0">
      <c r="A2380" s="0">
        <f>HYPERLINK("https://dl.dropboxusercontent.com/scl/fi/7cailuxb6fl719begbxg6/98674f.jpg?rlkey=du20hf3ii0rn2abvbzynvf8tn&amp;dl=0","Click to download Image")</f>
      </c>
      <c r="B2380" s="0">
        <f>HYPERLINK("https://dl.dropboxusercontent.com/scl/fi/rz8ag59j664tbmwstkhym/mens-d.jpg?rlkey=wzcp63oq8pd3x0akk3c9yqja5&amp;dl=0","Click to download SizeChart")</f>
      </c>
      <c r="C2380" s="0" t="inlineStr">
        <is>
          <t>Scott Men's Full Zip Fleece Jacket</t>
        </is>
      </c>
      <c r="D2380" s="0" t="inlineStr">
        <is>
          <t>'98674A</t>
        </is>
      </c>
      <c r="E2380" s="0" t="inlineStr">
        <is>
          <t>SCOTT:98674D-XL</t>
        </is>
      </c>
      <c r="F2380" s="0" t="inlineStr">
        <is>
          <t>'000000000000</t>
        </is>
      </c>
      <c r="G2380" s="0" t="inlineStr">
        <is>
          <t>MENS</t>
        </is>
      </c>
      <c r="H2380" s="0" t="inlineStr">
        <is>
          <t>XL</t>
        </is>
      </c>
      <c r="I2380" s="0">
        <v>49.99</v>
      </c>
      <c r="J2380" s="0">
        <v>4</v>
      </c>
    </row>
    <row r="2381" spans="1:10" customHeight="0">
      <c r="A2381" s="0">
        <f>HYPERLINK("https://dl.dropboxusercontent.com/scl/fi/7cailuxb6fl719begbxg6/98674f.jpg?rlkey=du20hf3ii0rn2abvbzynvf8tn&amp;dl=0","Click to download Image")</f>
      </c>
      <c r="B2381" s="0">
        <f>HYPERLINK("https://dl.dropboxusercontent.com/scl/fi/rz8ag59j664tbmwstkhym/mens-d.jpg?rlkey=wzcp63oq8pd3x0akk3c9yqja5&amp;dl=0","Click to download SizeChart")</f>
      </c>
      <c r="C2381" s="0" t="inlineStr">
        <is>
          <t>Scott Men's Full Zip Fleece Jacket</t>
        </is>
      </c>
      <c r="D2381" s="0" t="inlineStr">
        <is>
          <t>'98674A</t>
        </is>
      </c>
      <c r="E2381" s="0" t="inlineStr">
        <is>
          <t>SCOTT:98674E-2XL</t>
        </is>
      </c>
      <c r="F2381" s="0" t="inlineStr">
        <is>
          <t>'000000000000</t>
        </is>
      </c>
      <c r="G2381" s="0" t="inlineStr">
        <is>
          <t>MENS</t>
        </is>
      </c>
      <c r="H2381" s="0" t="inlineStr">
        <is>
          <t>2XL</t>
        </is>
      </c>
      <c r="I2381" s="0">
        <v>49.99</v>
      </c>
      <c r="J2381" s="0">
        <v>6</v>
      </c>
    </row>
    <row r="2382" spans="1:10" customHeight="0">
      <c r="A2382" s="0">
        <f>HYPERLINK("https://dl.dropboxusercontent.com/scl/fi/7cailuxb6fl719begbxg6/98674f.jpg?rlkey=du20hf3ii0rn2abvbzynvf8tn&amp;dl=0","Click to download Image")</f>
      </c>
      <c r="B2382" s="0">
        <f>HYPERLINK("https://dl.dropboxusercontent.com/scl/fi/rz8ag59j664tbmwstkhym/mens-d.jpg?rlkey=wzcp63oq8pd3x0akk3c9yqja5&amp;dl=0","Click to download SizeChart")</f>
      </c>
      <c r="C2382" s="0" t="inlineStr">
        <is>
          <t>Scott Men's Full Zip Fleece Jacket</t>
        </is>
      </c>
      <c r="D2382" s="0" t="inlineStr">
        <is>
          <t>'98674A</t>
        </is>
      </c>
      <c r="E2382" s="0" t="inlineStr">
        <is>
          <t>SCOTT:98674F-3XL</t>
        </is>
      </c>
      <c r="F2382" s="0" t="inlineStr">
        <is>
          <t>'000000000000</t>
        </is>
      </c>
      <c r="G2382" s="0" t="inlineStr">
        <is>
          <t>MENS</t>
        </is>
      </c>
      <c r="H2382" s="0" t="inlineStr">
        <is>
          <t>3XL</t>
        </is>
      </c>
      <c r="I2382" s="0">
        <v>49.99</v>
      </c>
      <c r="J2382" s="0">
        <v>0</v>
      </c>
    </row>
    <row r="2383" spans="1:10" customHeight="0">
      <c r="A2383" s="0">
        <f>HYPERLINK("https://dl.dropboxusercontent.com/scl/fi/5hl4emp55yv29d056d193/99692af.jpg?rlkey=cpp1y5i7glquqnxs7rqpxw5v5&amp;dl=0","Click to download Image")</f>
      </c>
      <c r="B2383" s="0">
        <f>HYPERLINK("https://dl.dropboxusercontent.com/scl/fi/xlyp0u396gyg64p6s1z2r/graphic-update2022-womens.jpg?rlkey=h9vcfoty6d3msuk59utram24y&amp;dl=0","Click to download SizeChart")</f>
      </c>
      <c r="C2383" s="0" t="inlineStr">
        <is>
          <t>Maggie Women's Polo</t>
        </is>
      </c>
      <c r="D2383" s="0" t="inlineStr">
        <is>
          <t>'99692</t>
        </is>
      </c>
      <c r="E2383" s="0" t="inlineStr">
        <is>
          <t>MAGGIE:99692A-S</t>
        </is>
      </c>
      <c r="F2383" s="0" t="inlineStr">
        <is>
          <t>'000000000000</t>
        </is>
      </c>
      <c r="G2383" s="0" t="inlineStr">
        <is>
          <t>WOMENS</t>
        </is>
      </c>
      <c r="H2383" s="0" t="inlineStr">
        <is>
          <t>S</t>
        </is>
      </c>
      <c r="I2383" s="0">
        <v>44.99</v>
      </c>
      <c r="J2383" s="0">
        <v>155</v>
      </c>
    </row>
    <row r="2384" spans="1:10" customHeight="0">
      <c r="A2384" s="0">
        <f>HYPERLINK("https://dl.dropboxusercontent.com/scl/fi/5hl4emp55yv29d056d193/99692af.jpg?rlkey=cpp1y5i7glquqnxs7rqpxw5v5&amp;dl=0","Click to download Image")</f>
      </c>
      <c r="B2384" s="0">
        <f>HYPERLINK("https://dl.dropboxusercontent.com/scl/fi/xlyp0u396gyg64p6s1z2r/graphic-update2022-womens.jpg?rlkey=h9vcfoty6d3msuk59utram24y&amp;dl=0","Click to download SizeChart")</f>
      </c>
      <c r="C2384" s="0" t="inlineStr">
        <is>
          <t>Maggie Women's Polo</t>
        </is>
      </c>
      <c r="D2384" s="0" t="inlineStr">
        <is>
          <t>'99692</t>
        </is>
      </c>
      <c r="E2384" s="0" t="inlineStr">
        <is>
          <t>MAGGIE:99692B-M</t>
        </is>
      </c>
      <c r="F2384" s="0" t="inlineStr">
        <is>
          <t>'000000000000</t>
        </is>
      </c>
      <c r="G2384" s="0" t="inlineStr">
        <is>
          <t>WOMENS</t>
        </is>
      </c>
      <c r="H2384" s="0" t="inlineStr">
        <is>
          <t>M</t>
        </is>
      </c>
      <c r="I2384" s="0">
        <v>44.99</v>
      </c>
      <c r="J2384" s="0">
        <v>187</v>
      </c>
    </row>
    <row r="2385" spans="1:10" customHeight="0">
      <c r="A2385" s="0">
        <f>HYPERLINK("https://dl.dropboxusercontent.com/scl/fi/5hl4emp55yv29d056d193/99692af.jpg?rlkey=cpp1y5i7glquqnxs7rqpxw5v5&amp;dl=0","Click to download Image")</f>
      </c>
      <c r="B2385" s="0">
        <f>HYPERLINK("https://dl.dropboxusercontent.com/scl/fi/xlyp0u396gyg64p6s1z2r/graphic-update2022-womens.jpg?rlkey=h9vcfoty6d3msuk59utram24y&amp;dl=0","Click to download SizeChart")</f>
      </c>
      <c r="C2385" s="0" t="inlineStr">
        <is>
          <t>Maggie Women's Polo</t>
        </is>
      </c>
      <c r="D2385" s="0" t="inlineStr">
        <is>
          <t>'99692</t>
        </is>
      </c>
      <c r="E2385" s="0" t="inlineStr">
        <is>
          <t>MAGGIE:99692C-L</t>
        </is>
      </c>
      <c r="F2385" s="0" t="inlineStr">
        <is>
          <t>'000000000000</t>
        </is>
      </c>
      <c r="G2385" s="0" t="inlineStr">
        <is>
          <t>WOMENS</t>
        </is>
      </c>
      <c r="H2385" s="0" t="inlineStr">
        <is>
          <t>L</t>
        </is>
      </c>
      <c r="I2385" s="0">
        <v>44.99</v>
      </c>
      <c r="J2385" s="0">
        <v>201</v>
      </c>
    </row>
    <row r="2386" spans="1:10" customHeight="0">
      <c r="A2386" s="0">
        <f>HYPERLINK("https://dl.dropboxusercontent.com/scl/fi/5hl4emp55yv29d056d193/99692af.jpg?rlkey=cpp1y5i7glquqnxs7rqpxw5v5&amp;dl=0","Click to download Image")</f>
      </c>
      <c r="B2386" s="0">
        <f>HYPERLINK("https://dl.dropboxusercontent.com/scl/fi/xlyp0u396gyg64p6s1z2r/graphic-update2022-womens.jpg?rlkey=h9vcfoty6d3msuk59utram24y&amp;dl=0","Click to download SizeChart")</f>
      </c>
      <c r="C2386" s="0" t="inlineStr">
        <is>
          <t>Maggie Women's Polo</t>
        </is>
      </c>
      <c r="D2386" s="0" t="inlineStr">
        <is>
          <t>'99692</t>
        </is>
      </c>
      <c r="E2386" s="0" t="inlineStr">
        <is>
          <t>MAGGIE:99692D-XL</t>
        </is>
      </c>
      <c r="F2386" s="0" t="inlineStr">
        <is>
          <t>'000000000000</t>
        </is>
      </c>
      <c r="G2386" s="0" t="inlineStr">
        <is>
          <t>WOMENS</t>
        </is>
      </c>
      <c r="H2386" s="0" t="inlineStr">
        <is>
          <t>XL</t>
        </is>
      </c>
      <c r="I2386" s="0">
        <v>44.99</v>
      </c>
      <c r="J2386" s="0">
        <v>206</v>
      </c>
    </row>
    <row r="2387" spans="1:10" customHeight="0">
      <c r="A2387" s="0">
        <f>HYPERLINK("https://dl.dropboxusercontent.com/scl/fi/5hl4emp55yv29d056d193/99692af.jpg?rlkey=cpp1y5i7glquqnxs7rqpxw5v5&amp;dl=0","Click to download Image")</f>
      </c>
      <c r="B2387" s="0">
        <f>HYPERLINK("https://dl.dropboxusercontent.com/scl/fi/xlyp0u396gyg64p6s1z2r/graphic-update2022-womens.jpg?rlkey=h9vcfoty6d3msuk59utram24y&amp;dl=0","Click to download SizeChart")</f>
      </c>
      <c r="C2387" s="0" t="inlineStr">
        <is>
          <t>Maggie Women's Polo</t>
        </is>
      </c>
      <c r="D2387" s="0" t="inlineStr">
        <is>
          <t>'99692</t>
        </is>
      </c>
      <c r="E2387" s="0" t="inlineStr">
        <is>
          <t>MAGGIE:99692E-2XL</t>
        </is>
      </c>
      <c r="F2387" s="0" t="inlineStr">
        <is>
          <t>'000000000000</t>
        </is>
      </c>
      <c r="G2387" s="0" t="inlineStr">
        <is>
          <t>WOMENS</t>
        </is>
      </c>
      <c r="H2387" s="0" t="inlineStr">
        <is>
          <t>2XL</t>
        </is>
      </c>
      <c r="I2387" s="0">
        <v>44.99</v>
      </c>
      <c r="J2387" s="0">
        <v>152</v>
      </c>
    </row>
    <row r="2388" spans="1:10" customHeight="0">
      <c r="A2388" s="0">
        <f>HYPERLINK("https://dl.dropboxusercontent.com/scl/fi/5hl4emp55yv29d056d193/99692af.jpg?rlkey=cpp1y5i7glquqnxs7rqpxw5v5&amp;dl=0","Click to download Image")</f>
      </c>
      <c r="B2388" s="0">
        <f>HYPERLINK("https://dl.dropboxusercontent.com/scl/fi/xlyp0u396gyg64p6s1z2r/graphic-update2022-womens.jpg?rlkey=h9vcfoty6d3msuk59utram24y&amp;dl=0","Click to download SizeChart")</f>
      </c>
      <c r="C2388" s="0" t="inlineStr">
        <is>
          <t>Maggie Women's Polo</t>
        </is>
      </c>
      <c r="D2388" s="0" t="inlineStr">
        <is>
          <t>'99692</t>
        </is>
      </c>
      <c r="E2388" s="0" t="inlineStr">
        <is>
          <t>MAGGIE:99692F-3XL</t>
        </is>
      </c>
      <c r="F2388" s="0" t="inlineStr">
        <is>
          <t>'000000000000</t>
        </is>
      </c>
      <c r="G2388" s="0" t="inlineStr">
        <is>
          <t>WOMENS</t>
        </is>
      </c>
      <c r="H2388" s="0" t="inlineStr">
        <is>
          <t>3XL</t>
        </is>
      </c>
      <c r="I2388" s="0">
        <v>44.99</v>
      </c>
      <c r="J2388" s="0">
        <v>33</v>
      </c>
    </row>
    <row r="2389" spans="1:10" customHeight="0">
      <c r="A2389" s="0">
        <f>HYPERLINK("https://dl.dropboxusercontent.com/scl/fi/gqpjolocytseiqgsxt7if/100003af.jpg?rlkey=3gvm7gujo2mrckwwhh4muowjc&amp;dl=0","Click to download Image")</f>
      </c>
      <c r="B2389" s="0">
        <f>HYPERLINK("https://dl.dropboxusercontent.com/scl/fi/xlyp0u396gyg64p6s1z2r/graphic-update2022-womens.jpg?rlkey=h9vcfoty6d3msuk59utram24y&amp;dl=0","Click to download SizeChart")</f>
      </c>
      <c r="C2389" s="0" t="inlineStr">
        <is>
          <t>Maggie Women's Polo</t>
        </is>
      </c>
      <c r="D2389" s="0" t="inlineStr">
        <is>
          <t>'100003</t>
        </is>
      </c>
      <c r="E2389" s="0" t="inlineStr">
        <is>
          <t>MAGGIE:100003A-S</t>
        </is>
      </c>
      <c r="F2389" s="0" t="inlineStr">
        <is>
          <t>'000000000000</t>
        </is>
      </c>
      <c r="G2389" s="0" t="inlineStr">
        <is>
          <t>WOMENS</t>
        </is>
      </c>
      <c r="H2389" s="0" t="inlineStr">
        <is>
          <t>S</t>
        </is>
      </c>
      <c r="I2389" s="0">
        <v>44.99</v>
      </c>
      <c r="J2389" s="0">
        <v>48</v>
      </c>
    </row>
    <row r="2390" spans="1:10" customHeight="0">
      <c r="A2390" s="0">
        <f>HYPERLINK("https://dl.dropboxusercontent.com/scl/fi/gqpjolocytseiqgsxt7if/100003af.jpg?rlkey=3gvm7gujo2mrckwwhh4muowjc&amp;dl=0","Click to download Image")</f>
      </c>
      <c r="B2390" s="0">
        <f>HYPERLINK("https://dl.dropboxusercontent.com/scl/fi/xlyp0u396gyg64p6s1z2r/graphic-update2022-womens.jpg?rlkey=h9vcfoty6d3msuk59utram24y&amp;dl=0","Click to download SizeChart")</f>
      </c>
      <c r="C2390" s="0" t="inlineStr">
        <is>
          <t>Maggie Women's Polo</t>
        </is>
      </c>
      <c r="D2390" s="0" t="inlineStr">
        <is>
          <t>'100003</t>
        </is>
      </c>
      <c r="E2390" s="0" t="inlineStr">
        <is>
          <t>MAGGIE:100003B-M</t>
        </is>
      </c>
      <c r="F2390" s="0" t="inlineStr">
        <is>
          <t>'000000000000</t>
        </is>
      </c>
      <c r="G2390" s="0" t="inlineStr">
        <is>
          <t>WOMENS</t>
        </is>
      </c>
      <c r="H2390" s="0" t="inlineStr">
        <is>
          <t>M</t>
        </is>
      </c>
      <c r="I2390" s="0">
        <v>44.99</v>
      </c>
      <c r="J2390" s="0">
        <v>47</v>
      </c>
    </row>
    <row r="2391" spans="1:10" customHeight="0">
      <c r="A2391" s="0">
        <f>HYPERLINK("https://dl.dropboxusercontent.com/scl/fi/gqpjolocytseiqgsxt7if/100003af.jpg?rlkey=3gvm7gujo2mrckwwhh4muowjc&amp;dl=0","Click to download Image")</f>
      </c>
      <c r="B2391" s="0">
        <f>HYPERLINK("https://dl.dropboxusercontent.com/scl/fi/xlyp0u396gyg64p6s1z2r/graphic-update2022-womens.jpg?rlkey=h9vcfoty6d3msuk59utram24y&amp;dl=0","Click to download SizeChart")</f>
      </c>
      <c r="C2391" s="0" t="inlineStr">
        <is>
          <t>Maggie Women's Polo</t>
        </is>
      </c>
      <c r="D2391" s="0" t="inlineStr">
        <is>
          <t>'100003</t>
        </is>
      </c>
      <c r="E2391" s="0" t="inlineStr">
        <is>
          <t>MAGGIE:100003C-L</t>
        </is>
      </c>
      <c r="F2391" s="0" t="inlineStr">
        <is>
          <t>'000000000000</t>
        </is>
      </c>
      <c r="G2391" s="0" t="inlineStr">
        <is>
          <t>WOMENS</t>
        </is>
      </c>
      <c r="H2391" s="0" t="inlineStr">
        <is>
          <t>L</t>
        </is>
      </c>
      <c r="I2391" s="0">
        <v>44.99</v>
      </c>
      <c r="J2391" s="0">
        <v>46</v>
      </c>
    </row>
    <row r="2392" spans="1:10" customHeight="0">
      <c r="A2392" s="0">
        <f>HYPERLINK("https://dl.dropboxusercontent.com/scl/fi/gqpjolocytseiqgsxt7if/100003af.jpg?rlkey=3gvm7gujo2mrckwwhh4muowjc&amp;dl=0","Click to download Image")</f>
      </c>
      <c r="B2392" s="0">
        <f>HYPERLINK("https://dl.dropboxusercontent.com/scl/fi/xlyp0u396gyg64p6s1z2r/graphic-update2022-womens.jpg?rlkey=h9vcfoty6d3msuk59utram24y&amp;dl=0","Click to download SizeChart")</f>
      </c>
      <c r="C2392" s="0" t="inlineStr">
        <is>
          <t>Maggie Women's Polo</t>
        </is>
      </c>
      <c r="D2392" s="0" t="inlineStr">
        <is>
          <t>'100003</t>
        </is>
      </c>
      <c r="E2392" s="0" t="inlineStr">
        <is>
          <t>MAGGIE:100003D-XL</t>
        </is>
      </c>
      <c r="F2392" s="0" t="inlineStr">
        <is>
          <t>'000000000000</t>
        </is>
      </c>
      <c r="G2392" s="0" t="inlineStr">
        <is>
          <t>WOMENS</t>
        </is>
      </c>
      <c r="H2392" s="0" t="inlineStr">
        <is>
          <t>XL</t>
        </is>
      </c>
      <c r="I2392" s="0">
        <v>44.99</v>
      </c>
      <c r="J2392" s="0">
        <v>51</v>
      </c>
    </row>
    <row r="2393" spans="1:10" customHeight="0">
      <c r="A2393" s="0">
        <f>HYPERLINK("https://dl.dropboxusercontent.com/scl/fi/gqpjolocytseiqgsxt7if/100003af.jpg?rlkey=3gvm7gujo2mrckwwhh4muowjc&amp;dl=0","Click to download Image")</f>
      </c>
      <c r="B2393" s="0">
        <f>HYPERLINK("https://dl.dropboxusercontent.com/scl/fi/xlyp0u396gyg64p6s1z2r/graphic-update2022-womens.jpg?rlkey=h9vcfoty6d3msuk59utram24y&amp;dl=0","Click to download SizeChart")</f>
      </c>
      <c r="C2393" s="0" t="inlineStr">
        <is>
          <t>Maggie Women's Polo</t>
        </is>
      </c>
      <c r="D2393" s="0" t="inlineStr">
        <is>
          <t>'100003</t>
        </is>
      </c>
      <c r="E2393" s="0" t="inlineStr">
        <is>
          <t>MAGGIE:100003E-2XL</t>
        </is>
      </c>
      <c r="F2393" s="0" t="inlineStr">
        <is>
          <t>'000000000000</t>
        </is>
      </c>
      <c r="G2393" s="0" t="inlineStr">
        <is>
          <t>WOMENS</t>
        </is>
      </c>
      <c r="H2393" s="0" t="inlineStr">
        <is>
          <t>2XL</t>
        </is>
      </c>
      <c r="I2393" s="0">
        <v>44.99</v>
      </c>
      <c r="J2393" s="0">
        <v>43</v>
      </c>
    </row>
    <row r="2394" spans="1:10" customHeight="0">
      <c r="A2394" s="0">
        <f>HYPERLINK("https://dl.dropboxusercontent.com/scl/fi/gqpjolocytseiqgsxt7if/100003af.jpg?rlkey=3gvm7gujo2mrckwwhh4muowjc&amp;dl=0","Click to download Image")</f>
      </c>
      <c r="B2394" s="0">
        <f>HYPERLINK("https://dl.dropboxusercontent.com/scl/fi/xlyp0u396gyg64p6s1z2r/graphic-update2022-womens.jpg?rlkey=h9vcfoty6d3msuk59utram24y&amp;dl=0","Click to download SizeChart")</f>
      </c>
      <c r="C2394" s="0" t="inlineStr">
        <is>
          <t>Maggie Women's Polo</t>
        </is>
      </c>
      <c r="D2394" s="0" t="inlineStr">
        <is>
          <t>'100003</t>
        </is>
      </c>
      <c r="E2394" s="0" t="inlineStr">
        <is>
          <t>MAGGIE:100003F-3XL</t>
        </is>
      </c>
      <c r="F2394" s="0" t="inlineStr">
        <is>
          <t>'000000000000</t>
        </is>
      </c>
      <c r="G2394" s="0" t="inlineStr">
        <is>
          <t>WOMENS</t>
        </is>
      </c>
      <c r="H2394" s="0" t="inlineStr">
        <is>
          <t>3XL</t>
        </is>
      </c>
      <c r="I2394" s="0">
        <v>44.99</v>
      </c>
      <c r="J2394" s="0">
        <v>46</v>
      </c>
    </row>
    <row r="2395" spans="1:10" customHeight="0">
      <c r="A2395" s="0">
        <f>HYPERLINK("https://dl.dropboxusercontent.com/scl/fi/n8vl1as04htuzjvdomx5l/104375-af.jpg?rlkey=ohxeoonolq8bl4kswgivirv90&amp;dl=0","Click to download Image")</f>
      </c>
      <c r="B2395" s="0">
        <f>HYPERLINK("https://dl.dropboxusercontent.com/scl/fi/d1g3mfsuufqx1vka54nqn/graphic-update2022-womens.jpg?rlkey=7bac57f5i2qh9ztiksto4ncs4&amp;dl=0","Click to download SizeChart")</f>
      </c>
      <c r="C2395" s="0" t="inlineStr">
        <is>
          <t>Miranda Women's Snap Pullover</t>
        </is>
      </c>
      <c r="D2395" s="0" t="inlineStr">
        <is>
          <t>'104375</t>
        </is>
      </c>
      <c r="E2395" s="0" t="inlineStr">
        <is>
          <t>MIRANDA:104375A-S</t>
        </is>
      </c>
      <c r="F2395" s="0" t="inlineStr">
        <is>
          <t>'000000000000</t>
        </is>
      </c>
      <c r="G2395" s="0" t="inlineStr">
        <is>
          <t>WOMENS</t>
        </is>
      </c>
      <c r="H2395" s="0" t="inlineStr">
        <is>
          <t>S</t>
        </is>
      </c>
      <c r="I2395" s="0">
        <v>54.99</v>
      </c>
      <c r="J2395" s="0">
        <v>85</v>
      </c>
    </row>
    <row r="2396" spans="1:10" customHeight="0">
      <c r="A2396" s="0">
        <f>HYPERLINK("https://dl.dropboxusercontent.com/scl/fi/n8vl1as04htuzjvdomx5l/104375-af.jpg?rlkey=ohxeoonolq8bl4kswgivirv90&amp;dl=0","Click to download Image")</f>
      </c>
      <c r="B2396" s="0">
        <f>HYPERLINK("https://dl.dropboxusercontent.com/scl/fi/d1g3mfsuufqx1vka54nqn/graphic-update2022-womens.jpg?rlkey=7bac57f5i2qh9ztiksto4ncs4&amp;dl=0","Click to download SizeChart")</f>
      </c>
      <c r="C2396" s="0" t="inlineStr">
        <is>
          <t>Miranda Women's Snap Pullover</t>
        </is>
      </c>
      <c r="D2396" s="0" t="inlineStr">
        <is>
          <t>'104375</t>
        </is>
      </c>
      <c r="E2396" s="0" t="inlineStr">
        <is>
          <t>MIRANDA:104375B-M</t>
        </is>
      </c>
      <c r="F2396" s="0" t="inlineStr">
        <is>
          <t>'000000000000</t>
        </is>
      </c>
      <c r="G2396" s="0" t="inlineStr">
        <is>
          <t>WOMENS</t>
        </is>
      </c>
      <c r="H2396" s="0" t="inlineStr">
        <is>
          <t>M</t>
        </is>
      </c>
      <c r="I2396" s="0">
        <v>54.99</v>
      </c>
      <c r="J2396" s="0">
        <v>73</v>
      </c>
    </row>
    <row r="2397" spans="1:10" customHeight="0">
      <c r="A2397" s="0">
        <f>HYPERLINK("https://dl.dropboxusercontent.com/scl/fi/n8vl1as04htuzjvdomx5l/104375-af.jpg?rlkey=ohxeoonolq8bl4kswgivirv90&amp;dl=0","Click to download Image")</f>
      </c>
      <c r="B2397" s="0">
        <f>HYPERLINK("https://dl.dropboxusercontent.com/scl/fi/d1g3mfsuufqx1vka54nqn/graphic-update2022-womens.jpg?rlkey=7bac57f5i2qh9ztiksto4ncs4&amp;dl=0","Click to download SizeChart")</f>
      </c>
      <c r="C2397" s="0" t="inlineStr">
        <is>
          <t>Miranda Women's Snap Pullover</t>
        </is>
      </c>
      <c r="D2397" s="0" t="inlineStr">
        <is>
          <t>'104375</t>
        </is>
      </c>
      <c r="E2397" s="0" t="inlineStr">
        <is>
          <t>MIRANDA:104375C-L</t>
        </is>
      </c>
      <c r="F2397" s="0" t="inlineStr">
        <is>
          <t>'000000000000</t>
        </is>
      </c>
      <c r="G2397" s="0" t="inlineStr">
        <is>
          <t>WOMENS</t>
        </is>
      </c>
      <c r="H2397" s="0" t="inlineStr">
        <is>
          <t>L</t>
        </is>
      </c>
      <c r="I2397" s="0">
        <v>54.99</v>
      </c>
      <c r="J2397" s="0">
        <v>69</v>
      </c>
    </row>
    <row r="2398" spans="1:10" customHeight="0">
      <c r="A2398" s="0">
        <f>HYPERLINK("https://dl.dropboxusercontent.com/scl/fi/n8vl1as04htuzjvdomx5l/104375-af.jpg?rlkey=ohxeoonolq8bl4kswgivirv90&amp;dl=0","Click to download Image")</f>
      </c>
      <c r="B2398" s="0">
        <f>HYPERLINK("https://dl.dropboxusercontent.com/scl/fi/d1g3mfsuufqx1vka54nqn/graphic-update2022-womens.jpg?rlkey=7bac57f5i2qh9ztiksto4ncs4&amp;dl=0","Click to download SizeChart")</f>
      </c>
      <c r="C2398" s="0" t="inlineStr">
        <is>
          <t>Miranda Women's Snap Pullover</t>
        </is>
      </c>
      <c r="D2398" s="0" t="inlineStr">
        <is>
          <t>'104375</t>
        </is>
      </c>
      <c r="E2398" s="0" t="inlineStr">
        <is>
          <t>MIRANDA:104375D-XL</t>
        </is>
      </c>
      <c r="F2398" s="0" t="inlineStr">
        <is>
          <t>'000000000000</t>
        </is>
      </c>
      <c r="G2398" s="0" t="inlineStr">
        <is>
          <t>WOMENS</t>
        </is>
      </c>
      <c r="H2398" s="0" t="inlineStr">
        <is>
          <t>XL</t>
        </is>
      </c>
      <c r="I2398" s="0">
        <v>54.99</v>
      </c>
      <c r="J2398" s="0">
        <v>81</v>
      </c>
    </row>
    <row r="2399" spans="1:10" customHeight="0">
      <c r="A2399" s="0">
        <f>HYPERLINK("https://dl.dropboxusercontent.com/scl/fi/n8vl1as04htuzjvdomx5l/104375-af.jpg?rlkey=ohxeoonolq8bl4kswgivirv90&amp;dl=0","Click to download Image")</f>
      </c>
      <c r="B2399" s="0">
        <f>HYPERLINK("https://dl.dropboxusercontent.com/scl/fi/d1g3mfsuufqx1vka54nqn/graphic-update2022-womens.jpg?rlkey=7bac57f5i2qh9ztiksto4ncs4&amp;dl=0","Click to download SizeChart")</f>
      </c>
      <c r="C2399" s="0" t="inlineStr">
        <is>
          <t>Miranda Women's Snap Pullover</t>
        </is>
      </c>
      <c r="D2399" s="0" t="inlineStr">
        <is>
          <t>'104375</t>
        </is>
      </c>
      <c r="E2399" s="0" t="inlineStr">
        <is>
          <t>MIRANDA:104375E-2XL</t>
        </is>
      </c>
      <c r="F2399" s="0" t="inlineStr">
        <is>
          <t>'000000000000</t>
        </is>
      </c>
      <c r="G2399" s="0" t="inlineStr">
        <is>
          <t>WOMENS</t>
        </is>
      </c>
      <c r="H2399" s="0" t="inlineStr">
        <is>
          <t>2XL</t>
        </is>
      </c>
      <c r="I2399" s="0">
        <v>54.99</v>
      </c>
      <c r="J2399" s="0">
        <v>70</v>
      </c>
    </row>
    <row r="2400" spans="1:10" customHeight="0">
      <c r="A2400" s="0">
        <f>HYPERLINK("https://dl.dropboxusercontent.com/scl/fi/n8vl1as04htuzjvdomx5l/104375-af.jpg?rlkey=ohxeoonolq8bl4kswgivirv90&amp;dl=0","Click to download Image")</f>
      </c>
      <c r="B2400" s="0">
        <f>HYPERLINK("https://dl.dropboxusercontent.com/scl/fi/d1g3mfsuufqx1vka54nqn/graphic-update2022-womens.jpg?rlkey=7bac57f5i2qh9ztiksto4ncs4&amp;dl=0","Click to download SizeChart")</f>
      </c>
      <c r="C2400" s="0" t="inlineStr">
        <is>
          <t>Miranda Women's Snap Pullover</t>
        </is>
      </c>
      <c r="D2400" s="0" t="inlineStr">
        <is>
          <t>'104375</t>
        </is>
      </c>
      <c r="E2400" s="0" t="inlineStr">
        <is>
          <t>MIRANDA:104375F-3XL</t>
        </is>
      </c>
      <c r="F2400" s="0" t="inlineStr">
        <is>
          <t>'000000000000</t>
        </is>
      </c>
      <c r="G2400" s="0" t="inlineStr">
        <is>
          <t>WOMENS</t>
        </is>
      </c>
      <c r="H2400" s="0" t="inlineStr">
        <is>
          <t>3XL</t>
        </is>
      </c>
      <c r="I2400" s="0">
        <v>54.99</v>
      </c>
      <c r="J2400" s="0">
        <v>4</v>
      </c>
    </row>
    <row r="2401" spans="1:10" customHeight="0">
      <c r="A2401" s="0">
        <f>HYPERLINK("https://dl.dropboxusercontent.com/scl/fi/s2ma7wjvoz7hg5bn7qjv7/104376-af.jpg?rlkey=u6r0izp5q7oxfuyx722p3dhon&amp;dl=0","Click to download Image")</f>
      </c>
      <c r="B2401" s="0">
        <f>HYPERLINK("https://dl.dropboxusercontent.com/scl/fi/d1g3mfsuufqx1vka54nqn/graphic-update2022-womens.jpg?rlkey=7bac57f5i2qh9ztiksto4ncs4&amp;dl=0","Click to download SizeChart")</f>
      </c>
      <c r="C2401" s="0" t="inlineStr">
        <is>
          <t>Miranda Women's Snap Pullover</t>
        </is>
      </c>
      <c r="D2401" s="0" t="inlineStr">
        <is>
          <t>'104376</t>
        </is>
      </c>
      <c r="E2401" s="0" t="inlineStr">
        <is>
          <t>MIRANDA:104376A-S</t>
        </is>
      </c>
      <c r="F2401" s="0" t="inlineStr">
        <is>
          <t>'000000000000</t>
        </is>
      </c>
      <c r="G2401" s="0" t="inlineStr">
        <is>
          <t>WOMENS</t>
        </is>
      </c>
      <c r="H2401" s="0" t="inlineStr">
        <is>
          <t>S</t>
        </is>
      </c>
      <c r="I2401" s="0">
        <v>54.99</v>
      </c>
      <c r="J2401" s="0">
        <v>43</v>
      </c>
    </row>
    <row r="2402" spans="1:10" customHeight="0">
      <c r="A2402" s="0">
        <f>HYPERLINK("https://dl.dropboxusercontent.com/scl/fi/s2ma7wjvoz7hg5bn7qjv7/104376-af.jpg?rlkey=u6r0izp5q7oxfuyx722p3dhon&amp;dl=0","Click to download Image")</f>
      </c>
      <c r="B2402" s="0">
        <f>HYPERLINK("https://dl.dropboxusercontent.com/scl/fi/d1g3mfsuufqx1vka54nqn/graphic-update2022-womens.jpg?rlkey=7bac57f5i2qh9ztiksto4ncs4&amp;dl=0","Click to download SizeChart")</f>
      </c>
      <c r="C2402" s="0" t="inlineStr">
        <is>
          <t>Miranda Women's Snap Pullover</t>
        </is>
      </c>
      <c r="D2402" s="0" t="inlineStr">
        <is>
          <t>'104376</t>
        </is>
      </c>
      <c r="E2402" s="0" t="inlineStr">
        <is>
          <t>MIRANDA:104376B-M</t>
        </is>
      </c>
      <c r="F2402" s="0" t="inlineStr">
        <is>
          <t>'000000000000</t>
        </is>
      </c>
      <c r="G2402" s="0" t="inlineStr">
        <is>
          <t>WOMENS</t>
        </is>
      </c>
      <c r="H2402" s="0" t="inlineStr">
        <is>
          <t>M</t>
        </is>
      </c>
      <c r="I2402" s="0">
        <v>54.99</v>
      </c>
      <c r="J2402" s="0">
        <v>4</v>
      </c>
    </row>
    <row r="2403" spans="1:10" customHeight="0">
      <c r="A2403" s="0">
        <f>HYPERLINK("https://dl.dropboxusercontent.com/scl/fi/s2ma7wjvoz7hg5bn7qjv7/104376-af.jpg?rlkey=u6r0izp5q7oxfuyx722p3dhon&amp;dl=0","Click to download Image")</f>
      </c>
      <c r="B2403" s="0">
        <f>HYPERLINK("https://dl.dropboxusercontent.com/scl/fi/d1g3mfsuufqx1vka54nqn/graphic-update2022-womens.jpg?rlkey=7bac57f5i2qh9ztiksto4ncs4&amp;dl=0","Click to download SizeChart")</f>
      </c>
      <c r="C2403" s="0" t="inlineStr">
        <is>
          <t>Miranda Women's Snap Pullover</t>
        </is>
      </c>
      <c r="D2403" s="0" t="inlineStr">
        <is>
          <t>'104376</t>
        </is>
      </c>
      <c r="E2403" s="0" t="inlineStr">
        <is>
          <t>MIRANDA:104376C-L</t>
        </is>
      </c>
      <c r="F2403" s="0" t="inlineStr">
        <is>
          <t>'000000000000</t>
        </is>
      </c>
      <c r="G2403" s="0" t="inlineStr">
        <is>
          <t>WOMENS</t>
        </is>
      </c>
      <c r="H2403" s="0" t="inlineStr">
        <is>
          <t>L</t>
        </is>
      </c>
      <c r="I2403" s="0">
        <v>54.99</v>
      </c>
      <c r="J2403" s="0">
        <v>25</v>
      </c>
    </row>
    <row r="2404" spans="1:10" customHeight="0">
      <c r="A2404" s="0">
        <f>HYPERLINK("https://dl.dropboxusercontent.com/scl/fi/s2ma7wjvoz7hg5bn7qjv7/104376-af.jpg?rlkey=u6r0izp5q7oxfuyx722p3dhon&amp;dl=0","Click to download Image")</f>
      </c>
      <c r="B2404" s="0">
        <f>HYPERLINK("https://dl.dropboxusercontent.com/scl/fi/d1g3mfsuufqx1vka54nqn/graphic-update2022-womens.jpg?rlkey=7bac57f5i2qh9ztiksto4ncs4&amp;dl=0","Click to download SizeChart")</f>
      </c>
      <c r="C2404" s="0" t="inlineStr">
        <is>
          <t>Miranda Women's Snap Pullover</t>
        </is>
      </c>
      <c r="D2404" s="0" t="inlineStr">
        <is>
          <t>'104376</t>
        </is>
      </c>
      <c r="E2404" s="0" t="inlineStr">
        <is>
          <t>MIRANDA:104376D-XL</t>
        </is>
      </c>
      <c r="F2404" s="0" t="inlineStr">
        <is>
          <t>'000000000000</t>
        </is>
      </c>
      <c r="G2404" s="0" t="inlineStr">
        <is>
          <t>WOMENS</t>
        </is>
      </c>
      <c r="H2404" s="0" t="inlineStr">
        <is>
          <t>XL</t>
        </is>
      </c>
      <c r="I2404" s="0">
        <v>54.99</v>
      </c>
      <c r="J2404" s="0">
        <v>34</v>
      </c>
    </row>
    <row r="2405" spans="1:10" customHeight="0">
      <c r="A2405" s="0">
        <f>HYPERLINK("https://dl.dropboxusercontent.com/scl/fi/s2ma7wjvoz7hg5bn7qjv7/104376-af.jpg?rlkey=u6r0izp5q7oxfuyx722p3dhon&amp;dl=0","Click to download Image")</f>
      </c>
      <c r="B2405" s="0">
        <f>HYPERLINK("https://dl.dropboxusercontent.com/scl/fi/d1g3mfsuufqx1vka54nqn/graphic-update2022-womens.jpg?rlkey=7bac57f5i2qh9ztiksto4ncs4&amp;dl=0","Click to download SizeChart")</f>
      </c>
      <c r="C2405" s="0" t="inlineStr">
        <is>
          <t>Miranda Women's Snap Pullover</t>
        </is>
      </c>
      <c r="D2405" s="0" t="inlineStr">
        <is>
          <t>'104376</t>
        </is>
      </c>
      <c r="E2405" s="0" t="inlineStr">
        <is>
          <t>MIRANDA:104376E-2XL</t>
        </is>
      </c>
      <c r="F2405" s="0" t="inlineStr">
        <is>
          <t>'000000000000</t>
        </is>
      </c>
      <c r="G2405" s="0" t="inlineStr">
        <is>
          <t>WOMENS</t>
        </is>
      </c>
      <c r="H2405" s="0" t="inlineStr">
        <is>
          <t>2XL</t>
        </is>
      </c>
      <c r="I2405" s="0">
        <v>54.99</v>
      </c>
      <c r="J2405" s="0">
        <v>38</v>
      </c>
    </row>
    <row r="2406" spans="1:10" customHeight="0">
      <c r="A2406" s="0">
        <f>HYPERLINK("https://dl.dropboxusercontent.com/scl/fi/s2ma7wjvoz7hg5bn7qjv7/104376-af.jpg?rlkey=u6r0izp5q7oxfuyx722p3dhon&amp;dl=0","Click to download Image")</f>
      </c>
      <c r="B2406" s="0">
        <f>HYPERLINK("https://dl.dropboxusercontent.com/scl/fi/d1g3mfsuufqx1vka54nqn/graphic-update2022-womens.jpg?rlkey=7bac57f5i2qh9ztiksto4ncs4&amp;dl=0","Click to download SizeChart")</f>
      </c>
      <c r="C2406" s="0" t="inlineStr">
        <is>
          <t>Miranda Women's Snap Pullover</t>
        </is>
      </c>
      <c r="D2406" s="0" t="inlineStr">
        <is>
          <t>'104376</t>
        </is>
      </c>
      <c r="E2406" s="0" t="inlineStr">
        <is>
          <t>MIRANDA:104376F-3XL</t>
        </is>
      </c>
      <c r="F2406" s="0" t="inlineStr">
        <is>
          <t>'000000000000</t>
        </is>
      </c>
      <c r="G2406" s="0" t="inlineStr">
        <is>
          <t>WOMENS</t>
        </is>
      </c>
      <c r="H2406" s="0" t="inlineStr">
        <is>
          <t>3XL</t>
        </is>
      </c>
      <c r="I2406" s="0">
        <v>54.99</v>
      </c>
      <c r="J2406" s="0">
        <v>24</v>
      </c>
    </row>
    <row r="2407" spans="1:10" customHeight="0">
      <c r="A2407" s="0">
        <f>HYPERLINK("https://dl.dropboxusercontent.com/scl/fi/zwnvyfeh83rfa8e3ybn8b/jean35480.jpg?rlkey=qraz6jx0dr1kgguimfubyxq4q&amp;dl=0","Click to download Image")</f>
      </c>
      <c r="B2407" s="0">
        <f>HYPERLINK("https://dl.dropboxusercontent.com/scl/fi/creacb2ljlrei53cz0l17/graphic-update2022-womens.jpg?rlkey=6ypadd0ap4oi2rvak3sa7nj7w&amp;dl=0","Click to download SizeChart")</f>
      </c>
      <c r="C2407" s="0" t="inlineStr">
        <is>
          <t>Regan Women's Hooded Denim Jacket</t>
        </is>
      </c>
      <c r="D2407" s="0" t="inlineStr">
        <is>
          <t>'95446</t>
        </is>
      </c>
      <c r="E2407" s="0" t="inlineStr">
        <is>
          <t>REGAN:95446A-S</t>
        </is>
      </c>
      <c r="F2407" s="0" t="inlineStr">
        <is>
          <t>'000000000000</t>
        </is>
      </c>
      <c r="G2407" s="0" t="inlineStr">
        <is>
          <t>WOMENS</t>
        </is>
      </c>
      <c r="H2407" s="0" t="inlineStr">
        <is>
          <t>S</t>
        </is>
      </c>
      <c r="I2407" s="0">
        <v>59.99</v>
      </c>
      <c r="J2407" s="0">
        <v>51</v>
      </c>
    </row>
    <row r="2408" spans="1:10" customHeight="0">
      <c r="A2408" s="0">
        <f>HYPERLINK("https://dl.dropboxusercontent.com/scl/fi/zwnvyfeh83rfa8e3ybn8b/jean35480.jpg?rlkey=qraz6jx0dr1kgguimfubyxq4q&amp;dl=0","Click to download Image")</f>
      </c>
      <c r="B2408" s="0">
        <f>HYPERLINK("https://dl.dropboxusercontent.com/scl/fi/creacb2ljlrei53cz0l17/graphic-update2022-womens.jpg?rlkey=6ypadd0ap4oi2rvak3sa7nj7w&amp;dl=0","Click to download SizeChart")</f>
      </c>
      <c r="C2408" s="0" t="inlineStr">
        <is>
          <t>Regan Women's Hooded Denim Jacket</t>
        </is>
      </c>
      <c r="D2408" s="0" t="inlineStr">
        <is>
          <t>'95446</t>
        </is>
      </c>
      <c r="E2408" s="0" t="inlineStr">
        <is>
          <t>REGAN:95446B-M</t>
        </is>
      </c>
      <c r="F2408" s="0" t="inlineStr">
        <is>
          <t>'000000000000</t>
        </is>
      </c>
      <c r="G2408" s="0" t="inlineStr">
        <is>
          <t>WOMENS</t>
        </is>
      </c>
      <c r="H2408" s="0" t="inlineStr">
        <is>
          <t>M</t>
        </is>
      </c>
      <c r="I2408" s="0">
        <v>59.99</v>
      </c>
      <c r="J2408" s="0">
        <v>64</v>
      </c>
    </row>
    <row r="2409" spans="1:10" customHeight="0">
      <c r="A2409" s="0">
        <f>HYPERLINK("https://dl.dropboxusercontent.com/scl/fi/zwnvyfeh83rfa8e3ybn8b/jean35480.jpg?rlkey=qraz6jx0dr1kgguimfubyxq4q&amp;dl=0","Click to download Image")</f>
      </c>
      <c r="B2409" s="0">
        <f>HYPERLINK("https://dl.dropboxusercontent.com/scl/fi/creacb2ljlrei53cz0l17/graphic-update2022-womens.jpg?rlkey=6ypadd0ap4oi2rvak3sa7nj7w&amp;dl=0","Click to download SizeChart")</f>
      </c>
      <c r="C2409" s="0" t="inlineStr">
        <is>
          <t>Regan Women's Hooded Denim Jacket</t>
        </is>
      </c>
      <c r="D2409" s="0" t="inlineStr">
        <is>
          <t>'95446</t>
        </is>
      </c>
      <c r="E2409" s="0" t="inlineStr">
        <is>
          <t>REGAN:95446C-L</t>
        </is>
      </c>
      <c r="F2409" s="0" t="inlineStr">
        <is>
          <t>'000000000000</t>
        </is>
      </c>
      <c r="G2409" s="0" t="inlineStr">
        <is>
          <t>WOMENS</t>
        </is>
      </c>
      <c r="H2409" s="0" t="inlineStr">
        <is>
          <t>L</t>
        </is>
      </c>
      <c r="I2409" s="0">
        <v>59.99</v>
      </c>
      <c r="J2409" s="0">
        <v>129</v>
      </c>
    </row>
    <row r="2410" spans="1:10" customHeight="0">
      <c r="A2410" s="0">
        <f>HYPERLINK("https://dl.dropboxusercontent.com/scl/fi/zwnvyfeh83rfa8e3ybn8b/jean35480.jpg?rlkey=qraz6jx0dr1kgguimfubyxq4q&amp;dl=0","Click to download Image")</f>
      </c>
      <c r="B2410" s="0">
        <f>HYPERLINK("https://dl.dropboxusercontent.com/scl/fi/creacb2ljlrei53cz0l17/graphic-update2022-womens.jpg?rlkey=6ypadd0ap4oi2rvak3sa7nj7w&amp;dl=0","Click to download SizeChart")</f>
      </c>
      <c r="C2410" s="0" t="inlineStr">
        <is>
          <t>Regan Women's Hooded Denim Jacket</t>
        </is>
      </c>
      <c r="D2410" s="0" t="inlineStr">
        <is>
          <t>'95446</t>
        </is>
      </c>
      <c r="E2410" s="0" t="inlineStr">
        <is>
          <t>REGAN:95446D-XL</t>
        </is>
      </c>
      <c r="F2410" s="0" t="inlineStr">
        <is>
          <t>'000000000000</t>
        </is>
      </c>
      <c r="G2410" s="0" t="inlineStr">
        <is>
          <t>WOMENS</t>
        </is>
      </c>
      <c r="H2410" s="0" t="inlineStr">
        <is>
          <t>XL</t>
        </is>
      </c>
      <c r="I2410" s="0">
        <v>59.99</v>
      </c>
      <c r="J2410" s="0">
        <v>124</v>
      </c>
    </row>
    <row r="2411" spans="1:10" customHeight="0">
      <c r="A2411" s="0">
        <f>HYPERLINK("https://dl.dropboxusercontent.com/scl/fi/zwnvyfeh83rfa8e3ybn8b/jean35480.jpg?rlkey=qraz6jx0dr1kgguimfubyxq4q&amp;dl=0","Click to download Image")</f>
      </c>
      <c r="B2411" s="0">
        <f>HYPERLINK("https://dl.dropboxusercontent.com/scl/fi/creacb2ljlrei53cz0l17/graphic-update2022-womens.jpg?rlkey=6ypadd0ap4oi2rvak3sa7nj7w&amp;dl=0","Click to download SizeChart")</f>
      </c>
      <c r="C2411" s="0" t="inlineStr">
        <is>
          <t>Regan Women's Hooded Denim Jacket</t>
        </is>
      </c>
      <c r="D2411" s="0" t="inlineStr">
        <is>
          <t>'95446</t>
        </is>
      </c>
      <c r="E2411" s="0" t="inlineStr">
        <is>
          <t>REGAN:95446E-2X</t>
        </is>
      </c>
      <c r="F2411" s="0" t="inlineStr">
        <is>
          <t>'000000000000</t>
        </is>
      </c>
      <c r="G2411" s="0" t="inlineStr">
        <is>
          <t>WOMENS</t>
        </is>
      </c>
      <c r="H2411" s="0" t="inlineStr">
        <is>
          <t>2XL</t>
        </is>
      </c>
      <c r="I2411" s="0">
        <v>59.99</v>
      </c>
      <c r="J2411" s="0">
        <v>43</v>
      </c>
    </row>
    <row r="2412" spans="1:10" customHeight="0">
      <c r="A2412" s="0">
        <f>HYPERLINK("https://dl.dropboxusercontent.com/scl/fi/yx3eccstkn7uzaqetfnhi/101410-af.jpg?rlkey=67mgxy2tjcrpw6yddko07wz7h&amp;dl=0","Click to download Image")</f>
      </c>
      <c r="B2412" s="0">
        <f>HYPERLINK("https://dl.dropboxusercontent.com/scl/fi/ctgy1qknn9x8t6qckitsz/womens-short-sleeve-size-chartspenny.jpg?rlkey=0hiv5fv8qgqs39d9wnswa8p4f&amp;dl=0","Click to download SizeChart")</f>
      </c>
      <c r="C2412" s="0" t="inlineStr">
        <is>
          <t>Penny Women's Short Sleeve Shirt</t>
        </is>
      </c>
      <c r="D2412" s="0" t="inlineStr">
        <is>
          <t>'101410</t>
        </is>
      </c>
      <c r="E2412" s="0" t="inlineStr">
        <is>
          <t>PENNY:101410A-S</t>
        </is>
      </c>
      <c r="F2412" s="0" t="inlineStr">
        <is>
          <t>'000000000000</t>
        </is>
      </c>
      <c r="G2412" s="0" t="inlineStr">
        <is>
          <t>WOMENS</t>
        </is>
      </c>
      <c r="H2412" s="0" t="inlineStr">
        <is>
          <t>S</t>
        </is>
      </c>
      <c r="I2412" s="0">
        <v>32</v>
      </c>
      <c r="J2412" s="0">
        <v>20</v>
      </c>
    </row>
    <row r="2413" spans="1:10" customHeight="0">
      <c r="A2413" s="0">
        <f>HYPERLINK("https://dl.dropboxusercontent.com/scl/fi/yx3eccstkn7uzaqetfnhi/101410-af.jpg?rlkey=67mgxy2tjcrpw6yddko07wz7h&amp;dl=0","Click to download Image")</f>
      </c>
      <c r="B2413" s="0">
        <f>HYPERLINK("https://dl.dropboxusercontent.com/scl/fi/ctgy1qknn9x8t6qckitsz/womens-short-sleeve-size-chartspenny.jpg?rlkey=0hiv5fv8qgqs39d9wnswa8p4f&amp;dl=0","Click to download SizeChart")</f>
      </c>
      <c r="C2413" s="0" t="inlineStr">
        <is>
          <t>Penny Women's Short Sleeve Shirt</t>
        </is>
      </c>
      <c r="D2413" s="0" t="inlineStr">
        <is>
          <t>'101410</t>
        </is>
      </c>
      <c r="E2413" s="0" t="inlineStr">
        <is>
          <t>PENNY:101410B-M</t>
        </is>
      </c>
      <c r="F2413" s="0" t="inlineStr">
        <is>
          <t>'000000000000</t>
        </is>
      </c>
      <c r="G2413" s="0" t="inlineStr">
        <is>
          <t>WOMENS</t>
        </is>
      </c>
      <c r="H2413" s="0" t="inlineStr">
        <is>
          <t>M</t>
        </is>
      </c>
      <c r="I2413" s="0">
        <v>32</v>
      </c>
      <c r="J2413" s="0">
        <v>0</v>
      </c>
    </row>
    <row r="2414" spans="1:10" customHeight="0">
      <c r="A2414" s="0">
        <f>HYPERLINK("https://dl.dropboxusercontent.com/scl/fi/yx3eccstkn7uzaqetfnhi/101410-af.jpg?rlkey=67mgxy2tjcrpw6yddko07wz7h&amp;dl=0","Click to download Image")</f>
      </c>
      <c r="B2414" s="0">
        <f>HYPERLINK("https://dl.dropboxusercontent.com/scl/fi/ctgy1qknn9x8t6qckitsz/womens-short-sleeve-size-chartspenny.jpg?rlkey=0hiv5fv8qgqs39d9wnswa8p4f&amp;dl=0","Click to download SizeChart")</f>
      </c>
      <c r="C2414" s="0" t="inlineStr">
        <is>
          <t>Penny Women's Short Sleeve Shirt</t>
        </is>
      </c>
      <c r="D2414" s="0" t="inlineStr">
        <is>
          <t>'101410</t>
        </is>
      </c>
      <c r="E2414" s="0" t="inlineStr">
        <is>
          <t>PENNY:101410C-L</t>
        </is>
      </c>
      <c r="F2414" s="0" t="inlineStr">
        <is>
          <t>'000000000000</t>
        </is>
      </c>
      <c r="G2414" s="0" t="inlineStr">
        <is>
          <t>WOMENS</t>
        </is>
      </c>
      <c r="H2414" s="0" t="inlineStr">
        <is>
          <t>L</t>
        </is>
      </c>
      <c r="I2414" s="0">
        <v>32</v>
      </c>
      <c r="J2414" s="0">
        <v>0</v>
      </c>
    </row>
    <row r="2415" spans="1:10" customHeight="0">
      <c r="A2415" s="0">
        <f>HYPERLINK("https://dl.dropboxusercontent.com/scl/fi/yx3eccstkn7uzaqetfnhi/101410-af.jpg?rlkey=67mgxy2tjcrpw6yddko07wz7h&amp;dl=0","Click to download Image")</f>
      </c>
      <c r="B2415" s="0">
        <f>HYPERLINK("https://dl.dropboxusercontent.com/scl/fi/ctgy1qknn9x8t6qckitsz/womens-short-sleeve-size-chartspenny.jpg?rlkey=0hiv5fv8qgqs39d9wnswa8p4f&amp;dl=0","Click to download SizeChart")</f>
      </c>
      <c r="C2415" s="0" t="inlineStr">
        <is>
          <t>Penny Women's Short Sleeve Shirt</t>
        </is>
      </c>
      <c r="D2415" s="0" t="inlineStr">
        <is>
          <t>'101410</t>
        </is>
      </c>
      <c r="E2415" s="0" t="inlineStr">
        <is>
          <t>PENNY:101410D-XL</t>
        </is>
      </c>
      <c r="F2415" s="0" t="inlineStr">
        <is>
          <t>'000000000000</t>
        </is>
      </c>
      <c r="G2415" s="0" t="inlineStr">
        <is>
          <t>WOMENS</t>
        </is>
      </c>
      <c r="H2415" s="0" t="inlineStr">
        <is>
          <t>XL</t>
        </is>
      </c>
      <c r="I2415" s="0">
        <v>32</v>
      </c>
      <c r="J2415" s="0">
        <v>24</v>
      </c>
    </row>
    <row r="2416" spans="1:10" customHeight="0">
      <c r="A2416" s="0">
        <f>HYPERLINK("https://dl.dropboxusercontent.com/scl/fi/yx3eccstkn7uzaqetfnhi/101410-af.jpg?rlkey=67mgxy2tjcrpw6yddko07wz7h&amp;dl=0","Click to download Image")</f>
      </c>
      <c r="B2416" s="0">
        <f>HYPERLINK("https://dl.dropboxusercontent.com/scl/fi/ctgy1qknn9x8t6qckitsz/womens-short-sleeve-size-chartspenny.jpg?rlkey=0hiv5fv8qgqs39d9wnswa8p4f&amp;dl=0","Click to download SizeChart")</f>
      </c>
      <c r="C2416" s="0" t="inlineStr">
        <is>
          <t>Penny Women's Short Sleeve Shirt</t>
        </is>
      </c>
      <c r="D2416" s="0" t="inlineStr">
        <is>
          <t>'101410</t>
        </is>
      </c>
      <c r="E2416" s="0" t="inlineStr">
        <is>
          <t>PENNY:101410E-2XL</t>
        </is>
      </c>
      <c r="F2416" s="0" t="inlineStr">
        <is>
          <t>'000000000000</t>
        </is>
      </c>
      <c r="G2416" s="0" t="inlineStr">
        <is>
          <t>WOMENS</t>
        </is>
      </c>
      <c r="H2416" s="0" t="inlineStr">
        <is>
          <t>2XL</t>
        </is>
      </c>
      <c r="I2416" s="0">
        <v>34</v>
      </c>
      <c r="J2416" s="0">
        <v>40</v>
      </c>
    </row>
    <row r="2417" spans="1:10" customHeight="0">
      <c r="A2417" s="0">
        <f>HYPERLINK("https://dl.dropboxusercontent.com/scl/fi/yx3eccstkn7uzaqetfnhi/101410-af.jpg?rlkey=67mgxy2tjcrpw6yddko07wz7h&amp;dl=0","Click to download Image")</f>
      </c>
      <c r="B2417" s="0">
        <f>HYPERLINK("https://dl.dropboxusercontent.com/scl/fi/ctgy1qknn9x8t6qckitsz/womens-short-sleeve-size-chartspenny.jpg?rlkey=0hiv5fv8qgqs39d9wnswa8p4f&amp;dl=0","Click to download SizeChart")</f>
      </c>
      <c r="C2417" s="0" t="inlineStr">
        <is>
          <t>Penny Women's Short Sleeve Shirt</t>
        </is>
      </c>
      <c r="D2417" s="0" t="inlineStr">
        <is>
          <t>'101410</t>
        </is>
      </c>
      <c r="E2417" s="0" t="inlineStr">
        <is>
          <t>PENNY:101410F-3XL</t>
        </is>
      </c>
      <c r="F2417" s="0" t="inlineStr">
        <is>
          <t>'000000000000</t>
        </is>
      </c>
      <c r="G2417" s="0" t="inlineStr">
        <is>
          <t>WOMENS</t>
        </is>
      </c>
      <c r="H2417" s="0" t="inlineStr">
        <is>
          <t>3XL</t>
        </is>
      </c>
      <c r="I2417" s="0">
        <v>34</v>
      </c>
      <c r="J2417" s="0">
        <v>0</v>
      </c>
    </row>
    <row r="2418" spans="1:10" customHeight="0">
      <c r="A2418" s="0">
        <f>HYPERLINK("https://dl.dropboxusercontent.com/scl/fi/jzyv28vgbi9xrmkbsmtfz/101759-af.jpg?rlkey=m0ymvs2ydkncrjfkrcqxhiuoo&amp;dl=0","Click to download Image")</f>
      </c>
      <c r="B2418" s="0">
        <f>HYPERLINK("https://dl.dropboxusercontent.com/scl/fi/ctgy1qknn9x8t6qckitsz/womens-short-sleeve-size-chartspenny.jpg?rlkey=0hiv5fv8qgqs39d9wnswa8p4f&amp;dl=0","Click to download SizeChart")</f>
      </c>
      <c r="C2418" s="0" t="inlineStr">
        <is>
          <t>Penny Women's Short Sleeve Shirt</t>
        </is>
      </c>
      <c r="D2418" s="0" t="inlineStr">
        <is>
          <t>'101759</t>
        </is>
      </c>
      <c r="E2418" s="0" t="inlineStr">
        <is>
          <t>PENNY:101759D-XL</t>
        </is>
      </c>
      <c r="F2418" s="0" t="inlineStr">
        <is>
          <t>'000000000000</t>
        </is>
      </c>
      <c r="G2418" s="0" t="inlineStr">
        <is>
          <t>WOMENS</t>
        </is>
      </c>
      <c r="H2418" s="0" t="inlineStr">
        <is>
          <t>XL</t>
        </is>
      </c>
      <c r="I2418" s="0">
        <v>32</v>
      </c>
      <c r="J2418" s="0">
        <v>8</v>
      </c>
    </row>
    <row r="2419" spans="1:10" customHeight="0">
      <c r="A2419" s="0">
        <f>HYPERLINK("https://dl.dropboxusercontent.com/scl/fi/jzyv28vgbi9xrmkbsmtfz/101759-af.jpg?rlkey=m0ymvs2ydkncrjfkrcqxhiuoo&amp;dl=0","Click to download Image")</f>
      </c>
      <c r="B2419" s="0">
        <f>HYPERLINK("https://dl.dropboxusercontent.com/scl/fi/ctgy1qknn9x8t6qckitsz/womens-short-sleeve-size-chartspenny.jpg?rlkey=0hiv5fv8qgqs39d9wnswa8p4f&amp;dl=0","Click to download SizeChart")</f>
      </c>
      <c r="C2419" s="0" t="inlineStr">
        <is>
          <t>Penny Women's Short Sleeve Shirt</t>
        </is>
      </c>
      <c r="D2419" s="0" t="inlineStr">
        <is>
          <t>'101759</t>
        </is>
      </c>
      <c r="E2419" s="0" t="inlineStr">
        <is>
          <t>PENNY:101759E-2XL</t>
        </is>
      </c>
      <c r="F2419" s="0" t="inlineStr">
        <is>
          <t>'000000000000</t>
        </is>
      </c>
      <c r="G2419" s="0" t="inlineStr">
        <is>
          <t>WOMENS</t>
        </is>
      </c>
      <c r="H2419" s="0" t="inlineStr">
        <is>
          <t>2XL</t>
        </is>
      </c>
      <c r="I2419" s="0">
        <v>32</v>
      </c>
      <c r="J2419" s="0">
        <v>22</v>
      </c>
    </row>
    <row r="2420" spans="1:10" customHeight="0">
      <c r="A2420" s="0">
        <f>HYPERLINK("https://dl.dropboxusercontent.com/scl/fi/jzyv28vgbi9xrmkbsmtfz/101759-af.jpg?rlkey=m0ymvs2ydkncrjfkrcqxhiuoo&amp;dl=0","Click to download Image")</f>
      </c>
      <c r="B2420" s="0">
        <f>HYPERLINK("https://dl.dropboxusercontent.com/scl/fi/ctgy1qknn9x8t6qckitsz/womens-short-sleeve-size-chartspenny.jpg?rlkey=0hiv5fv8qgqs39d9wnswa8p4f&amp;dl=0","Click to download SizeChart")</f>
      </c>
      <c r="C2420" s="0" t="inlineStr">
        <is>
          <t>Penny Women's Short Sleeve Shirt</t>
        </is>
      </c>
      <c r="D2420" s="0" t="inlineStr">
        <is>
          <t>'101759</t>
        </is>
      </c>
      <c r="E2420" s="0" t="inlineStr">
        <is>
          <t>PENNY:101759F-3XL</t>
        </is>
      </c>
      <c r="F2420" s="0" t="inlineStr">
        <is>
          <t>'000000000000</t>
        </is>
      </c>
      <c r="G2420" s="0" t="inlineStr">
        <is>
          <t>WOMENS</t>
        </is>
      </c>
      <c r="H2420" s="0" t="inlineStr">
        <is>
          <t>3XL</t>
        </is>
      </c>
      <c r="I2420" s="0">
        <v>32</v>
      </c>
      <c r="J2420" s="0">
        <v>30</v>
      </c>
    </row>
    <row r="2421" spans="1:10" customHeight="0">
      <c r="A2421" s="0">
        <f>HYPERLINK("https://dl.dropboxusercontent.com/scl/fi/6pyiohmzn7qtoza1du72u/99719af.jpg?rlkey=soggsl4bnvcfyff6yqk5xs8f3&amp;dl=0","Click to download Image")</f>
      </c>
      <c r="B2421" s="0">
        <f>HYPERLINK("https://dl.dropboxusercontent.com/scl/fi/wdetz8pbrkcvl1b83xzf6/graphic-update22022-youth.jpg?rlkey=b5t79nzm7uz55x3ttcg03esqw&amp;dl=0","Click to download SizeChart")</f>
      </c>
      <c r="C2421" s="0" t="inlineStr">
        <is>
          <t>Rowan Youth Fleece Jacket</t>
        </is>
      </c>
      <c r="D2421" s="0" t="inlineStr">
        <is>
          <t>'99719</t>
        </is>
      </c>
      <c r="E2421" s="0" t="inlineStr">
        <is>
          <t>ROWAN:99719A-S</t>
        </is>
      </c>
      <c r="F2421" s="0" t="inlineStr">
        <is>
          <t>'000000000000</t>
        </is>
      </c>
      <c r="G2421" s="0" t="inlineStr">
        <is>
          <t>MENS</t>
        </is>
      </c>
      <c r="H2421" s="0" t="inlineStr">
        <is>
          <t>S</t>
        </is>
      </c>
      <c r="I2421" s="0">
        <v>54.99</v>
      </c>
      <c r="J2421" s="0">
        <v>97</v>
      </c>
    </row>
    <row r="2422" spans="1:10" customHeight="0">
      <c r="A2422" s="0">
        <f>HYPERLINK("https://dl.dropboxusercontent.com/scl/fi/6pyiohmzn7qtoza1du72u/99719af.jpg?rlkey=soggsl4bnvcfyff6yqk5xs8f3&amp;dl=0","Click to download Image")</f>
      </c>
      <c r="B2422" s="0">
        <f>HYPERLINK("https://dl.dropboxusercontent.com/scl/fi/wdetz8pbrkcvl1b83xzf6/graphic-update22022-youth.jpg?rlkey=b5t79nzm7uz55x3ttcg03esqw&amp;dl=0","Click to download SizeChart")</f>
      </c>
      <c r="C2422" s="0" t="inlineStr">
        <is>
          <t>Rowan Youth Fleece Jacket</t>
        </is>
      </c>
      <c r="D2422" s="0" t="inlineStr">
        <is>
          <t>'99719</t>
        </is>
      </c>
      <c r="E2422" s="0" t="inlineStr">
        <is>
          <t>ROWAN:99719B-M</t>
        </is>
      </c>
      <c r="F2422" s="0" t="inlineStr">
        <is>
          <t>'000000000000</t>
        </is>
      </c>
      <c r="G2422" s="0" t="inlineStr">
        <is>
          <t>MENS</t>
        </is>
      </c>
      <c r="H2422" s="0" t="inlineStr">
        <is>
          <t>M</t>
        </is>
      </c>
      <c r="I2422" s="0">
        <v>54.99</v>
      </c>
      <c r="J2422" s="0">
        <v>89</v>
      </c>
    </row>
    <row r="2423" spans="1:10" customHeight="0">
      <c r="A2423" s="0">
        <f>HYPERLINK("https://dl.dropboxusercontent.com/scl/fi/6pyiohmzn7qtoza1du72u/99719af.jpg?rlkey=soggsl4bnvcfyff6yqk5xs8f3&amp;dl=0","Click to download Image")</f>
      </c>
      <c r="B2423" s="0">
        <f>HYPERLINK("https://dl.dropboxusercontent.com/scl/fi/wdetz8pbrkcvl1b83xzf6/graphic-update22022-youth.jpg?rlkey=b5t79nzm7uz55x3ttcg03esqw&amp;dl=0","Click to download SizeChart")</f>
      </c>
      <c r="C2423" s="0" t="inlineStr">
        <is>
          <t>Rowan Youth Fleece Jacket</t>
        </is>
      </c>
      <c r="D2423" s="0" t="inlineStr">
        <is>
          <t>'99719</t>
        </is>
      </c>
      <c r="E2423" s="0" t="inlineStr">
        <is>
          <t>ROWAN:99719C-L</t>
        </is>
      </c>
      <c r="F2423" s="0" t="inlineStr">
        <is>
          <t>'000000000000</t>
        </is>
      </c>
      <c r="G2423" s="0" t="inlineStr">
        <is>
          <t>MENS</t>
        </is>
      </c>
      <c r="H2423" s="0" t="inlineStr">
        <is>
          <t>L</t>
        </is>
      </c>
      <c r="I2423" s="0">
        <v>54.99</v>
      </c>
      <c r="J2423" s="0">
        <v>96</v>
      </c>
    </row>
    <row r="2424" spans="1:10" customHeight="0">
      <c r="A2424" s="0">
        <f>HYPERLINK("https://dl.dropboxusercontent.com/scl/fi/6pyiohmzn7qtoza1du72u/99719af.jpg?rlkey=soggsl4bnvcfyff6yqk5xs8f3&amp;dl=0","Click to download Image")</f>
      </c>
      <c r="B2424" s="0">
        <f>HYPERLINK("https://dl.dropboxusercontent.com/scl/fi/wdetz8pbrkcvl1b83xzf6/graphic-update22022-youth.jpg?rlkey=b5t79nzm7uz55x3ttcg03esqw&amp;dl=0","Click to download SizeChart")</f>
      </c>
      <c r="C2424" s="0" t="inlineStr">
        <is>
          <t>Rowan Youth Fleece Jacket</t>
        </is>
      </c>
      <c r="D2424" s="0" t="inlineStr">
        <is>
          <t>'99719</t>
        </is>
      </c>
      <c r="E2424" s="0" t="inlineStr">
        <is>
          <t>ROWAN:99719D-XL</t>
        </is>
      </c>
      <c r="F2424" s="0" t="inlineStr">
        <is>
          <t>'000000000000</t>
        </is>
      </c>
      <c r="G2424" s="0" t="inlineStr">
        <is>
          <t>MENS</t>
        </is>
      </c>
      <c r="H2424" s="0" t="inlineStr">
        <is>
          <t>XL</t>
        </is>
      </c>
      <c r="I2424" s="0">
        <v>54.99</v>
      </c>
      <c r="J2424" s="0">
        <v>98</v>
      </c>
    </row>
    <row r="2425" spans="1:10" customHeight="0">
      <c r="A2425" s="0">
        <f>HYPERLINK("https://dl.dropboxusercontent.com/scl/fi/0q7jnaz6k86ioo37bbk9f/99089f.jpg?rlkey=youg8csmoem80ztcmyocdqv7i&amp;dl=0","Click to download Image")</f>
      </c>
      <c r="B2425" s="0">
        <f>HYPERLINK("https://dl.dropboxusercontent.com/scl/fi/ultt8t7sln8vhd4pr89t1/graphic-update22022-infant.jpg?rlkey=osj54awjk0rp7etfiu1yql769&amp;dl=0","Click to download SizeChart")</f>
      </c>
      <c r="C2425" s="0" t="inlineStr">
        <is>
          <t>Palmer Infant Football Romper</t>
        </is>
      </c>
      <c r="D2425" s="0" t="inlineStr">
        <is>
          <t>'99089</t>
        </is>
      </c>
      <c r="E2425" s="0" t="inlineStr">
        <is>
          <t>PALMER:99089A-0-3M</t>
        </is>
      </c>
      <c r="F2425" s="0" t="inlineStr">
        <is>
          <t>'000000000000</t>
        </is>
      </c>
      <c r="G2425" s="0" t="inlineStr">
        <is>
          <t>INFANT</t>
        </is>
      </c>
      <c r="H2425" s="0" t="inlineStr">
        <is>
          <t>0-3M</t>
        </is>
      </c>
      <c r="I2425" s="0">
        <v>24.99</v>
      </c>
      <c r="J2425" s="0">
        <v>23</v>
      </c>
    </row>
    <row r="2426" spans="1:10" customHeight="0">
      <c r="A2426" s="0">
        <f>HYPERLINK("https://dl.dropboxusercontent.com/scl/fi/0q7jnaz6k86ioo37bbk9f/99089f.jpg?rlkey=youg8csmoem80ztcmyocdqv7i&amp;dl=0","Click to download Image")</f>
      </c>
      <c r="B2426" s="0">
        <f>HYPERLINK("https://dl.dropboxusercontent.com/scl/fi/ultt8t7sln8vhd4pr89t1/graphic-update22022-infant.jpg?rlkey=osj54awjk0rp7etfiu1yql769&amp;dl=0","Click to download SizeChart")</f>
      </c>
      <c r="C2426" s="0" t="inlineStr">
        <is>
          <t>Palmer Infant Football Romper</t>
        </is>
      </c>
      <c r="D2426" s="0" t="inlineStr">
        <is>
          <t>'99089</t>
        </is>
      </c>
      <c r="E2426" s="0" t="inlineStr">
        <is>
          <t>PALMER:99089B-3-6M</t>
        </is>
      </c>
      <c r="F2426" s="0" t="inlineStr">
        <is>
          <t>'000000000000</t>
        </is>
      </c>
      <c r="G2426" s="0" t="inlineStr">
        <is>
          <t>INFANT</t>
        </is>
      </c>
      <c r="H2426" s="0" t="inlineStr">
        <is>
          <t>3-6M</t>
        </is>
      </c>
      <c r="I2426" s="0">
        <v>24.99</v>
      </c>
      <c r="J2426" s="0">
        <v>13</v>
      </c>
    </row>
    <row r="2427" spans="1:10" customHeight="0">
      <c r="A2427" s="0">
        <f>HYPERLINK("https://dl.dropboxusercontent.com/scl/fi/0q7jnaz6k86ioo37bbk9f/99089f.jpg?rlkey=youg8csmoem80ztcmyocdqv7i&amp;dl=0","Click to download Image")</f>
      </c>
      <c r="B2427" s="0">
        <f>HYPERLINK("https://dl.dropboxusercontent.com/scl/fi/ultt8t7sln8vhd4pr89t1/graphic-update22022-infant.jpg?rlkey=osj54awjk0rp7etfiu1yql769&amp;dl=0","Click to download SizeChart")</f>
      </c>
      <c r="C2427" s="0" t="inlineStr">
        <is>
          <t>Palmer Infant Football Romper</t>
        </is>
      </c>
      <c r="D2427" s="0" t="inlineStr">
        <is>
          <t>'99089</t>
        </is>
      </c>
      <c r="E2427" s="0" t="inlineStr">
        <is>
          <t>PALMER:99089C-6-9M</t>
        </is>
      </c>
      <c r="F2427" s="0" t="inlineStr">
        <is>
          <t>'000000000000</t>
        </is>
      </c>
      <c r="G2427" s="0" t="inlineStr">
        <is>
          <t>INFANT</t>
        </is>
      </c>
      <c r="H2427" s="0" t="inlineStr">
        <is>
          <t>6-9M</t>
        </is>
      </c>
      <c r="I2427" s="0">
        <v>24.99</v>
      </c>
      <c r="J2427" s="0">
        <v>10</v>
      </c>
    </row>
    <row r="2428" spans="1:10" customHeight="0">
      <c r="A2428" s="0">
        <f>HYPERLINK("https://dl.dropboxusercontent.com/scl/fi/0q7jnaz6k86ioo37bbk9f/99089f.jpg?rlkey=youg8csmoem80ztcmyocdqv7i&amp;dl=0","Click to download Image")</f>
      </c>
      <c r="B2428" s="0">
        <f>HYPERLINK("https://dl.dropboxusercontent.com/scl/fi/ultt8t7sln8vhd4pr89t1/graphic-update22022-infant.jpg?rlkey=osj54awjk0rp7etfiu1yql769&amp;dl=0","Click to download SizeChart")</f>
      </c>
      <c r="C2428" s="0" t="inlineStr">
        <is>
          <t>Palmer Infant Football Romper</t>
        </is>
      </c>
      <c r="D2428" s="0" t="inlineStr">
        <is>
          <t>'99089</t>
        </is>
      </c>
      <c r="E2428" s="0" t="inlineStr">
        <is>
          <t>PALMER:99089D- 12M</t>
        </is>
      </c>
      <c r="F2428" s="0" t="inlineStr">
        <is>
          <t>'000000000000</t>
        </is>
      </c>
      <c r="G2428" s="0" t="inlineStr">
        <is>
          <t>INFANT</t>
        </is>
      </c>
      <c r="H2428" s="0" t="inlineStr">
        <is>
          <t>12M</t>
        </is>
      </c>
      <c r="I2428" s="0">
        <v>24.99</v>
      </c>
      <c r="J2428" s="0">
        <v>39</v>
      </c>
    </row>
    <row r="2429" spans="1:10" customHeight="0">
      <c r="A2429" s="0">
        <f>HYPERLINK("https://dl.dropboxusercontent.com/scl/fi/3a3pgx31ltpx71p4vspsw/5x3a8506-copy.jpg?rlkey=fjvjim20rfmkq66ri3e2v7hma&amp;dl=0","Click to download Image")</f>
      </c>
      <c r="C2429" s="0" t="inlineStr">
        <is>
          <t>Rachelle Clear Stadium Approved Tote</t>
        </is>
      </c>
      <c r="D2429" s="0" t="inlineStr">
        <is>
          <t>'135237</t>
        </is>
      </c>
      <c r="E2429" s="0" t="inlineStr">
        <is>
          <t>IOWA RACHEL BK:135237</t>
        </is>
      </c>
      <c r="F2429" s="0" t="inlineStr">
        <is>
          <t>'900135237015</t>
        </is>
      </c>
      <c r="I2429" s="0">
        <v>24.99</v>
      </c>
      <c r="J2429" s="0">
        <v>23</v>
      </c>
    </row>
    <row r="2430" spans="1:10" customHeight="0">
      <c r="A2430" s="0">
        <f>HYPERLINK("https://dl.dropboxusercontent.com/scl/fi/6m6xtipouy32f0iuxfbye/rachelle-136784-f.jpg?rlkey=6mof5qlkpdyfgm8kh8gdcoozu&amp;dl=0","Click to download Image")</f>
      </c>
      <c r="C2430" s="0" t="inlineStr">
        <is>
          <t>Rachelle Clear Stadium Approved Tote</t>
        </is>
      </c>
      <c r="D2430" s="0" t="inlineStr">
        <is>
          <t>'136784</t>
        </is>
      </c>
      <c r="E2430" s="0" t="inlineStr">
        <is>
          <t>SDSU RACHEL CR:136784</t>
        </is>
      </c>
      <c r="F2430" s="0" t="inlineStr">
        <is>
          <t>'916136784014</t>
        </is>
      </c>
      <c r="I2430" s="0">
        <v>24.99</v>
      </c>
      <c r="J2430" s="0">
        <v>90</v>
      </c>
    </row>
    <row r="2431" spans="1:10" customHeight="0">
      <c r="A2431" s="0">
        <f>HYPERLINK("https://dl.dropboxusercontent.com/scl/fi/wi7vdfczjlc6gypsplj4b/rachelle-136783-f.jpg?rlkey=pqodahne80sdqtx07tkjvsihh&amp;dl=0","Click to download Image")</f>
      </c>
      <c r="C2431" s="0" t="inlineStr">
        <is>
          <t>Rachelle Clear Stadium Approved Tote</t>
        </is>
      </c>
      <c r="D2431" s="0" t="inlineStr">
        <is>
          <t>'136783</t>
        </is>
      </c>
      <c r="E2431" s="0" t="inlineStr">
        <is>
          <t>KSU RACHEL CR:136783</t>
        </is>
      </c>
      <c r="F2431" s="0" t="inlineStr">
        <is>
          <t>'905136783011</t>
        </is>
      </c>
      <c r="I2431" s="0">
        <v>24.99</v>
      </c>
      <c r="J2431" s="0">
        <v>161</v>
      </c>
    </row>
    <row r="2432" spans="1:10" customHeight="0">
      <c r="A2432" s="0">
        <f>HYPERLINK("https://dl.dropboxusercontent.com/scl/fi/3d2wb2r3kd58bx7rzrh5x/rachelle-136782-f.jpg?rlkey=tkd1lvzxt6rzl1hjq2od6pdq0&amp;dl=0","Click to download Image")</f>
      </c>
      <c r="C2432" s="0" t="inlineStr">
        <is>
          <t>Rachelle Clear Stadium Approved Tote</t>
        </is>
      </c>
      <c r="D2432" s="0" t="inlineStr">
        <is>
          <t>'136782</t>
        </is>
      </c>
      <c r="E2432" s="0" t="inlineStr">
        <is>
          <t>CU RACHEL CR:136782</t>
        </is>
      </c>
      <c r="F2432" s="0" t="inlineStr">
        <is>
          <t>'910136782018</t>
        </is>
      </c>
      <c r="I2432" s="0">
        <v>24.99</v>
      </c>
      <c r="J2432" s="0">
        <v>84</v>
      </c>
    </row>
    <row r="2433" spans="1:10" customHeight="0">
      <c r="A2433" s="0">
        <f>HYPERLINK("https://dl.dropboxusercontent.com/scl/fi/sb82fssj3vp9g99ccckdl/94380af90015.jpg?rlkey=o8d3bhxitg4rs77ewhod77f2d&amp;dl=0","Click to download Image")</f>
      </c>
      <c r="B2433" s="0">
        <f>HYPERLINK("https://dl.dropboxusercontent.com/scl/fi/okqjc3r3gavo0kykhgn4g/graphic-update2022-womens.jpg?rlkey=5byqouovt1ckm7jj6xlr1599h&amp;dl=0","Click to download SizeChart")</f>
      </c>
      <c r="C2433" s="0" t="inlineStr">
        <is>
          <t>Alyssa Women's Hoodie</t>
        </is>
      </c>
      <c r="D2433" s="0" t="inlineStr">
        <is>
          <t>'95573</t>
        </is>
      </c>
      <c r="E2433" s="0" t="inlineStr">
        <is>
          <t>ALYSSA:95573A-S</t>
        </is>
      </c>
      <c r="F2433" s="0" t="inlineStr">
        <is>
          <t>'000000000000</t>
        </is>
      </c>
      <c r="G2433" s="0" t="inlineStr">
        <is>
          <t>WOMENS</t>
        </is>
      </c>
      <c r="H2433" s="0" t="inlineStr">
        <is>
          <t>S</t>
        </is>
      </c>
      <c r="I2433" s="0">
        <v>39.99</v>
      </c>
      <c r="J2433" s="0">
        <v>21</v>
      </c>
    </row>
    <row r="2434" spans="1:10" customHeight="0">
      <c r="A2434" s="0">
        <f>HYPERLINK("https://dl.dropboxusercontent.com/scl/fi/sb82fssj3vp9g99ccckdl/94380af90015.jpg?rlkey=o8d3bhxitg4rs77ewhod77f2d&amp;dl=0","Click to download Image")</f>
      </c>
      <c r="B2434" s="0">
        <f>HYPERLINK("https://dl.dropboxusercontent.com/scl/fi/okqjc3r3gavo0kykhgn4g/graphic-update2022-womens.jpg?rlkey=5byqouovt1ckm7jj6xlr1599h&amp;dl=0","Click to download SizeChart")</f>
      </c>
      <c r="C2434" s="0" t="inlineStr">
        <is>
          <t>Alyssa Women's Hoodie</t>
        </is>
      </c>
      <c r="D2434" s="0" t="inlineStr">
        <is>
          <t>'95573</t>
        </is>
      </c>
      <c r="E2434" s="0" t="inlineStr">
        <is>
          <t>ALYSSA:95573B-M</t>
        </is>
      </c>
      <c r="F2434" s="0" t="inlineStr">
        <is>
          <t>'000000000000</t>
        </is>
      </c>
      <c r="G2434" s="0" t="inlineStr">
        <is>
          <t>WOMENS</t>
        </is>
      </c>
      <c r="H2434" s="0" t="inlineStr">
        <is>
          <t>M</t>
        </is>
      </c>
      <c r="I2434" s="0">
        <v>39.99</v>
      </c>
      <c r="J2434" s="0">
        <v>41</v>
      </c>
    </row>
    <row r="2435" spans="1:10" customHeight="0">
      <c r="A2435" s="0">
        <f>HYPERLINK("https://dl.dropboxusercontent.com/scl/fi/sb82fssj3vp9g99ccckdl/94380af90015.jpg?rlkey=o8d3bhxitg4rs77ewhod77f2d&amp;dl=0","Click to download Image")</f>
      </c>
      <c r="B2435" s="0">
        <f>HYPERLINK("https://dl.dropboxusercontent.com/scl/fi/okqjc3r3gavo0kykhgn4g/graphic-update2022-womens.jpg?rlkey=5byqouovt1ckm7jj6xlr1599h&amp;dl=0","Click to download SizeChart")</f>
      </c>
      <c r="C2435" s="0" t="inlineStr">
        <is>
          <t>Alyssa Women's Hoodie</t>
        </is>
      </c>
      <c r="D2435" s="0" t="inlineStr">
        <is>
          <t>'95573</t>
        </is>
      </c>
      <c r="E2435" s="0" t="inlineStr">
        <is>
          <t>ALYSSA:95573C-L</t>
        </is>
      </c>
      <c r="F2435" s="0" t="inlineStr">
        <is>
          <t>'000000000000</t>
        </is>
      </c>
      <c r="G2435" s="0" t="inlineStr">
        <is>
          <t>WOMENS</t>
        </is>
      </c>
      <c r="H2435" s="0" t="inlineStr">
        <is>
          <t>L</t>
        </is>
      </c>
      <c r="I2435" s="0">
        <v>39.99</v>
      </c>
      <c r="J2435" s="0">
        <v>90</v>
      </c>
    </row>
    <row r="2436" spans="1:10" customHeight="0">
      <c r="A2436" s="0">
        <f>HYPERLINK("https://dl.dropboxusercontent.com/scl/fi/sb82fssj3vp9g99ccckdl/94380af90015.jpg?rlkey=o8d3bhxitg4rs77ewhod77f2d&amp;dl=0","Click to download Image")</f>
      </c>
      <c r="B2436" s="0">
        <f>HYPERLINK("https://dl.dropboxusercontent.com/scl/fi/okqjc3r3gavo0kykhgn4g/graphic-update2022-womens.jpg?rlkey=5byqouovt1ckm7jj6xlr1599h&amp;dl=0","Click to download SizeChart")</f>
      </c>
      <c r="C2436" s="0" t="inlineStr">
        <is>
          <t>Alyssa Women's Hoodie</t>
        </is>
      </c>
      <c r="D2436" s="0" t="inlineStr">
        <is>
          <t>'95573</t>
        </is>
      </c>
      <c r="E2436" s="0" t="inlineStr">
        <is>
          <t>ALYSSA:95573D-XL</t>
        </is>
      </c>
      <c r="F2436" s="0" t="inlineStr">
        <is>
          <t>'000000000000</t>
        </is>
      </c>
      <c r="G2436" s="0" t="inlineStr">
        <is>
          <t>WOMENS</t>
        </is>
      </c>
      <c r="H2436" s="0" t="inlineStr">
        <is>
          <t>XL</t>
        </is>
      </c>
      <c r="I2436" s="0">
        <v>39.99</v>
      </c>
      <c r="J2436" s="0">
        <v>91</v>
      </c>
    </row>
    <row r="2437" spans="1:10" customHeight="0">
      <c r="A2437" s="0">
        <f>HYPERLINK("https://dl.dropboxusercontent.com/scl/fi/sb82fssj3vp9g99ccckdl/94380af90015.jpg?rlkey=o8d3bhxitg4rs77ewhod77f2d&amp;dl=0","Click to download Image")</f>
      </c>
      <c r="B2437" s="0">
        <f>HYPERLINK("https://dl.dropboxusercontent.com/scl/fi/okqjc3r3gavo0kykhgn4g/graphic-update2022-womens.jpg?rlkey=5byqouovt1ckm7jj6xlr1599h&amp;dl=0","Click to download SizeChart")</f>
      </c>
      <c r="C2437" s="0" t="inlineStr">
        <is>
          <t>Alyssa Women's Hoodie</t>
        </is>
      </c>
      <c r="D2437" s="0" t="inlineStr">
        <is>
          <t>'95573</t>
        </is>
      </c>
      <c r="E2437" s="0" t="inlineStr">
        <is>
          <t>ALYSSA:95573E-2X</t>
        </is>
      </c>
      <c r="F2437" s="0" t="inlineStr">
        <is>
          <t>'000000000000</t>
        </is>
      </c>
      <c r="G2437" s="0" t="inlineStr">
        <is>
          <t>WOMENS</t>
        </is>
      </c>
      <c r="H2437" s="0" t="inlineStr">
        <is>
          <t>2XL</t>
        </is>
      </c>
      <c r="I2437" s="0">
        <v>39.99</v>
      </c>
      <c r="J2437" s="0">
        <v>54</v>
      </c>
    </row>
    <row r="2438" spans="1:10" customHeight="0">
      <c r="A2438" s="0">
        <f>HYPERLINK("https://dl.dropboxusercontent.com/scl/fi/sb82fssj3vp9g99ccckdl/94380af90015.jpg?rlkey=o8d3bhxitg4rs77ewhod77f2d&amp;dl=0","Click to download Image")</f>
      </c>
      <c r="B2438" s="0">
        <f>HYPERLINK("https://dl.dropboxusercontent.com/scl/fi/okqjc3r3gavo0kykhgn4g/graphic-update2022-womens.jpg?rlkey=5byqouovt1ckm7jj6xlr1599h&amp;dl=0","Click to download SizeChart")</f>
      </c>
      <c r="C2438" s="0" t="inlineStr">
        <is>
          <t>Alyssa Women's Hoodie</t>
        </is>
      </c>
      <c r="D2438" s="0" t="inlineStr">
        <is>
          <t>'95573</t>
        </is>
      </c>
      <c r="E2438" s="0" t="inlineStr">
        <is>
          <t>ALYSSA:95573F-3X</t>
        </is>
      </c>
      <c r="F2438" s="0" t="inlineStr">
        <is>
          <t>'000000000000</t>
        </is>
      </c>
      <c r="G2438" s="0" t="inlineStr">
        <is>
          <t>WOMENS</t>
        </is>
      </c>
      <c r="H2438" s="0" t="inlineStr">
        <is>
          <t>3XL</t>
        </is>
      </c>
      <c r="I2438" s="0">
        <v>39.99</v>
      </c>
      <c r="J2438" s="0">
        <v>9</v>
      </c>
    </row>
    <row r="2439" spans="1:10" customHeight="0">
      <c r="A2439" s="0">
        <f>HYPERLINK("https://dl.dropboxusercontent.com/scl/fi/ami7ogf8avy9h7w710aap/isucynthiaf33375.jpg?rlkey=c5fn17jn596w8yjzp4b0y74v5&amp;dl=0","Click to download Image")</f>
      </c>
      <c r="B2439" s="0">
        <f>HYPERLINK("https://dl.dropboxusercontent.com/scl/fi/8ss4itps5u05dmi873xvo/graphic-update2022-womens.jpg?rlkey=kwo8uw0m2geun4kla8wtxej6e&amp;dl=0","Click to download SizeChart")</f>
      </c>
      <c r="C2439" s="0" t="inlineStr">
        <is>
          <t>Cynthia Women's Herringbone Soft-Shell Jacket</t>
        </is>
      </c>
      <c r="D2439" s="0" t="inlineStr">
        <is>
          <t>'95946</t>
        </is>
      </c>
      <c r="E2439" s="0" t="inlineStr">
        <is>
          <t>CYNTHIA:95946A-S</t>
        </is>
      </c>
      <c r="F2439" s="0" t="inlineStr">
        <is>
          <t>'000000000000</t>
        </is>
      </c>
      <c r="G2439" s="0" t="inlineStr">
        <is>
          <t>WOMENS</t>
        </is>
      </c>
      <c r="H2439" s="0" t="inlineStr">
        <is>
          <t>S</t>
        </is>
      </c>
      <c r="I2439" s="0">
        <v>89.99</v>
      </c>
      <c r="J2439" s="0">
        <v>14</v>
      </c>
    </row>
    <row r="2440" spans="1:10" customHeight="0">
      <c r="A2440" s="0">
        <f>HYPERLINK("https://dl.dropboxusercontent.com/scl/fi/ami7ogf8avy9h7w710aap/isucynthiaf33375.jpg?rlkey=c5fn17jn596w8yjzp4b0y74v5&amp;dl=0","Click to download Image")</f>
      </c>
      <c r="B2440" s="0">
        <f>HYPERLINK("https://dl.dropboxusercontent.com/scl/fi/8ss4itps5u05dmi873xvo/graphic-update2022-womens.jpg?rlkey=kwo8uw0m2geun4kla8wtxej6e&amp;dl=0","Click to download SizeChart")</f>
      </c>
      <c r="C2440" s="0" t="inlineStr">
        <is>
          <t>Cynthia Women's Herringbone Soft-Shell Jacket</t>
        </is>
      </c>
      <c r="D2440" s="0" t="inlineStr">
        <is>
          <t>'95946</t>
        </is>
      </c>
      <c r="E2440" s="0" t="inlineStr">
        <is>
          <t>CYNTHIA:95946B-M</t>
        </is>
      </c>
      <c r="F2440" s="0" t="inlineStr">
        <is>
          <t>'000000000000</t>
        </is>
      </c>
      <c r="G2440" s="0" t="inlineStr">
        <is>
          <t>WOMENS</t>
        </is>
      </c>
      <c r="H2440" s="0" t="inlineStr">
        <is>
          <t>M</t>
        </is>
      </c>
      <c r="I2440" s="0">
        <v>89.99</v>
      </c>
      <c r="J2440" s="0">
        <v>23</v>
      </c>
    </row>
    <row r="2441" spans="1:10" customHeight="0">
      <c r="A2441" s="0">
        <f>HYPERLINK("https://dl.dropboxusercontent.com/scl/fi/ami7ogf8avy9h7w710aap/isucynthiaf33375.jpg?rlkey=c5fn17jn596w8yjzp4b0y74v5&amp;dl=0","Click to download Image")</f>
      </c>
      <c r="B2441" s="0">
        <f>HYPERLINK("https://dl.dropboxusercontent.com/scl/fi/8ss4itps5u05dmi873xvo/graphic-update2022-womens.jpg?rlkey=kwo8uw0m2geun4kla8wtxej6e&amp;dl=0","Click to download SizeChart")</f>
      </c>
      <c r="C2441" s="0" t="inlineStr">
        <is>
          <t>Cynthia Women's Herringbone Soft-Shell Jacket</t>
        </is>
      </c>
      <c r="D2441" s="0" t="inlineStr">
        <is>
          <t>'95946</t>
        </is>
      </c>
      <c r="E2441" s="0" t="inlineStr">
        <is>
          <t>CYNTHIA:95946C-L</t>
        </is>
      </c>
      <c r="F2441" s="0" t="inlineStr">
        <is>
          <t>'000000000000</t>
        </is>
      </c>
      <c r="G2441" s="0" t="inlineStr">
        <is>
          <t>WOMENS</t>
        </is>
      </c>
      <c r="H2441" s="0" t="inlineStr">
        <is>
          <t>L</t>
        </is>
      </c>
      <c r="I2441" s="0">
        <v>89.99</v>
      </c>
      <c r="J2441" s="0">
        <v>69</v>
      </c>
    </row>
    <row r="2442" spans="1:10" customHeight="0">
      <c r="A2442" s="0">
        <f>HYPERLINK("https://dl.dropboxusercontent.com/scl/fi/ami7ogf8avy9h7w710aap/isucynthiaf33375.jpg?rlkey=c5fn17jn596w8yjzp4b0y74v5&amp;dl=0","Click to download Image")</f>
      </c>
      <c r="B2442" s="0">
        <f>HYPERLINK("https://dl.dropboxusercontent.com/scl/fi/8ss4itps5u05dmi873xvo/graphic-update2022-womens.jpg?rlkey=kwo8uw0m2geun4kla8wtxej6e&amp;dl=0","Click to download SizeChart")</f>
      </c>
      <c r="C2442" s="0" t="inlineStr">
        <is>
          <t>Cynthia Women's Herringbone Soft-Shell Jacket</t>
        </is>
      </c>
      <c r="D2442" s="0" t="inlineStr">
        <is>
          <t>'95946</t>
        </is>
      </c>
      <c r="E2442" s="0" t="inlineStr">
        <is>
          <t>CYNTHIA:95946D-XL</t>
        </is>
      </c>
      <c r="F2442" s="0" t="inlineStr">
        <is>
          <t>'000000000000</t>
        </is>
      </c>
      <c r="G2442" s="0" t="inlineStr">
        <is>
          <t>WOMENS</t>
        </is>
      </c>
      <c r="H2442" s="0" t="inlineStr">
        <is>
          <t>XL</t>
        </is>
      </c>
      <c r="I2442" s="0">
        <v>89.99</v>
      </c>
      <c r="J2442" s="0">
        <v>76</v>
      </c>
    </row>
    <row r="2443" spans="1:10" customHeight="0">
      <c r="A2443" s="0">
        <f>HYPERLINK("https://dl.dropboxusercontent.com/scl/fi/ami7ogf8avy9h7w710aap/isucynthiaf33375.jpg?rlkey=c5fn17jn596w8yjzp4b0y74v5&amp;dl=0","Click to download Image")</f>
      </c>
      <c r="B2443" s="0">
        <f>HYPERLINK("https://dl.dropboxusercontent.com/scl/fi/8ss4itps5u05dmi873xvo/graphic-update2022-womens.jpg?rlkey=kwo8uw0m2geun4kla8wtxej6e&amp;dl=0","Click to download SizeChart")</f>
      </c>
      <c r="C2443" s="0" t="inlineStr">
        <is>
          <t>Cynthia Women's Herringbone Soft-Shell Jacket</t>
        </is>
      </c>
      <c r="D2443" s="0" t="inlineStr">
        <is>
          <t>'95946</t>
        </is>
      </c>
      <c r="E2443" s="0" t="inlineStr">
        <is>
          <t>CYNTHIA:95946E-2X</t>
        </is>
      </c>
      <c r="F2443" s="0" t="inlineStr">
        <is>
          <t>'000000000000</t>
        </is>
      </c>
      <c r="G2443" s="0" t="inlineStr">
        <is>
          <t>WOMENS</t>
        </is>
      </c>
      <c r="H2443" s="0" t="inlineStr">
        <is>
          <t>2XL</t>
        </is>
      </c>
      <c r="I2443" s="0">
        <v>89.99</v>
      </c>
      <c r="J2443" s="0">
        <v>45</v>
      </c>
    </row>
    <row r="2444" spans="1:10" customHeight="0">
      <c r="A2444" s="0">
        <f>HYPERLINK("https://dl.dropboxusercontent.com/scl/fi/ami7ogf8avy9h7w710aap/isucynthiaf33375.jpg?rlkey=c5fn17jn596w8yjzp4b0y74v5&amp;dl=0","Click to download Image")</f>
      </c>
      <c r="B2444" s="0">
        <f>HYPERLINK("https://dl.dropboxusercontent.com/scl/fi/8ss4itps5u05dmi873xvo/graphic-update2022-womens.jpg?rlkey=kwo8uw0m2geun4kla8wtxej6e&amp;dl=0","Click to download SizeChart")</f>
      </c>
      <c r="C2444" s="0" t="inlineStr">
        <is>
          <t>Cynthia Women's Herringbone Soft-Shell Jacket</t>
        </is>
      </c>
      <c r="D2444" s="0" t="inlineStr">
        <is>
          <t>'95946</t>
        </is>
      </c>
      <c r="E2444" s="0" t="inlineStr">
        <is>
          <t>CYNTHIA:95946F-3X</t>
        </is>
      </c>
      <c r="F2444" s="0" t="inlineStr">
        <is>
          <t>'000000000000</t>
        </is>
      </c>
      <c r="G2444" s="0" t="inlineStr">
        <is>
          <t>WOMENS</t>
        </is>
      </c>
      <c r="H2444" s="0" t="inlineStr">
        <is>
          <t>3XL</t>
        </is>
      </c>
      <c r="I2444" s="0">
        <v>89.99</v>
      </c>
      <c r="J2444" s="0">
        <v>0</v>
      </c>
    </row>
    <row r="2445" spans="1:10" customHeight="0">
      <c r="A2445" s="0">
        <f>HYPERLINK("https://dl.dropboxusercontent.com/scl/fi/u3nhad64xbfhntaw6ygrj/105587f08207.jpg?rlkey=j81x26rebt57yxubfgtsf6c28&amp;dl=0","Click to download Image")</f>
      </c>
      <c r="B2445" s="0">
        <f>HYPERLINK("https://dl.dropboxusercontent.com/scl/fi/8l3tuhj12v8gf3z6wes0z/graphic-update22022-infant.jpg?rlkey=tmcuut2kh27kvk7fbx512uhoi&amp;dl=0","Click to download SizeChart")</f>
      </c>
      <c r="C2445" s="0" t="inlineStr">
        <is>
          <t>Ralston Infant Polo</t>
        </is>
      </c>
      <c r="D2445" s="0" t="inlineStr">
        <is>
          <t>'105345</t>
        </is>
      </c>
      <c r="E2445" s="0" t="inlineStr">
        <is>
          <t>RALSTON:105345A - 0-3M</t>
        </is>
      </c>
      <c r="F2445" s="0" t="inlineStr">
        <is>
          <t>'000000000000</t>
        </is>
      </c>
      <c r="G2445" s="0" t="inlineStr">
        <is>
          <t>INFANT</t>
        </is>
      </c>
      <c r="H2445" s="0" t="inlineStr">
        <is>
          <t>0-3M</t>
        </is>
      </c>
      <c r="I2445" s="0">
        <v>19.99</v>
      </c>
      <c r="J2445" s="0">
        <v>51</v>
      </c>
    </row>
    <row r="2446" spans="1:10" customHeight="0">
      <c r="A2446" s="0">
        <f>HYPERLINK("https://dl.dropboxusercontent.com/scl/fi/u3nhad64xbfhntaw6ygrj/105587f08207.jpg?rlkey=j81x26rebt57yxubfgtsf6c28&amp;dl=0","Click to download Image")</f>
      </c>
      <c r="B2446" s="0">
        <f>HYPERLINK("https://dl.dropboxusercontent.com/scl/fi/8l3tuhj12v8gf3z6wes0z/graphic-update22022-infant.jpg?rlkey=tmcuut2kh27kvk7fbx512uhoi&amp;dl=0","Click to download SizeChart")</f>
      </c>
      <c r="C2446" s="0" t="inlineStr">
        <is>
          <t>Ralston Infant Polo</t>
        </is>
      </c>
      <c r="D2446" s="0" t="inlineStr">
        <is>
          <t>'105345</t>
        </is>
      </c>
      <c r="E2446" s="0" t="inlineStr">
        <is>
          <t>RALSTON:105345B - 3-6M</t>
        </is>
      </c>
      <c r="F2446" s="0" t="inlineStr">
        <is>
          <t>'000000000000</t>
        </is>
      </c>
      <c r="G2446" s="0" t="inlineStr">
        <is>
          <t>INFANT</t>
        </is>
      </c>
      <c r="H2446" s="0" t="inlineStr">
        <is>
          <t>3-6M</t>
        </is>
      </c>
      <c r="I2446" s="0">
        <v>19.99</v>
      </c>
      <c r="J2446" s="0">
        <v>40</v>
      </c>
    </row>
    <row r="2447" spans="1:10" customHeight="0">
      <c r="A2447" s="0">
        <f>HYPERLINK("https://dl.dropboxusercontent.com/scl/fi/u3nhad64xbfhntaw6ygrj/105587f08207.jpg?rlkey=j81x26rebt57yxubfgtsf6c28&amp;dl=0","Click to download Image")</f>
      </c>
      <c r="B2447" s="0">
        <f>HYPERLINK("https://dl.dropboxusercontent.com/scl/fi/8l3tuhj12v8gf3z6wes0z/graphic-update22022-infant.jpg?rlkey=tmcuut2kh27kvk7fbx512uhoi&amp;dl=0","Click to download SizeChart")</f>
      </c>
      <c r="C2447" s="0" t="inlineStr">
        <is>
          <t>Ralston Infant Polo</t>
        </is>
      </c>
      <c r="D2447" s="0" t="inlineStr">
        <is>
          <t>'105345</t>
        </is>
      </c>
      <c r="E2447" s="0" t="inlineStr">
        <is>
          <t>RALSTON:105345C - 6-9M</t>
        </is>
      </c>
      <c r="F2447" s="0" t="inlineStr">
        <is>
          <t>'000000000000</t>
        </is>
      </c>
      <c r="G2447" s="0" t="inlineStr">
        <is>
          <t>INFANT</t>
        </is>
      </c>
      <c r="H2447" s="0" t="inlineStr">
        <is>
          <t>6-9M</t>
        </is>
      </c>
      <c r="I2447" s="0">
        <v>19.99</v>
      </c>
      <c r="J2447" s="0">
        <v>41</v>
      </c>
    </row>
    <row r="2448" spans="1:10" customHeight="0">
      <c r="A2448" s="0">
        <f>HYPERLINK("https://dl.dropboxusercontent.com/scl/fi/u3nhad64xbfhntaw6ygrj/105587f08207.jpg?rlkey=j81x26rebt57yxubfgtsf6c28&amp;dl=0","Click to download Image")</f>
      </c>
      <c r="B2448" s="0">
        <f>HYPERLINK("https://dl.dropboxusercontent.com/scl/fi/8l3tuhj12v8gf3z6wes0z/graphic-update22022-infant.jpg?rlkey=tmcuut2kh27kvk7fbx512uhoi&amp;dl=0","Click to download SizeChart")</f>
      </c>
      <c r="C2448" s="0" t="inlineStr">
        <is>
          <t>Ralston Infant Polo</t>
        </is>
      </c>
      <c r="D2448" s="0" t="inlineStr">
        <is>
          <t>'105345</t>
        </is>
      </c>
      <c r="E2448" s="0" t="inlineStr">
        <is>
          <t>RALSTON:105345D - 12M</t>
        </is>
      </c>
      <c r="F2448" s="0" t="inlineStr">
        <is>
          <t>'000000000000</t>
        </is>
      </c>
      <c r="G2448" s="0" t="inlineStr">
        <is>
          <t>INFANT</t>
        </is>
      </c>
      <c r="H2448" s="0" t="inlineStr">
        <is>
          <t>12M</t>
        </is>
      </c>
      <c r="I2448" s="0">
        <v>19.99</v>
      </c>
      <c r="J2448" s="0">
        <v>40</v>
      </c>
    </row>
    <row r="2449" spans="1:10" customHeight="0">
      <c r="A2449" s="0">
        <f>HYPERLINK("https://dl.dropboxusercontent.com/scl/fi/le6yt9xi39dktvkqkecw5/99448af76647.jpg?rlkey=5y5a84yb0sdv6x9jjtqxjba1z&amp;dl=0","Click to download Image")</f>
      </c>
      <c r="B2449" s="0">
        <f>HYPERLINK("https://dl.dropboxusercontent.com/scl/fi/a4z0fp8eh2gzi2qq2bulm/mens-d.jpg?rlkey=8nv13brznyxp2qnq39px45nvu&amp;dl=0","Click to download SizeChart")</f>
      </c>
      <c r="C2449" s="0" t="inlineStr">
        <is>
          <t>Levi Men's Midweight Fleece Sweatshirt</t>
        </is>
      </c>
      <c r="D2449" s="0" t="inlineStr">
        <is>
          <t>'99448</t>
        </is>
      </c>
      <c r="E2449" s="0" t="inlineStr">
        <is>
          <t>LEVI:99448A-S</t>
        </is>
      </c>
      <c r="F2449" s="0" t="inlineStr">
        <is>
          <t>'000000000000</t>
        </is>
      </c>
      <c r="G2449" s="0" t="inlineStr">
        <is>
          <t>MENS</t>
        </is>
      </c>
      <c r="H2449" s="0" t="inlineStr">
        <is>
          <t>S</t>
        </is>
      </c>
      <c r="I2449" s="0">
        <v>39.99</v>
      </c>
      <c r="J2449" s="0">
        <v>14</v>
      </c>
    </row>
    <row r="2450" spans="1:10" customHeight="0">
      <c r="A2450" s="0">
        <f>HYPERLINK("https://dl.dropboxusercontent.com/scl/fi/le6yt9xi39dktvkqkecw5/99448af76647.jpg?rlkey=5y5a84yb0sdv6x9jjtqxjba1z&amp;dl=0","Click to download Image")</f>
      </c>
      <c r="B2450" s="0">
        <f>HYPERLINK("https://dl.dropboxusercontent.com/scl/fi/a4z0fp8eh2gzi2qq2bulm/mens-d.jpg?rlkey=8nv13brznyxp2qnq39px45nvu&amp;dl=0","Click to download SizeChart")</f>
      </c>
      <c r="C2450" s="0" t="inlineStr">
        <is>
          <t>Levi Men's Midweight Fleece Sweatshirt</t>
        </is>
      </c>
      <c r="D2450" s="0" t="inlineStr">
        <is>
          <t>'99448</t>
        </is>
      </c>
      <c r="E2450" s="0" t="inlineStr">
        <is>
          <t>LEVI:99448D-XL</t>
        </is>
      </c>
      <c r="F2450" s="0" t="inlineStr">
        <is>
          <t>'000000000000</t>
        </is>
      </c>
      <c r="G2450" s="0" t="inlineStr">
        <is>
          <t>MENS</t>
        </is>
      </c>
      <c r="H2450" s="0" t="inlineStr">
        <is>
          <t>XL</t>
        </is>
      </c>
      <c r="I2450" s="0">
        <v>39.99</v>
      </c>
      <c r="J2450" s="0">
        <v>18</v>
      </c>
    </row>
    <row r="2451" spans="1:10" customHeight="0">
      <c r="A2451" s="0">
        <f>HYPERLINK("https://dl.dropboxusercontent.com/scl/fi/le6yt9xi39dktvkqkecw5/99448af76647.jpg?rlkey=5y5a84yb0sdv6x9jjtqxjba1z&amp;dl=0","Click to download Image")</f>
      </c>
      <c r="B2451" s="0">
        <f>HYPERLINK("https://dl.dropboxusercontent.com/scl/fi/a4z0fp8eh2gzi2qq2bulm/mens-d.jpg?rlkey=8nv13brznyxp2qnq39px45nvu&amp;dl=0","Click to download SizeChart")</f>
      </c>
      <c r="C2451" s="0" t="inlineStr">
        <is>
          <t>Levi Men's Midweight Fleece Sweatshirt</t>
        </is>
      </c>
      <c r="D2451" s="0" t="inlineStr">
        <is>
          <t>'99448</t>
        </is>
      </c>
      <c r="E2451" s="0" t="inlineStr">
        <is>
          <t>LEVI:99448E-2XL</t>
        </is>
      </c>
      <c r="F2451" s="0" t="inlineStr">
        <is>
          <t>'000000000000</t>
        </is>
      </c>
      <c r="G2451" s="0" t="inlineStr">
        <is>
          <t>MENS</t>
        </is>
      </c>
      <c r="H2451" s="0" t="inlineStr">
        <is>
          <t>2XL</t>
        </is>
      </c>
      <c r="I2451" s="0">
        <v>41.99</v>
      </c>
      <c r="J2451" s="0">
        <v>16</v>
      </c>
    </row>
    <row r="2452" spans="1:10" customHeight="0">
      <c r="A2452" s="0">
        <f>HYPERLINK("https://dl.dropboxusercontent.com/scl/fi/0vry8wmtzv899n7ekbd1g/103400f10782.jpg?rlkey=25tz95srlj7zwhbn9nl84uoh6&amp;dl=0","Click to download Image")</f>
      </c>
      <c r="B2452" s="0">
        <f>HYPERLINK("https://dl.dropboxusercontent.com/scl/fi/pqjtig7y0u554m9l06erz/10-18-size-chartsmens-relaxed.jpg?rlkey=evlwf4ovjaxqlnptavz7ep0f7&amp;dl=0","Click to download SizeChart")</f>
      </c>
      <c r="C2452" s="0" t="inlineStr">
        <is>
          <t>Luca Men's Midweight Fleece Sweatshirt</t>
        </is>
      </c>
      <c r="D2452" s="0" t="inlineStr">
        <is>
          <t>'103400</t>
        </is>
      </c>
      <c r="E2452" s="0" t="inlineStr">
        <is>
          <t>LUCA:103400A-S</t>
        </is>
      </c>
      <c r="F2452" s="0" t="inlineStr">
        <is>
          <t>'000000000000</t>
        </is>
      </c>
      <c r="G2452" s="0" t="inlineStr">
        <is>
          <t>MENS</t>
        </is>
      </c>
      <c r="H2452" s="0" t="inlineStr">
        <is>
          <t>S</t>
        </is>
      </c>
      <c r="I2452" s="0">
        <v>29.99</v>
      </c>
      <c r="J2452" s="0">
        <v>10</v>
      </c>
    </row>
    <row r="2453" spans="1:10" customHeight="0">
      <c r="A2453" s="0">
        <f>HYPERLINK("https://dl.dropboxusercontent.com/scl/fi/0vry8wmtzv899n7ekbd1g/103400f10782.jpg?rlkey=25tz95srlj7zwhbn9nl84uoh6&amp;dl=0","Click to download Image")</f>
      </c>
      <c r="B2453" s="0">
        <f>HYPERLINK("https://dl.dropboxusercontent.com/scl/fi/pqjtig7y0u554m9l06erz/10-18-size-chartsmens-relaxed.jpg?rlkey=evlwf4ovjaxqlnptavz7ep0f7&amp;dl=0","Click to download SizeChart")</f>
      </c>
      <c r="C2453" s="0" t="inlineStr">
        <is>
          <t>Luca Men's Midweight Fleece Sweatshirt</t>
        </is>
      </c>
      <c r="D2453" s="0" t="inlineStr">
        <is>
          <t>'103400</t>
        </is>
      </c>
      <c r="E2453" s="0" t="inlineStr">
        <is>
          <t>LUCA:103400B-M</t>
        </is>
      </c>
      <c r="F2453" s="0" t="inlineStr">
        <is>
          <t>'000000000000</t>
        </is>
      </c>
      <c r="G2453" s="0" t="inlineStr">
        <is>
          <t>MENS</t>
        </is>
      </c>
      <c r="H2453" s="0" t="inlineStr">
        <is>
          <t>M</t>
        </is>
      </c>
      <c r="I2453" s="0">
        <v>29.99</v>
      </c>
      <c r="J2453" s="0">
        <v>32</v>
      </c>
    </row>
    <row r="2454" spans="1:10" customHeight="0">
      <c r="A2454" s="0">
        <f>HYPERLINK("https://dl.dropboxusercontent.com/scl/fi/0vry8wmtzv899n7ekbd1g/103400f10782.jpg?rlkey=25tz95srlj7zwhbn9nl84uoh6&amp;dl=0","Click to download Image")</f>
      </c>
      <c r="B2454" s="0">
        <f>HYPERLINK("https://dl.dropboxusercontent.com/scl/fi/pqjtig7y0u554m9l06erz/10-18-size-chartsmens-relaxed.jpg?rlkey=evlwf4ovjaxqlnptavz7ep0f7&amp;dl=0","Click to download SizeChart")</f>
      </c>
      <c r="C2454" s="0" t="inlineStr">
        <is>
          <t>Luca Men's Midweight Fleece Sweatshirt</t>
        </is>
      </c>
      <c r="D2454" s="0" t="inlineStr">
        <is>
          <t>'103400</t>
        </is>
      </c>
      <c r="E2454" s="0" t="inlineStr">
        <is>
          <t>LUCA:103400C-L</t>
        </is>
      </c>
      <c r="F2454" s="0" t="inlineStr">
        <is>
          <t>'000000000000</t>
        </is>
      </c>
      <c r="G2454" s="0" t="inlineStr">
        <is>
          <t>MENS</t>
        </is>
      </c>
      <c r="H2454" s="0" t="inlineStr">
        <is>
          <t>L</t>
        </is>
      </c>
      <c r="I2454" s="0">
        <v>29.99</v>
      </c>
      <c r="J2454" s="0">
        <v>38</v>
      </c>
    </row>
    <row r="2455" spans="1:10" customHeight="0">
      <c r="A2455" s="0">
        <f>HYPERLINK("https://dl.dropboxusercontent.com/scl/fi/0vry8wmtzv899n7ekbd1g/103400f10782.jpg?rlkey=25tz95srlj7zwhbn9nl84uoh6&amp;dl=0","Click to download Image")</f>
      </c>
      <c r="B2455" s="0">
        <f>HYPERLINK("https://dl.dropboxusercontent.com/scl/fi/pqjtig7y0u554m9l06erz/10-18-size-chartsmens-relaxed.jpg?rlkey=evlwf4ovjaxqlnptavz7ep0f7&amp;dl=0","Click to download SizeChart")</f>
      </c>
      <c r="C2455" s="0" t="inlineStr">
        <is>
          <t>Luca Men's Midweight Fleece Sweatshirt</t>
        </is>
      </c>
      <c r="D2455" s="0" t="inlineStr">
        <is>
          <t>'103400</t>
        </is>
      </c>
      <c r="E2455" s="0" t="inlineStr">
        <is>
          <t>LUCA:103400D-XL</t>
        </is>
      </c>
      <c r="F2455" s="0" t="inlineStr">
        <is>
          <t>'000000000000</t>
        </is>
      </c>
      <c r="G2455" s="0" t="inlineStr">
        <is>
          <t>MENS</t>
        </is>
      </c>
      <c r="H2455" s="0" t="inlineStr">
        <is>
          <t>XL</t>
        </is>
      </c>
      <c r="I2455" s="0">
        <v>29.99</v>
      </c>
      <c r="J2455" s="0">
        <v>41</v>
      </c>
    </row>
    <row r="2456" spans="1:10" customHeight="0">
      <c r="A2456" s="0">
        <f>HYPERLINK("https://dl.dropboxusercontent.com/scl/fi/0vry8wmtzv899n7ekbd1g/103400f10782.jpg?rlkey=25tz95srlj7zwhbn9nl84uoh6&amp;dl=0","Click to download Image")</f>
      </c>
      <c r="B2456" s="0">
        <f>HYPERLINK("https://dl.dropboxusercontent.com/scl/fi/pqjtig7y0u554m9l06erz/10-18-size-chartsmens-relaxed.jpg?rlkey=evlwf4ovjaxqlnptavz7ep0f7&amp;dl=0","Click to download SizeChart")</f>
      </c>
      <c r="C2456" s="0" t="inlineStr">
        <is>
          <t>Luca Men's Midweight Fleece Sweatshirt</t>
        </is>
      </c>
      <c r="D2456" s="0" t="inlineStr">
        <is>
          <t>'103400</t>
        </is>
      </c>
      <c r="E2456" s="0" t="inlineStr">
        <is>
          <t>LUCA:103400E-2XL</t>
        </is>
      </c>
      <c r="F2456" s="0" t="inlineStr">
        <is>
          <t>'000000000000</t>
        </is>
      </c>
      <c r="G2456" s="0" t="inlineStr">
        <is>
          <t>MENS</t>
        </is>
      </c>
      <c r="H2456" s="0" t="inlineStr">
        <is>
          <t>2XL</t>
        </is>
      </c>
      <c r="I2456" s="0">
        <v>31.99</v>
      </c>
      <c r="J2456" s="0">
        <v>56</v>
      </c>
    </row>
    <row r="2457" spans="1:10" customHeight="0">
      <c r="A2457" s="0">
        <f>HYPERLINK("https://dl.dropboxusercontent.com/scl/fi/0vry8wmtzv899n7ekbd1g/103400f10782.jpg?rlkey=25tz95srlj7zwhbn9nl84uoh6&amp;dl=0","Click to download Image")</f>
      </c>
      <c r="B2457" s="0">
        <f>HYPERLINK("https://dl.dropboxusercontent.com/scl/fi/pqjtig7y0u554m9l06erz/10-18-size-chartsmens-relaxed.jpg?rlkey=evlwf4ovjaxqlnptavz7ep0f7&amp;dl=0","Click to download SizeChart")</f>
      </c>
      <c r="C2457" s="0" t="inlineStr">
        <is>
          <t>Luca Men's Midweight Fleece Sweatshirt</t>
        </is>
      </c>
      <c r="D2457" s="0" t="inlineStr">
        <is>
          <t>'103400</t>
        </is>
      </c>
      <c r="E2457" s="0" t="inlineStr">
        <is>
          <t>LUCA:103400F-3XL</t>
        </is>
      </c>
      <c r="F2457" s="0" t="inlineStr">
        <is>
          <t>'000000000000</t>
        </is>
      </c>
      <c r="G2457" s="0" t="inlineStr">
        <is>
          <t>MENS</t>
        </is>
      </c>
      <c r="H2457" s="0" t="inlineStr">
        <is>
          <t>3XL</t>
        </is>
      </c>
      <c r="I2457" s="0">
        <v>31.99</v>
      </c>
      <c r="J2457" s="0">
        <v>29</v>
      </c>
    </row>
    <row r="2458" spans="1:10" customHeight="0">
      <c r="A2458" s="0">
        <f>HYPERLINK("https://dl.dropboxusercontent.com/scl/fi/qy53pb86vo85c99oks3xn/sideline-caps-02.png?rlkey=ybi3kwnky83k1sl0vc85fp30i&amp;dl=0","Click to download Image")</f>
      </c>
      <c r="C2458" s="0" t="inlineStr">
        <is>
          <t>Colt 2 Men's Cap</t>
        </is>
      </c>
      <c r="D2458" s="0" t="inlineStr">
        <is>
          <t>'160787</t>
        </is>
      </c>
      <c r="E2458" s="0" t="inlineStr">
        <is>
          <t>IOWA COLT 2 GD:160787</t>
        </is>
      </c>
      <c r="F2458" s="0" t="inlineStr">
        <is>
          <t>'700160787000</t>
        </is>
      </c>
      <c r="G2458" s="0" t="inlineStr">
        <is>
          <t>MENS</t>
        </is>
      </c>
      <c r="H2458" s="0" t="inlineStr">
        <is>
          <t>STANDARD MENS</t>
        </is>
      </c>
      <c r="I2458" s="0">
        <v>24.99</v>
      </c>
      <c r="J2458" s="0">
        <v>118</v>
      </c>
    </row>
    <row r="2459" spans="1:10" customHeight="0">
      <c r="A2459" s="0">
        <f>HYPERLINK("https://dl.dropboxusercontent.com/scl/fi/1k0zm23zlrna0sah5rhbq/sideline-caps-08.png?rlkey=2360orok4ju8l44nsommvomej&amp;dl=0","Click to download Image")</f>
      </c>
      <c r="C2459" s="0" t="inlineStr">
        <is>
          <t>Colt 2 Men's Cap</t>
        </is>
      </c>
      <c r="D2459" s="0" t="inlineStr">
        <is>
          <t>'160938</t>
        </is>
      </c>
      <c r="E2459" s="0" t="inlineStr">
        <is>
          <t>ISU COLT 2 GD:160938</t>
        </is>
      </c>
      <c r="F2459" s="0" t="inlineStr">
        <is>
          <t>'701160938003</t>
        </is>
      </c>
      <c r="G2459" s="0" t="inlineStr">
        <is>
          <t>MENS</t>
        </is>
      </c>
      <c r="H2459" s="0" t="inlineStr">
        <is>
          <t>STANDARD MENS</t>
        </is>
      </c>
      <c r="I2459" s="0">
        <v>24.99</v>
      </c>
      <c r="J2459" s="0">
        <v>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2026-08-11T04:16:22-05:00</dcterms:created>
  <dcterms:modified xsi:type="dcterms:W3CDTF">2026-08-11T04:16:22-05:00</dcterms:modified>
  <cp:revision>0</cp:revision>
</cp:coreProperties>
</file>