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9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HYPERLINK("https://dl.dropboxusercontent.com/scl/fi/e25oe4pi97t3mzckj56p8/relay-139536-tn.jpg?rlkey=q43wd9lx30b647h37bq5uymrl&amp;dl=0","Click to download Image")</f>
      </c>
      <c r="C2" s="0" t="inlineStr">
        <is>
          <t>Clear Relay Sling Bag</t>
        </is>
      </c>
      <c r="D2" s="1">
        <v>139536</v>
      </c>
      <c r="E2" s="0" t="inlineStr">
        <is>
          <t>MU RELAY CR:139536</t>
        </is>
      </c>
      <c r="F2" s="2">
        <v>903139536016</v>
      </c>
      <c r="I2" s="0">
        <v>24.99</v>
      </c>
      <c r="J2" s="0">
        <v>7</v>
      </c>
    </row>
    <row r="3" spans="1:10" customHeight="0">
      <c r="A3" s="0">
        <f>HYPERLINK("https://dl.dropboxusercontent.com/scl/fi/i749l2p3mp6od3mjyynvb/relay-139537-tn.jpg?rlkey=lt7u1ks929b2qi9ryhao8h7j2&amp;dl=0","Click to download Image")</f>
      </c>
      <c r="C3" s="0" t="inlineStr">
        <is>
          <t>Clear Relay Sling Bag</t>
        </is>
      </c>
      <c r="D3" s="1">
        <v>139537</v>
      </c>
      <c r="E3" s="0" t="inlineStr">
        <is>
          <t>SDSU RELAY CR:139537</t>
        </is>
      </c>
      <c r="F3" s="2">
        <v>916139537013</v>
      </c>
      <c r="I3" s="0">
        <v>24.99</v>
      </c>
      <c r="J3" s="0">
        <v>14</v>
      </c>
    </row>
    <row r="4" spans="1:10" customHeight="0">
      <c r="A4" s="0">
        <f>HYPERLINK("https://dl.dropboxusercontent.com/scl/fi/hwi24h7z7qbbkhjm8jdgv/dsc6178edit-copy.jpg?rlkey=xp7rteyz4b33c4768d43z9wxz&amp;dl=0","Click to download Image")</f>
      </c>
      <c r="C4" s="0" t="inlineStr">
        <is>
          <t>Clear Relay Sling Bag</t>
        </is>
      </c>
      <c r="D4" s="1">
        <v>139542</v>
      </c>
      <c r="E4" s="0" t="inlineStr">
        <is>
          <t>DRK RELAY CR:139542</t>
        </is>
      </c>
      <c r="F4" s="2">
        <v>917139542014</v>
      </c>
      <c r="I4" s="0">
        <v>24.99</v>
      </c>
      <c r="J4" s="0">
        <v>47</v>
      </c>
    </row>
    <row r="5" spans="1:10" customHeight="0">
      <c r="A5" s="0">
        <f>HYPERLINK("https://dl.dropboxusercontent.com/scl/fi/2xp59m57eqztny4wx2wzw/jaxon-139627-tn.jpg?rlkey=eze03rlkr1yfm6y572u6u9pqv&amp;dl=0","Click to download Image")</f>
      </c>
      <c r="B5" s="0">
        <f>HYPERLINK("https://dl.dropboxusercontent.com/scl/fi/8rcs47zsk0jgu2f2njcur/mens-t-shirt-size-chartsslate-cason.jpg?rlkey=meyu8qffg2jf0fs0788p9nl15&amp;dl=0","Click to download SizeChart")</f>
      </c>
      <c r="C5" s="0" t="inlineStr">
        <is>
          <t>Jaxon Men's Short Sleeve Shirt</t>
        </is>
      </c>
      <c r="D5" s="1">
        <v>139627</v>
      </c>
      <c r="E5" s="0" t="inlineStr">
        <is>
          <t>SDSU JAXON M HG:139627A-S</t>
        </is>
      </c>
      <c r="F5" s="2">
        <v>816139627045</v>
      </c>
      <c r="G5" s="0" t="inlineStr">
        <is>
          <t>MENS</t>
        </is>
      </c>
      <c r="H5" s="0" t="inlineStr">
        <is>
          <t>S</t>
        </is>
      </c>
      <c r="I5" s="0">
        <v>29.99</v>
      </c>
      <c r="J5" s="0">
        <v>4</v>
      </c>
    </row>
    <row r="6" spans="1:10" customHeight="0">
      <c r="A6" s="0">
        <f>HYPERLINK("https://dl.dropboxusercontent.com/scl/fi/2xp59m57eqztny4wx2wzw/jaxon-139627-tn.jpg?rlkey=eze03rlkr1yfm6y572u6u9pqv&amp;dl=0","Click to download Image")</f>
      </c>
      <c r="B6" s="0">
        <f>HYPERLINK("https://dl.dropboxusercontent.com/scl/fi/8rcs47zsk0jgu2f2njcur/mens-t-shirt-size-chartsslate-cason.jpg?rlkey=meyu8qffg2jf0fs0788p9nl15&amp;dl=0","Click to download SizeChart")</f>
      </c>
      <c r="C6" s="0" t="inlineStr">
        <is>
          <t>Jaxon Men's Short Sleeve Shirt</t>
        </is>
      </c>
      <c r="D6" s="1">
        <v>139627</v>
      </c>
      <c r="E6" s="0" t="inlineStr">
        <is>
          <t>SDSU JAXON M HG:139627B-M</t>
        </is>
      </c>
      <c r="F6" s="2">
        <v>816139627052</v>
      </c>
      <c r="G6" s="0" t="inlineStr">
        <is>
          <t>MENS</t>
        </is>
      </c>
      <c r="H6" s="0" t="inlineStr">
        <is>
          <t>M</t>
        </is>
      </c>
      <c r="I6" s="0">
        <v>29.99</v>
      </c>
      <c r="J6" s="0">
        <v>8</v>
      </c>
    </row>
    <row r="7" spans="1:10" customHeight="0">
      <c r="A7" s="0">
        <f>HYPERLINK("https://dl.dropboxusercontent.com/scl/fi/2xp59m57eqztny4wx2wzw/jaxon-139627-tn.jpg?rlkey=eze03rlkr1yfm6y572u6u9pqv&amp;dl=0","Click to download Image")</f>
      </c>
      <c r="B7" s="0">
        <f>HYPERLINK("https://dl.dropboxusercontent.com/scl/fi/8rcs47zsk0jgu2f2njcur/mens-t-shirt-size-chartsslate-cason.jpg?rlkey=meyu8qffg2jf0fs0788p9nl15&amp;dl=0","Click to download SizeChart")</f>
      </c>
      <c r="C7" s="0" t="inlineStr">
        <is>
          <t>Jaxon Men's Short Sleeve Shirt</t>
        </is>
      </c>
      <c r="D7" s="1">
        <v>139627</v>
      </c>
      <c r="E7" s="0" t="inlineStr">
        <is>
          <t>SDSU JAXON M HG:139627C-L</t>
        </is>
      </c>
      <c r="F7" s="2">
        <v>816139627069</v>
      </c>
      <c r="G7" s="0" t="inlineStr">
        <is>
          <t>MENS</t>
        </is>
      </c>
      <c r="H7" s="0" t="inlineStr">
        <is>
          <t>L</t>
        </is>
      </c>
      <c r="I7" s="0">
        <v>29.99</v>
      </c>
      <c r="J7" s="0">
        <v>9</v>
      </c>
    </row>
    <row r="8" spans="1:10" customHeight="0">
      <c r="A8" s="0">
        <f>HYPERLINK("https://dl.dropboxusercontent.com/scl/fi/2xp59m57eqztny4wx2wzw/jaxon-139627-tn.jpg?rlkey=eze03rlkr1yfm6y572u6u9pqv&amp;dl=0","Click to download Image")</f>
      </c>
      <c r="B8" s="0">
        <f>HYPERLINK("https://dl.dropboxusercontent.com/scl/fi/8rcs47zsk0jgu2f2njcur/mens-t-shirt-size-chartsslate-cason.jpg?rlkey=meyu8qffg2jf0fs0788p9nl15&amp;dl=0","Click to download SizeChart")</f>
      </c>
      <c r="C8" s="0" t="inlineStr">
        <is>
          <t>Jaxon Men's Short Sleeve Shirt</t>
        </is>
      </c>
      <c r="D8" s="1">
        <v>139627</v>
      </c>
      <c r="E8" s="0" t="inlineStr">
        <is>
          <t>SDSU JAXON M HG:139627D-XL</t>
        </is>
      </c>
      <c r="F8" s="2">
        <v>816139627076</v>
      </c>
      <c r="G8" s="0" t="inlineStr">
        <is>
          <t>MENS</t>
        </is>
      </c>
      <c r="H8" s="0" t="inlineStr">
        <is>
          <t>XL</t>
        </is>
      </c>
      <c r="I8" s="0">
        <v>29.99</v>
      </c>
      <c r="J8" s="0">
        <v>7</v>
      </c>
    </row>
    <row r="9" spans="1:10" customHeight="0">
      <c r="A9" s="0">
        <f>HYPERLINK("https://dl.dropboxusercontent.com/scl/fi/2xp59m57eqztny4wx2wzw/jaxon-139627-tn.jpg?rlkey=eze03rlkr1yfm6y572u6u9pqv&amp;dl=0","Click to download Image")</f>
      </c>
      <c r="B9" s="0">
        <f>HYPERLINK("https://dl.dropboxusercontent.com/scl/fi/8rcs47zsk0jgu2f2njcur/mens-t-shirt-size-chartsslate-cason.jpg?rlkey=meyu8qffg2jf0fs0788p9nl15&amp;dl=0","Click to download SizeChart")</f>
      </c>
      <c r="C9" s="0" t="inlineStr">
        <is>
          <t>Jaxon Men's Short Sleeve Shirt</t>
        </is>
      </c>
      <c r="D9" s="1">
        <v>139627</v>
      </c>
      <c r="E9" s="0" t="inlineStr">
        <is>
          <t>SDSU JAXON M HG:139627E-2XL</t>
        </is>
      </c>
      <c r="F9" s="2">
        <v>816139627083</v>
      </c>
      <c r="G9" s="0" t="inlineStr">
        <is>
          <t>MENS</t>
        </is>
      </c>
      <c r="H9" s="0" t="inlineStr">
        <is>
          <t>2XL</t>
        </is>
      </c>
      <c r="I9" s="0">
        <v>29.99</v>
      </c>
      <c r="J9" s="0">
        <v>7</v>
      </c>
    </row>
    <row r="10" spans="1:10" customHeight="0">
      <c r="A10" s="0">
        <f>HYPERLINK("https://dl.dropboxusercontent.com/scl/fi/2xp59m57eqztny4wx2wzw/jaxon-139627-tn.jpg?rlkey=eze03rlkr1yfm6y572u6u9pqv&amp;dl=0","Click to download Image")</f>
      </c>
      <c r="B10" s="0">
        <f>HYPERLINK("https://dl.dropboxusercontent.com/scl/fi/8rcs47zsk0jgu2f2njcur/mens-t-shirt-size-chartsslate-cason.jpg?rlkey=meyu8qffg2jf0fs0788p9nl15&amp;dl=0","Click to download SizeChart")</f>
      </c>
      <c r="C10" s="0" t="inlineStr">
        <is>
          <t>Jaxon Men's Short Sleeve Shirt</t>
        </is>
      </c>
      <c r="D10" s="1">
        <v>139627</v>
      </c>
      <c r="E10" s="0" t="inlineStr">
        <is>
          <t>SDSU JAXON M HG:139627F-3XL</t>
        </is>
      </c>
      <c r="F10" s="2">
        <v>816139627090</v>
      </c>
      <c r="G10" s="0" t="inlineStr">
        <is>
          <t>MENS</t>
        </is>
      </c>
      <c r="H10" s="0" t="inlineStr">
        <is>
          <t>3XL</t>
        </is>
      </c>
      <c r="I10" s="0">
        <v>29.99</v>
      </c>
      <c r="J10" s="0">
        <v>3</v>
      </c>
    </row>
    <row r="11" spans="1:10" customHeight="0">
      <c r="A11" s="0">
        <f>HYPERLINK("https://dl.dropboxusercontent.com/scl/fi/2xp59m57eqztny4wx2wzw/jaxon-139627-tn.jpg?rlkey=eze03rlkr1yfm6y572u6u9pqv&amp;dl=0","Click to download Image")</f>
      </c>
      <c r="B11" s="0">
        <f>HYPERLINK("https://dl.dropboxusercontent.com/scl/fi/8rcs47zsk0jgu2f2njcur/mens-t-shirt-size-chartsslate-cason.jpg?rlkey=meyu8qffg2jf0fs0788p9nl15&amp;dl=0","Click to download SizeChart")</f>
      </c>
      <c r="C11" s="0" t="inlineStr">
        <is>
          <t>Jaxon Men's Short Sleeve Shirt</t>
        </is>
      </c>
      <c r="D11" s="1">
        <v>139627</v>
      </c>
      <c r="E11" s="0" t="inlineStr">
        <is>
          <t>SDSU JAXON M HG:139627Z-12PK</t>
        </is>
      </c>
      <c r="F11" s="2">
        <v>816139627991</v>
      </c>
      <c r="G11" s="0" t="inlineStr">
        <is>
          <t>MENS</t>
        </is>
      </c>
      <c r="H11" s="0" t="inlineStr">
        <is>
          <t>12 PACK</t>
        </is>
      </c>
      <c r="I11" s="0">
        <v>294</v>
      </c>
      <c r="J11" s="0">
        <v>0</v>
      </c>
    </row>
    <row r="12" spans="1:10" customHeight="0">
      <c r="A12" s="0">
        <f>HYPERLINK("https://dl.dropboxusercontent.com/scl/fi/sf6i0xbcf9cywm8f2b0w9/jaxon-139624-tn.jpg?rlkey=o6g8di4e2z044oez0jjjjwrtv&amp;dl=0","Click to download Image")</f>
      </c>
      <c r="B12" s="0">
        <f>HYPERLINK("https://dl.dropboxusercontent.com/scl/fi/8rcs47zsk0jgu2f2njcur/mens-t-shirt-size-chartsslate-cason.jpg?rlkey=meyu8qffg2jf0fs0788p9nl15&amp;dl=0","Click to download SizeChart")</f>
      </c>
      <c r="C12" s="0" t="inlineStr">
        <is>
          <t>Jaxon Men's Short Sleeve Shirt</t>
        </is>
      </c>
      <c r="D12" s="1">
        <v>139624</v>
      </c>
      <c r="E12" s="0" t="inlineStr">
        <is>
          <t>DRK JAXON M HG:139624A-S</t>
        </is>
      </c>
      <c r="F12" s="2">
        <v>817139624041</v>
      </c>
      <c r="G12" s="0" t="inlineStr">
        <is>
          <t>MENS</t>
        </is>
      </c>
      <c r="H12" s="0" t="inlineStr">
        <is>
          <t>S</t>
        </is>
      </c>
      <c r="I12" s="0">
        <v>29.99</v>
      </c>
      <c r="J12" s="0">
        <v>5</v>
      </c>
    </row>
    <row r="13" spans="1:10" customHeight="0">
      <c r="A13" s="0">
        <f>HYPERLINK("https://dl.dropboxusercontent.com/scl/fi/sf6i0xbcf9cywm8f2b0w9/jaxon-139624-tn.jpg?rlkey=o6g8di4e2z044oez0jjjjwrtv&amp;dl=0","Click to download Image")</f>
      </c>
      <c r="B13" s="0">
        <f>HYPERLINK("https://dl.dropboxusercontent.com/scl/fi/8rcs47zsk0jgu2f2njcur/mens-t-shirt-size-chartsslate-cason.jpg?rlkey=meyu8qffg2jf0fs0788p9nl15&amp;dl=0","Click to download SizeChart")</f>
      </c>
      <c r="C13" s="0" t="inlineStr">
        <is>
          <t>Jaxon Men's Short Sleeve Shirt</t>
        </is>
      </c>
      <c r="D13" s="1">
        <v>139624</v>
      </c>
      <c r="E13" s="0" t="inlineStr">
        <is>
          <t>DRK JAXON M HG:139624B-M</t>
        </is>
      </c>
      <c r="F13" s="2">
        <v>817139624058</v>
      </c>
      <c r="G13" s="0" t="inlineStr">
        <is>
          <t>MENS</t>
        </is>
      </c>
      <c r="H13" s="0" t="inlineStr">
        <is>
          <t>M</t>
        </is>
      </c>
      <c r="I13" s="0">
        <v>29.99</v>
      </c>
      <c r="J13" s="0">
        <v>9</v>
      </c>
    </row>
    <row r="14" spans="1:10" customHeight="0">
      <c r="A14" s="0">
        <f>HYPERLINK("https://dl.dropboxusercontent.com/scl/fi/sf6i0xbcf9cywm8f2b0w9/jaxon-139624-tn.jpg?rlkey=o6g8di4e2z044oez0jjjjwrtv&amp;dl=0","Click to download Image")</f>
      </c>
      <c r="B14" s="0">
        <f>HYPERLINK("https://dl.dropboxusercontent.com/scl/fi/8rcs47zsk0jgu2f2njcur/mens-t-shirt-size-chartsslate-cason.jpg?rlkey=meyu8qffg2jf0fs0788p9nl15&amp;dl=0","Click to download SizeChart")</f>
      </c>
      <c r="C14" s="0" t="inlineStr">
        <is>
          <t>Jaxon Men's Short Sleeve Shirt</t>
        </is>
      </c>
      <c r="D14" s="1">
        <v>139624</v>
      </c>
      <c r="E14" s="0" t="inlineStr">
        <is>
          <t>DRK JAXON M HG:139624C-L</t>
        </is>
      </c>
      <c r="F14" s="2">
        <v>817139624065</v>
      </c>
      <c r="G14" s="0" t="inlineStr">
        <is>
          <t>MENS</t>
        </is>
      </c>
      <c r="H14" s="0" t="inlineStr">
        <is>
          <t>L</t>
        </is>
      </c>
      <c r="I14" s="0">
        <v>29.99</v>
      </c>
      <c r="J14" s="0">
        <v>15</v>
      </c>
    </row>
    <row r="15" spans="1:10" customHeight="0">
      <c r="A15" s="0">
        <f>HYPERLINK("https://dl.dropboxusercontent.com/scl/fi/sf6i0xbcf9cywm8f2b0w9/jaxon-139624-tn.jpg?rlkey=o6g8di4e2z044oez0jjjjwrtv&amp;dl=0","Click to download Image")</f>
      </c>
      <c r="B15" s="0">
        <f>HYPERLINK("https://dl.dropboxusercontent.com/scl/fi/8rcs47zsk0jgu2f2njcur/mens-t-shirt-size-chartsslate-cason.jpg?rlkey=meyu8qffg2jf0fs0788p9nl15&amp;dl=0","Click to download SizeChart")</f>
      </c>
      <c r="C15" s="0" t="inlineStr">
        <is>
          <t>Jaxon Men's Short Sleeve Shirt</t>
        </is>
      </c>
      <c r="D15" s="1">
        <v>139624</v>
      </c>
      <c r="E15" s="0" t="inlineStr">
        <is>
          <t>DRK JAXON M HG:139624D-XL</t>
        </is>
      </c>
      <c r="F15" s="2">
        <v>817139624072</v>
      </c>
      <c r="G15" s="0" t="inlineStr">
        <is>
          <t>MENS</t>
        </is>
      </c>
      <c r="H15" s="0" t="inlineStr">
        <is>
          <t>XL</t>
        </is>
      </c>
      <c r="I15" s="0">
        <v>29.99</v>
      </c>
      <c r="J15" s="0">
        <v>17</v>
      </c>
    </row>
    <row r="16" spans="1:10" customHeight="0">
      <c r="A16" s="0">
        <f>HYPERLINK("https://dl.dropboxusercontent.com/scl/fi/sf6i0xbcf9cywm8f2b0w9/jaxon-139624-tn.jpg?rlkey=o6g8di4e2z044oez0jjjjwrtv&amp;dl=0","Click to download Image")</f>
      </c>
      <c r="B16" s="0">
        <f>HYPERLINK("https://dl.dropboxusercontent.com/scl/fi/8rcs47zsk0jgu2f2njcur/mens-t-shirt-size-chartsslate-cason.jpg?rlkey=meyu8qffg2jf0fs0788p9nl15&amp;dl=0","Click to download SizeChart")</f>
      </c>
      <c r="C16" s="0" t="inlineStr">
        <is>
          <t>Jaxon Men's Short Sleeve Shirt</t>
        </is>
      </c>
      <c r="D16" s="1">
        <v>139624</v>
      </c>
      <c r="E16" s="0" t="inlineStr">
        <is>
          <t>DRK JAXON M HG:139624E-2XL</t>
        </is>
      </c>
      <c r="F16" s="2">
        <v>817139624089</v>
      </c>
      <c r="G16" s="0" t="inlineStr">
        <is>
          <t>MENS</t>
        </is>
      </c>
      <c r="H16" s="0" t="inlineStr">
        <is>
          <t>2XL</t>
        </is>
      </c>
      <c r="I16" s="0">
        <v>29.99</v>
      </c>
      <c r="J16" s="0">
        <v>12</v>
      </c>
    </row>
    <row r="17" spans="1:10" customHeight="0">
      <c r="A17" s="0">
        <f>HYPERLINK("https://dl.dropboxusercontent.com/scl/fi/sf6i0xbcf9cywm8f2b0w9/jaxon-139624-tn.jpg?rlkey=o6g8di4e2z044oez0jjjjwrtv&amp;dl=0","Click to download Image")</f>
      </c>
      <c r="B17" s="0">
        <f>HYPERLINK("https://dl.dropboxusercontent.com/scl/fi/8rcs47zsk0jgu2f2njcur/mens-t-shirt-size-chartsslate-cason.jpg?rlkey=meyu8qffg2jf0fs0788p9nl15&amp;dl=0","Click to download SizeChart")</f>
      </c>
      <c r="C17" s="0" t="inlineStr">
        <is>
          <t>Jaxon Men's Short Sleeve Shirt</t>
        </is>
      </c>
      <c r="D17" s="1">
        <v>139624</v>
      </c>
      <c r="E17" s="0" t="inlineStr">
        <is>
          <t>DRK JAXON M HG:139624F-3XL</t>
        </is>
      </c>
      <c r="F17" s="2">
        <v>817139624096</v>
      </c>
      <c r="G17" s="0" t="inlineStr">
        <is>
          <t>MENS</t>
        </is>
      </c>
      <c r="H17" s="0" t="inlineStr">
        <is>
          <t>3XL</t>
        </is>
      </c>
      <c r="I17" s="0">
        <v>29.99</v>
      </c>
      <c r="J17" s="0">
        <v>5</v>
      </c>
    </row>
    <row r="18" spans="1:10" customHeight="0">
      <c r="A18" s="0">
        <f>HYPERLINK("https://dl.dropboxusercontent.com/scl/fi/sf6i0xbcf9cywm8f2b0w9/jaxon-139624-tn.jpg?rlkey=o6g8di4e2z044oez0jjjjwrtv&amp;dl=0","Click to download Image")</f>
      </c>
      <c r="B18" s="0">
        <f>HYPERLINK("https://dl.dropboxusercontent.com/scl/fi/8rcs47zsk0jgu2f2njcur/mens-t-shirt-size-chartsslate-cason.jpg?rlkey=meyu8qffg2jf0fs0788p9nl15&amp;dl=0","Click to download SizeChart")</f>
      </c>
      <c r="C18" s="0" t="inlineStr">
        <is>
          <t>Jaxon Men's Short Sleeve Shirt</t>
        </is>
      </c>
      <c r="D18" s="1">
        <v>139624</v>
      </c>
      <c r="E18" s="0" t="inlineStr">
        <is>
          <t>DRK JAXON M HG:139624Z-12PK</t>
        </is>
      </c>
      <c r="F18" s="2">
        <v>817139624997</v>
      </c>
      <c r="G18" s="0" t="inlineStr">
        <is>
          <t>MENS</t>
        </is>
      </c>
      <c r="H18" s="0" t="inlineStr">
        <is>
          <t>12 PACK</t>
        </is>
      </c>
      <c r="I18" s="0">
        <v>294</v>
      </c>
      <c r="J18" s="0">
        <v>0</v>
      </c>
    </row>
    <row r="19" spans="1:10" customHeight="0">
      <c r="A19" s="0">
        <f>HYPERLINK("https://dl.dropboxusercontent.com/scl/fi/4xzim78muijuc9omll39o/jaxon-139626-tn.jpg?rlkey=r0xa9o8tznpk23d21lpjwdfvk&amp;dl=0","Click to download Image")</f>
      </c>
      <c r="B19" s="0">
        <f>HYPERLINK("https://dl.dropboxusercontent.com/scl/fi/8rcs47zsk0jgu2f2njcur/mens-t-shirt-size-chartsslate-cason.jpg?rlkey=meyu8qffg2jf0fs0788p9nl15&amp;dl=0","Click to download SizeChart")</f>
      </c>
      <c r="C19" s="0" t="inlineStr">
        <is>
          <t>Jaxon Men's Short Sleeve Shirt</t>
        </is>
      </c>
      <c r="D19" s="1">
        <v>139626</v>
      </c>
      <c r="E19" s="0" t="inlineStr">
        <is>
          <t>NDSU JAXON M HG:139626A-S</t>
        </is>
      </c>
      <c r="F19" s="2">
        <v>813139626047</v>
      </c>
      <c r="G19" s="0" t="inlineStr">
        <is>
          <t>MENS</t>
        </is>
      </c>
      <c r="H19" s="0" t="inlineStr">
        <is>
          <t>S</t>
        </is>
      </c>
      <c r="I19" s="0">
        <v>29.99</v>
      </c>
      <c r="J19" s="0">
        <v>3</v>
      </c>
    </row>
    <row r="20" spans="1:10" customHeight="0">
      <c r="A20" s="0">
        <f>HYPERLINK("https://dl.dropboxusercontent.com/scl/fi/4xzim78muijuc9omll39o/jaxon-139626-tn.jpg?rlkey=r0xa9o8tznpk23d21lpjwdfvk&amp;dl=0","Click to download Image")</f>
      </c>
      <c r="B20" s="0">
        <f>HYPERLINK("https://dl.dropboxusercontent.com/scl/fi/8rcs47zsk0jgu2f2njcur/mens-t-shirt-size-chartsslate-cason.jpg?rlkey=meyu8qffg2jf0fs0788p9nl15&amp;dl=0","Click to download SizeChart")</f>
      </c>
      <c r="C20" s="0" t="inlineStr">
        <is>
          <t>Jaxon Men's Short Sleeve Shirt</t>
        </is>
      </c>
      <c r="D20" s="1">
        <v>139626</v>
      </c>
      <c r="E20" s="0" t="inlineStr">
        <is>
          <t>NDSU JAXON M HG:139626B-M</t>
        </is>
      </c>
      <c r="F20" s="2">
        <v>813139626054</v>
      </c>
      <c r="G20" s="0" t="inlineStr">
        <is>
          <t>MENS</t>
        </is>
      </c>
      <c r="H20" s="0" t="inlineStr">
        <is>
          <t>M</t>
        </is>
      </c>
      <c r="I20" s="0">
        <v>29.99</v>
      </c>
      <c r="J20" s="0">
        <v>7</v>
      </c>
    </row>
    <row r="21" spans="1:10" customHeight="0">
      <c r="A21" s="0">
        <f>HYPERLINK("https://dl.dropboxusercontent.com/scl/fi/4xzim78muijuc9omll39o/jaxon-139626-tn.jpg?rlkey=r0xa9o8tznpk23d21lpjwdfvk&amp;dl=0","Click to download Image")</f>
      </c>
      <c r="B21" s="0">
        <f>HYPERLINK("https://dl.dropboxusercontent.com/scl/fi/8rcs47zsk0jgu2f2njcur/mens-t-shirt-size-chartsslate-cason.jpg?rlkey=meyu8qffg2jf0fs0788p9nl15&amp;dl=0","Click to download SizeChart")</f>
      </c>
      <c r="C21" s="0" t="inlineStr">
        <is>
          <t>Jaxon Men's Short Sleeve Shirt</t>
        </is>
      </c>
      <c r="D21" s="1">
        <v>139626</v>
      </c>
      <c r="E21" s="0" t="inlineStr">
        <is>
          <t>NDSU JAXON M HG:139626C-L</t>
        </is>
      </c>
      <c r="F21" s="2">
        <v>813139626061</v>
      </c>
      <c r="G21" s="0" t="inlineStr">
        <is>
          <t>MENS</t>
        </is>
      </c>
      <c r="H21" s="0" t="inlineStr">
        <is>
          <t>L</t>
        </is>
      </c>
      <c r="I21" s="0">
        <v>29.99</v>
      </c>
      <c r="J21" s="0">
        <v>8</v>
      </c>
    </row>
    <row r="22" spans="1:10" customHeight="0">
      <c r="A22" s="0">
        <f>HYPERLINK("https://dl.dropboxusercontent.com/scl/fi/4xzim78muijuc9omll39o/jaxon-139626-tn.jpg?rlkey=r0xa9o8tznpk23d21lpjwdfvk&amp;dl=0","Click to download Image")</f>
      </c>
      <c r="B22" s="0">
        <f>HYPERLINK("https://dl.dropboxusercontent.com/scl/fi/8rcs47zsk0jgu2f2njcur/mens-t-shirt-size-chartsslate-cason.jpg?rlkey=meyu8qffg2jf0fs0788p9nl15&amp;dl=0","Click to download SizeChart")</f>
      </c>
      <c r="C22" s="0" t="inlineStr">
        <is>
          <t>Jaxon Men's Short Sleeve Shirt</t>
        </is>
      </c>
      <c r="D22" s="1">
        <v>139626</v>
      </c>
      <c r="E22" s="0" t="inlineStr">
        <is>
          <t>NDSU JAXON M HG:139626D-XL</t>
        </is>
      </c>
      <c r="F22" s="2">
        <v>813139626078</v>
      </c>
      <c r="G22" s="0" t="inlineStr">
        <is>
          <t>MENS</t>
        </is>
      </c>
      <c r="H22" s="0" t="inlineStr">
        <is>
          <t>XL</t>
        </is>
      </c>
      <c r="I22" s="0">
        <v>29.99</v>
      </c>
      <c r="J22" s="0">
        <v>6</v>
      </c>
    </row>
    <row r="23" spans="1:10" customHeight="0">
      <c r="A23" s="0">
        <f>HYPERLINK("https://dl.dropboxusercontent.com/scl/fi/4xzim78muijuc9omll39o/jaxon-139626-tn.jpg?rlkey=r0xa9o8tznpk23d21lpjwdfvk&amp;dl=0","Click to download Image")</f>
      </c>
      <c r="B23" s="0">
        <f>HYPERLINK("https://dl.dropboxusercontent.com/scl/fi/8rcs47zsk0jgu2f2njcur/mens-t-shirt-size-chartsslate-cason.jpg?rlkey=meyu8qffg2jf0fs0788p9nl15&amp;dl=0","Click to download SizeChart")</f>
      </c>
      <c r="C23" s="0" t="inlineStr">
        <is>
          <t>Jaxon Men's Short Sleeve Shirt</t>
        </is>
      </c>
      <c r="D23" s="1">
        <v>139626</v>
      </c>
      <c r="E23" s="0" t="inlineStr">
        <is>
          <t>NDSU JAXON M HG:139626E-2XL</t>
        </is>
      </c>
      <c r="F23" s="2">
        <v>813139626085</v>
      </c>
      <c r="G23" s="0" t="inlineStr">
        <is>
          <t>MENS</t>
        </is>
      </c>
      <c r="H23" s="0" t="inlineStr">
        <is>
          <t>2XL</t>
        </is>
      </c>
      <c r="I23" s="0">
        <v>29.99</v>
      </c>
      <c r="J23" s="0">
        <v>5</v>
      </c>
    </row>
    <row r="24" spans="1:10" customHeight="0">
      <c r="A24" s="0">
        <f>HYPERLINK("https://dl.dropboxusercontent.com/scl/fi/4xzim78muijuc9omll39o/jaxon-139626-tn.jpg?rlkey=r0xa9o8tznpk23d21lpjwdfvk&amp;dl=0","Click to download Image")</f>
      </c>
      <c r="B24" s="0">
        <f>HYPERLINK("https://dl.dropboxusercontent.com/scl/fi/8rcs47zsk0jgu2f2njcur/mens-t-shirt-size-chartsslate-cason.jpg?rlkey=meyu8qffg2jf0fs0788p9nl15&amp;dl=0","Click to download SizeChart")</f>
      </c>
      <c r="C24" s="0" t="inlineStr">
        <is>
          <t>Jaxon Men's Short Sleeve Shirt</t>
        </is>
      </c>
      <c r="D24" s="1">
        <v>139626</v>
      </c>
      <c r="E24" s="0" t="inlineStr">
        <is>
          <t>NDSU JAXON M HG:139626F-3XL</t>
        </is>
      </c>
      <c r="F24" s="2">
        <v>813139626092</v>
      </c>
      <c r="G24" s="0" t="inlineStr">
        <is>
          <t>MENS</t>
        </is>
      </c>
      <c r="H24" s="0" t="inlineStr">
        <is>
          <t>3XL</t>
        </is>
      </c>
      <c r="I24" s="0">
        <v>29.99</v>
      </c>
      <c r="J24" s="0">
        <v>3</v>
      </c>
    </row>
    <row r="25" spans="1:10" customHeight="0">
      <c r="A25" s="0">
        <f>HYPERLINK("https://dl.dropboxusercontent.com/scl/fi/4xzim78muijuc9omll39o/jaxon-139626-tn.jpg?rlkey=r0xa9o8tznpk23d21lpjwdfvk&amp;dl=0","Click to download Image")</f>
      </c>
      <c r="B25" s="0">
        <f>HYPERLINK("https://dl.dropboxusercontent.com/scl/fi/8rcs47zsk0jgu2f2njcur/mens-t-shirt-size-chartsslate-cason.jpg?rlkey=meyu8qffg2jf0fs0788p9nl15&amp;dl=0","Click to download SizeChart")</f>
      </c>
      <c r="C25" s="0" t="inlineStr">
        <is>
          <t>Jaxon Men's Short Sleeve Shirt</t>
        </is>
      </c>
      <c r="D25" s="1">
        <v>139626</v>
      </c>
      <c r="E25" s="0" t="inlineStr">
        <is>
          <t>NDSU JAXON M HG:139626Z-12PK</t>
        </is>
      </c>
      <c r="F25" s="2">
        <v>813139626993</v>
      </c>
      <c r="G25" s="0" t="inlineStr">
        <is>
          <t>MENS</t>
        </is>
      </c>
      <c r="H25" s="0" t="inlineStr">
        <is>
          <t>12 PACK</t>
        </is>
      </c>
      <c r="I25" s="0">
        <v>294</v>
      </c>
      <c r="J25" s="0">
        <v>0</v>
      </c>
    </row>
    <row r="26" spans="1:10" customHeight="0">
      <c r="A26" s="0">
        <f>HYPERLINK("https://dl.dropboxusercontent.com/scl/fi/9nr9s5resac7itdrui5k2/jaxon-139631-tn.jpg?rlkey=j68pxcvjqwyju4m41zxfo5xyt&amp;dl=0","Click to download Image")</f>
      </c>
      <c r="B26" s="0">
        <f>HYPERLINK("https://dl.dropboxusercontent.com/scl/fi/8rcs47zsk0jgu2f2njcur/mens-t-shirt-size-chartsslate-cason.jpg?rlkey=meyu8qffg2jf0fs0788p9nl15&amp;dl=0","Click to download SizeChart")</f>
      </c>
      <c r="C26" s="0" t="inlineStr">
        <is>
          <t>Jaxon Men's Short Sleeve Shirt</t>
        </is>
      </c>
      <c r="D26" s="1">
        <v>139631</v>
      </c>
      <c r="E26" s="0" t="inlineStr">
        <is>
          <t>IND JAXON M HG:139631A-S</t>
        </is>
      </c>
      <c r="F26" s="2">
        <v>806139631043</v>
      </c>
      <c r="G26" s="0" t="inlineStr">
        <is>
          <t>MENS</t>
        </is>
      </c>
      <c r="H26" s="0" t="inlineStr">
        <is>
          <t>S</t>
        </is>
      </c>
      <c r="I26" s="0">
        <v>29.99</v>
      </c>
      <c r="J26" s="0">
        <v>3</v>
      </c>
    </row>
    <row r="27" spans="1:10" customHeight="0">
      <c r="A27" s="0">
        <f>HYPERLINK("https://dl.dropboxusercontent.com/scl/fi/9nr9s5resac7itdrui5k2/jaxon-139631-tn.jpg?rlkey=j68pxcvjqwyju4m41zxfo5xyt&amp;dl=0","Click to download Image")</f>
      </c>
      <c r="B27" s="0">
        <f>HYPERLINK("https://dl.dropboxusercontent.com/scl/fi/8rcs47zsk0jgu2f2njcur/mens-t-shirt-size-chartsslate-cason.jpg?rlkey=meyu8qffg2jf0fs0788p9nl15&amp;dl=0","Click to download SizeChart")</f>
      </c>
      <c r="C27" s="0" t="inlineStr">
        <is>
          <t>Jaxon Men's Short Sleeve Shirt</t>
        </is>
      </c>
      <c r="D27" s="1">
        <v>139631</v>
      </c>
      <c r="E27" s="0" t="inlineStr">
        <is>
          <t>IND JAXON M HG:139631B-M</t>
        </is>
      </c>
      <c r="F27" s="2">
        <v>806139631050</v>
      </c>
      <c r="G27" s="0" t="inlineStr">
        <is>
          <t>MENS</t>
        </is>
      </c>
      <c r="H27" s="0" t="inlineStr">
        <is>
          <t>M</t>
        </is>
      </c>
      <c r="I27" s="0">
        <v>29.99</v>
      </c>
      <c r="J27" s="0">
        <v>6</v>
      </c>
    </row>
    <row r="28" spans="1:10" customHeight="0">
      <c r="A28" s="0">
        <f>HYPERLINK("https://dl.dropboxusercontent.com/scl/fi/9nr9s5resac7itdrui5k2/jaxon-139631-tn.jpg?rlkey=j68pxcvjqwyju4m41zxfo5xyt&amp;dl=0","Click to download Image")</f>
      </c>
      <c r="B28" s="0">
        <f>HYPERLINK("https://dl.dropboxusercontent.com/scl/fi/8rcs47zsk0jgu2f2njcur/mens-t-shirt-size-chartsslate-cason.jpg?rlkey=meyu8qffg2jf0fs0788p9nl15&amp;dl=0","Click to download SizeChart")</f>
      </c>
      <c r="C28" s="0" t="inlineStr">
        <is>
          <t>Jaxon Men's Short Sleeve Shirt</t>
        </is>
      </c>
      <c r="D28" s="1">
        <v>139631</v>
      </c>
      <c r="E28" s="0" t="inlineStr">
        <is>
          <t>IND JAXON M HG:139631C-L</t>
        </is>
      </c>
      <c r="F28" s="2">
        <v>806139631067</v>
      </c>
      <c r="G28" s="0" t="inlineStr">
        <is>
          <t>MENS</t>
        </is>
      </c>
      <c r="H28" s="0" t="inlineStr">
        <is>
          <t>L</t>
        </is>
      </c>
      <c r="I28" s="0">
        <v>29.99</v>
      </c>
      <c r="J28" s="0">
        <v>8</v>
      </c>
    </row>
    <row r="29" spans="1:10" customHeight="0">
      <c r="A29" s="0">
        <f>HYPERLINK("https://dl.dropboxusercontent.com/scl/fi/9nr9s5resac7itdrui5k2/jaxon-139631-tn.jpg?rlkey=j68pxcvjqwyju4m41zxfo5xyt&amp;dl=0","Click to download Image")</f>
      </c>
      <c r="B29" s="0">
        <f>HYPERLINK("https://dl.dropboxusercontent.com/scl/fi/8rcs47zsk0jgu2f2njcur/mens-t-shirt-size-chartsslate-cason.jpg?rlkey=meyu8qffg2jf0fs0788p9nl15&amp;dl=0","Click to download SizeChart")</f>
      </c>
      <c r="C29" s="0" t="inlineStr">
        <is>
          <t>Jaxon Men's Short Sleeve Shirt</t>
        </is>
      </c>
      <c r="D29" s="1">
        <v>139631</v>
      </c>
      <c r="E29" s="0" t="inlineStr">
        <is>
          <t>IND JAXON M HG:139631D-XL</t>
        </is>
      </c>
      <c r="F29" s="2">
        <v>806139631074</v>
      </c>
      <c r="G29" s="0" t="inlineStr">
        <is>
          <t>MENS</t>
        </is>
      </c>
      <c r="H29" s="0" t="inlineStr">
        <is>
          <t>XL</t>
        </is>
      </c>
      <c r="I29" s="0">
        <v>29.99</v>
      </c>
      <c r="J29" s="0">
        <v>9</v>
      </c>
    </row>
    <row r="30" spans="1:10" customHeight="0">
      <c r="A30" s="0">
        <f>HYPERLINK("https://dl.dropboxusercontent.com/scl/fi/9nr9s5resac7itdrui5k2/jaxon-139631-tn.jpg?rlkey=j68pxcvjqwyju4m41zxfo5xyt&amp;dl=0","Click to download Image")</f>
      </c>
      <c r="B30" s="0">
        <f>HYPERLINK("https://dl.dropboxusercontent.com/scl/fi/8rcs47zsk0jgu2f2njcur/mens-t-shirt-size-chartsslate-cason.jpg?rlkey=meyu8qffg2jf0fs0788p9nl15&amp;dl=0","Click to download SizeChart")</f>
      </c>
      <c r="C30" s="0" t="inlineStr">
        <is>
          <t>Jaxon Men's Short Sleeve Shirt</t>
        </is>
      </c>
      <c r="D30" s="1">
        <v>139631</v>
      </c>
      <c r="E30" s="0" t="inlineStr">
        <is>
          <t>IND JAXON M HG:139631E-2XL</t>
        </is>
      </c>
      <c r="F30" s="2">
        <v>806139631081</v>
      </c>
      <c r="G30" s="0" t="inlineStr">
        <is>
          <t>MENS</t>
        </is>
      </c>
      <c r="H30" s="0" t="inlineStr">
        <is>
          <t>2XL</t>
        </is>
      </c>
      <c r="I30" s="0">
        <v>29.99</v>
      </c>
      <c r="J30" s="0">
        <v>6</v>
      </c>
    </row>
    <row r="31" spans="1:10" customHeight="0">
      <c r="A31" s="0">
        <f>HYPERLINK("https://dl.dropboxusercontent.com/scl/fi/9nr9s5resac7itdrui5k2/jaxon-139631-tn.jpg?rlkey=j68pxcvjqwyju4m41zxfo5xyt&amp;dl=0","Click to download Image")</f>
      </c>
      <c r="B31" s="0">
        <f>HYPERLINK("https://dl.dropboxusercontent.com/scl/fi/8rcs47zsk0jgu2f2njcur/mens-t-shirt-size-chartsslate-cason.jpg?rlkey=meyu8qffg2jf0fs0788p9nl15&amp;dl=0","Click to download SizeChart")</f>
      </c>
      <c r="C31" s="0" t="inlineStr">
        <is>
          <t>Jaxon Men's Short Sleeve Shirt</t>
        </is>
      </c>
      <c r="D31" s="1">
        <v>139631</v>
      </c>
      <c r="E31" s="0" t="inlineStr">
        <is>
          <t>IND JAXON M HG:139631F-3XL</t>
        </is>
      </c>
      <c r="F31" s="2">
        <v>806139631098</v>
      </c>
      <c r="G31" s="0" t="inlineStr">
        <is>
          <t>MENS</t>
        </is>
      </c>
      <c r="H31" s="0" t="inlineStr">
        <is>
          <t>3XL</t>
        </is>
      </c>
      <c r="I31" s="0">
        <v>29.99</v>
      </c>
      <c r="J31" s="0">
        <v>3</v>
      </c>
    </row>
    <row r="32" spans="1:10" customHeight="0">
      <c r="A32" s="0">
        <f>HYPERLINK("https://dl.dropboxusercontent.com/scl/fi/9nr9s5resac7itdrui5k2/jaxon-139631-tn.jpg?rlkey=j68pxcvjqwyju4m41zxfo5xyt&amp;dl=0","Click to download Image")</f>
      </c>
      <c r="B32" s="0">
        <f>HYPERLINK("https://dl.dropboxusercontent.com/scl/fi/8rcs47zsk0jgu2f2njcur/mens-t-shirt-size-chartsslate-cason.jpg?rlkey=meyu8qffg2jf0fs0788p9nl15&amp;dl=0","Click to download SizeChart")</f>
      </c>
      <c r="C32" s="0" t="inlineStr">
        <is>
          <t>Jaxon Men's Short Sleeve Shirt</t>
        </is>
      </c>
      <c r="D32" s="1">
        <v>139631</v>
      </c>
      <c r="E32" s="0" t="inlineStr">
        <is>
          <t>IND JAXON M HG:139631Z-12PK</t>
        </is>
      </c>
      <c r="F32" s="2">
        <v>806139631999</v>
      </c>
      <c r="G32" s="0" t="inlineStr">
        <is>
          <t>MENS</t>
        </is>
      </c>
      <c r="H32" s="0" t="inlineStr">
        <is>
          <t>12 PACK</t>
        </is>
      </c>
      <c r="I32" s="0">
        <v>294</v>
      </c>
      <c r="J32" s="0">
        <v>0</v>
      </c>
    </row>
    <row r="33" spans="1:10" customHeight="0">
      <c r="A33" s="0">
        <f>HYPERLINK("https://dl.dropboxusercontent.com/scl/fi/tx4qvm82lvjl8hob68jiy/jaxon-139632-tn.jpg?rlkey=f51grvjfku72z5gzekhkdrmkx&amp;dl=0","Click to download Image")</f>
      </c>
      <c r="B33" s="0">
        <f>HYPERLINK("https://dl.dropboxusercontent.com/scl/fi/8rcs47zsk0jgu2f2njcur/mens-t-shirt-size-chartsslate-cason.jpg?rlkey=meyu8qffg2jf0fs0788p9nl15&amp;dl=0","Click to download SizeChart")</f>
      </c>
      <c r="C33" s="0" t="inlineStr">
        <is>
          <t>Jaxon Men's Short Sleeve Shirt</t>
        </is>
      </c>
      <c r="D33" s="1">
        <v>139632</v>
      </c>
      <c r="E33" s="0" t="inlineStr">
        <is>
          <t>PUR JAXON M HG:139632A-S</t>
        </is>
      </c>
      <c r="F33" s="2">
        <v>804139632046</v>
      </c>
      <c r="G33" s="0" t="inlineStr">
        <is>
          <t>MENS</t>
        </is>
      </c>
      <c r="H33" s="0" t="inlineStr">
        <is>
          <t>S</t>
        </is>
      </c>
      <c r="I33" s="0">
        <v>29.99</v>
      </c>
      <c r="J33" s="0">
        <v>3</v>
      </c>
    </row>
    <row r="34" spans="1:10" customHeight="0">
      <c r="A34" s="0">
        <f>HYPERLINK("https://dl.dropboxusercontent.com/scl/fi/tx4qvm82lvjl8hob68jiy/jaxon-139632-tn.jpg?rlkey=f51grvjfku72z5gzekhkdrmkx&amp;dl=0","Click to download Image")</f>
      </c>
      <c r="B34" s="0">
        <f>HYPERLINK("https://dl.dropboxusercontent.com/scl/fi/8rcs47zsk0jgu2f2njcur/mens-t-shirt-size-chartsslate-cason.jpg?rlkey=meyu8qffg2jf0fs0788p9nl15&amp;dl=0","Click to download SizeChart")</f>
      </c>
      <c r="C34" s="0" t="inlineStr">
        <is>
          <t>Jaxon Men's Short Sleeve Shirt</t>
        </is>
      </c>
      <c r="D34" s="1">
        <v>139632</v>
      </c>
      <c r="E34" s="0" t="inlineStr">
        <is>
          <t>PUR JAXON M HG:139632B-M</t>
        </is>
      </c>
      <c r="F34" s="2">
        <v>804139632053</v>
      </c>
      <c r="G34" s="0" t="inlineStr">
        <is>
          <t>MENS</t>
        </is>
      </c>
      <c r="H34" s="0" t="inlineStr">
        <is>
          <t>M</t>
        </is>
      </c>
      <c r="I34" s="0">
        <v>29.99</v>
      </c>
      <c r="J34" s="0">
        <v>7</v>
      </c>
    </row>
    <row r="35" spans="1:10" customHeight="0">
      <c r="A35" s="0">
        <f>HYPERLINK("https://dl.dropboxusercontent.com/scl/fi/tx4qvm82lvjl8hob68jiy/jaxon-139632-tn.jpg?rlkey=f51grvjfku72z5gzekhkdrmkx&amp;dl=0","Click to download Image")</f>
      </c>
      <c r="B35" s="0">
        <f>HYPERLINK("https://dl.dropboxusercontent.com/scl/fi/8rcs47zsk0jgu2f2njcur/mens-t-shirt-size-chartsslate-cason.jpg?rlkey=meyu8qffg2jf0fs0788p9nl15&amp;dl=0","Click to download SizeChart")</f>
      </c>
      <c r="C35" s="0" t="inlineStr">
        <is>
          <t>Jaxon Men's Short Sleeve Shirt</t>
        </is>
      </c>
      <c r="D35" s="1">
        <v>139632</v>
      </c>
      <c r="E35" s="0" t="inlineStr">
        <is>
          <t>PUR JAXON M HG:139632C-L</t>
        </is>
      </c>
      <c r="F35" s="2">
        <v>804139632060</v>
      </c>
      <c r="G35" s="0" t="inlineStr">
        <is>
          <t>MENS</t>
        </is>
      </c>
      <c r="H35" s="0" t="inlineStr">
        <is>
          <t>L</t>
        </is>
      </c>
      <c r="I35" s="0">
        <v>29.99</v>
      </c>
      <c r="J35" s="0">
        <v>9</v>
      </c>
    </row>
    <row r="36" spans="1:10" customHeight="0">
      <c r="A36" s="0">
        <f>HYPERLINK("https://dl.dropboxusercontent.com/scl/fi/tx4qvm82lvjl8hob68jiy/jaxon-139632-tn.jpg?rlkey=f51grvjfku72z5gzekhkdrmkx&amp;dl=0","Click to download Image")</f>
      </c>
      <c r="B36" s="0">
        <f>HYPERLINK("https://dl.dropboxusercontent.com/scl/fi/8rcs47zsk0jgu2f2njcur/mens-t-shirt-size-chartsslate-cason.jpg?rlkey=meyu8qffg2jf0fs0788p9nl15&amp;dl=0","Click to download SizeChart")</f>
      </c>
      <c r="C36" s="0" t="inlineStr">
        <is>
          <t>Jaxon Men's Short Sleeve Shirt</t>
        </is>
      </c>
      <c r="D36" s="1">
        <v>139632</v>
      </c>
      <c r="E36" s="0" t="inlineStr">
        <is>
          <t>PUR JAXON M HG:139632D-XL</t>
        </is>
      </c>
      <c r="F36" s="2">
        <v>804139632077</v>
      </c>
      <c r="G36" s="0" t="inlineStr">
        <is>
          <t>MENS</t>
        </is>
      </c>
      <c r="H36" s="0" t="inlineStr">
        <is>
          <t>XL</t>
        </is>
      </c>
      <c r="I36" s="0">
        <v>29.99</v>
      </c>
      <c r="J36" s="0">
        <v>8</v>
      </c>
    </row>
    <row r="37" spans="1:10" customHeight="0">
      <c r="A37" s="0">
        <f>HYPERLINK("https://dl.dropboxusercontent.com/scl/fi/tx4qvm82lvjl8hob68jiy/jaxon-139632-tn.jpg?rlkey=f51grvjfku72z5gzekhkdrmkx&amp;dl=0","Click to download Image")</f>
      </c>
      <c r="B37" s="0">
        <f>HYPERLINK("https://dl.dropboxusercontent.com/scl/fi/8rcs47zsk0jgu2f2njcur/mens-t-shirt-size-chartsslate-cason.jpg?rlkey=meyu8qffg2jf0fs0788p9nl15&amp;dl=0","Click to download SizeChart")</f>
      </c>
      <c r="C37" s="0" t="inlineStr">
        <is>
          <t>Jaxon Men's Short Sleeve Shirt</t>
        </is>
      </c>
      <c r="D37" s="1">
        <v>139632</v>
      </c>
      <c r="E37" s="0" t="inlineStr">
        <is>
          <t>PUR JAXON M HG:139632E-2XL</t>
        </is>
      </c>
      <c r="F37" s="2">
        <v>804139632084</v>
      </c>
      <c r="G37" s="0" t="inlineStr">
        <is>
          <t>MENS</t>
        </is>
      </c>
      <c r="H37" s="0" t="inlineStr">
        <is>
          <t>2XL</t>
        </is>
      </c>
      <c r="I37" s="0">
        <v>29.99</v>
      </c>
      <c r="J37" s="0">
        <v>6</v>
      </c>
    </row>
    <row r="38" spans="1:10" customHeight="0">
      <c r="A38" s="0">
        <f>HYPERLINK("https://dl.dropboxusercontent.com/scl/fi/tx4qvm82lvjl8hob68jiy/jaxon-139632-tn.jpg?rlkey=f51grvjfku72z5gzekhkdrmkx&amp;dl=0","Click to download Image")</f>
      </c>
      <c r="B38" s="0">
        <f>HYPERLINK("https://dl.dropboxusercontent.com/scl/fi/8rcs47zsk0jgu2f2njcur/mens-t-shirt-size-chartsslate-cason.jpg?rlkey=meyu8qffg2jf0fs0788p9nl15&amp;dl=0","Click to download SizeChart")</f>
      </c>
      <c r="C38" s="0" t="inlineStr">
        <is>
          <t>Jaxon Men's Short Sleeve Shirt</t>
        </is>
      </c>
      <c r="D38" s="1">
        <v>139632</v>
      </c>
      <c r="E38" s="0" t="inlineStr">
        <is>
          <t>PUR JAXON M HG:139632F-3XL</t>
        </is>
      </c>
      <c r="F38" s="2">
        <v>804139632091</v>
      </c>
      <c r="G38" s="0" t="inlineStr">
        <is>
          <t>MENS</t>
        </is>
      </c>
      <c r="H38" s="0" t="inlineStr">
        <is>
          <t>3XL</t>
        </is>
      </c>
      <c r="I38" s="0">
        <v>29.99</v>
      </c>
      <c r="J38" s="0">
        <v>3</v>
      </c>
    </row>
    <row r="39" spans="1:10" customHeight="0">
      <c r="A39" s="0">
        <f>HYPERLINK("https://dl.dropboxusercontent.com/scl/fi/tx4qvm82lvjl8hob68jiy/jaxon-139632-tn.jpg?rlkey=f51grvjfku72z5gzekhkdrmkx&amp;dl=0","Click to download Image")</f>
      </c>
      <c r="B39" s="0">
        <f>HYPERLINK("https://dl.dropboxusercontent.com/scl/fi/8rcs47zsk0jgu2f2njcur/mens-t-shirt-size-chartsslate-cason.jpg?rlkey=meyu8qffg2jf0fs0788p9nl15&amp;dl=0","Click to download SizeChart")</f>
      </c>
      <c r="C39" s="0" t="inlineStr">
        <is>
          <t>Jaxon Men's Short Sleeve Shirt</t>
        </is>
      </c>
      <c r="D39" s="1">
        <v>139632</v>
      </c>
      <c r="E39" s="0" t="inlineStr">
        <is>
          <t>PUR JAXON M HG:139632Z-12PK</t>
        </is>
      </c>
      <c r="F39" s="2">
        <v>804139632992</v>
      </c>
      <c r="G39" s="0" t="inlineStr">
        <is>
          <t>MENS</t>
        </is>
      </c>
      <c r="H39" s="0" t="inlineStr">
        <is>
          <t>12 PACK</t>
        </is>
      </c>
      <c r="I39" s="0">
        <v>294</v>
      </c>
      <c r="J39" s="0">
        <v>0</v>
      </c>
    </row>
    <row r="40" spans="1:10" customHeight="0">
      <c r="A40" s="0">
        <f>HYPERLINK("https://dl.dropboxusercontent.com/scl/fi/b50jhadvqa77h3vsknjbx/mvp-134728-tn.jpg?rlkey=eohu2lupz773pkm986hozndpq&amp;dl=0","Click to download Image")</f>
      </c>
      <c r="C40" s="0" t="inlineStr">
        <is>
          <t>MVP 12 Can Soft Cooler</t>
        </is>
      </c>
      <c r="D40" s="1">
        <v>134728</v>
      </c>
      <c r="E40" s="0" t="inlineStr">
        <is>
          <t>ISU MVP BK:134728</t>
        </is>
      </c>
      <c r="F40" s="2">
        <v>901134728016</v>
      </c>
      <c r="H40" s="0" t="inlineStr">
        <is>
          <t>ONE SIZE</t>
        </is>
      </c>
      <c r="I40" s="0">
        <v>34.99</v>
      </c>
      <c r="J40" s="0">
        <v>12</v>
      </c>
    </row>
    <row r="41" spans="1:10" customHeight="0">
      <c r="A41" s="0">
        <f>HYPERLINK("https://dl.dropboxusercontent.com/scl/fi/vliwpx0mxlsqg2sk4cj0f/dsc7657.jpg?rlkey=g5n80d2tqtep7ll0z0dshzbej&amp;dl=0","Click to download Image")</f>
      </c>
      <c r="C41" s="0" t="inlineStr">
        <is>
          <t>Relay Sling Bag</t>
        </is>
      </c>
      <c r="D41" s="1">
        <v>132290</v>
      </c>
      <c r="E41" s="0" t="inlineStr">
        <is>
          <t>ISU RELAY BK:132290</t>
        </is>
      </c>
      <c r="F41" s="2">
        <v>901132290010</v>
      </c>
      <c r="I41" s="0">
        <v>39.99</v>
      </c>
      <c r="J41" s="0">
        <v>28</v>
      </c>
    </row>
    <row r="42" spans="1:10" customHeight="0">
      <c r="A42" s="0">
        <f>HYPERLINK("https://dl.dropboxusercontent.com/scl/fi/ew4lke0rdfghbtbw96ush/relay-134383-af.jpg?rlkey=nuwco5gw9b6dutj237q4xr66x&amp;dl=0","Click to download Image")</f>
      </c>
      <c r="C42" s="0" t="inlineStr">
        <is>
          <t>Relay Sling Bag</t>
        </is>
      </c>
      <c r="D42" s="1">
        <v>134378</v>
      </c>
      <c r="E42" s="0" t="inlineStr">
        <is>
          <t>IOWA RELAY BK:134378</t>
        </is>
      </c>
      <c r="F42" s="2">
        <v>900134378016</v>
      </c>
      <c r="I42" s="0">
        <v>39.99</v>
      </c>
      <c r="J42" s="0">
        <v>68</v>
      </c>
    </row>
    <row r="43" spans="1:10" customHeight="0">
      <c r="A43" s="0">
        <f>HYPERLINK("https://dl.dropboxusercontent.com/scl/fi/u7fjqbiyimlfbmst1tixg/relay-134380-tn.jpg?rlkey=3o9htqonzvpvsvcai02antzn2&amp;dl=0","Click to download Image")</f>
      </c>
      <c r="C43" s="0" t="inlineStr">
        <is>
          <t>Relay Sling Bag</t>
        </is>
      </c>
      <c r="D43" s="1">
        <v>134380</v>
      </c>
      <c r="E43" s="0" t="inlineStr">
        <is>
          <t>DRK RELAY BK:134380</t>
        </is>
      </c>
      <c r="F43" s="2">
        <v>917134380017</v>
      </c>
      <c r="I43" s="0">
        <v>39.99</v>
      </c>
      <c r="J43" s="0">
        <v>48</v>
      </c>
    </row>
    <row r="44" spans="1:10" customHeight="0">
      <c r="A44" s="0">
        <f>HYPERLINK("https://dl.dropboxusercontent.com/scl/fi/wkz4bi6do8drdwz75cq3d/relay-134379-af.jpg?rlkey=8ciz8wl3ez3mnwv5zke4l6shm&amp;dl=0","Click to download Image")</f>
      </c>
      <c r="C44" s="0" t="inlineStr">
        <is>
          <t>Relay Sling Bag</t>
        </is>
      </c>
      <c r="D44" s="1">
        <v>134379</v>
      </c>
      <c r="E44" s="0" t="inlineStr">
        <is>
          <t>UNI RELAY BK:134379</t>
        </is>
      </c>
      <c r="F44" s="2">
        <v>902134379017</v>
      </c>
      <c r="I44" s="0">
        <v>39.99</v>
      </c>
      <c r="J44" s="0">
        <v>62</v>
      </c>
    </row>
    <row r="45" spans="1:10" customHeight="0">
      <c r="A45" s="0">
        <f>HYPERLINK("https://dl.dropboxusercontent.com/scl/fi/ssa6ufopgb9qxk9df57n7/editdsc8321.jpg?rlkey=fb4m4ds6n6fff027fjkr5f4g1&amp;dl=0","Click to download Image")</f>
      </c>
      <c r="C45" s="0" t="inlineStr">
        <is>
          <t>Stellan Crossbody</t>
        </is>
      </c>
      <c r="D45" s="1">
        <v>144624</v>
      </c>
      <c r="E45" s="0" t="inlineStr">
        <is>
          <t>DRK STELLA CR:144624</t>
        </is>
      </c>
      <c r="F45" s="2">
        <v>917144624019</v>
      </c>
      <c r="H45" s="0" t="inlineStr">
        <is>
          <t>ONE SIZE</t>
        </is>
      </c>
      <c r="I45" s="0">
        <v>29.99</v>
      </c>
      <c r="J45" s="0">
        <v>29</v>
      </c>
    </row>
    <row r="46" spans="1:10" customHeight="0">
      <c r="A46" s="0">
        <f>HYPERLINK("https://dl.dropboxusercontent.com/scl/fi/49dlkb5hoycdwvfi3p4cf/midland-151912-f.jpg?rlkey=5eejgixua7errxybpi4xsphg2&amp;dl=0","Click to download Image")</f>
      </c>
      <c r="C46" s="0" t="inlineStr">
        <is>
          <t>Midland Soft-Sided Cooler</t>
        </is>
      </c>
      <c r="D46" s="1">
        <v>151912</v>
      </c>
      <c r="E46" s="0" t="inlineStr">
        <is>
          <t>KSU MIDLAN PE:151912</t>
        </is>
      </c>
      <c r="F46" s="2">
        <v>905151912014</v>
      </c>
      <c r="H46" s="0" t="inlineStr">
        <is>
          <t>ONE SIZE</t>
        </is>
      </c>
      <c r="I46" s="0">
        <v>19.99</v>
      </c>
      <c r="J46" s="0">
        <v>66</v>
      </c>
    </row>
    <row r="47" spans="1:10" customHeight="0">
      <c r="A47" s="0">
        <f>HYPERLINK("https://dl.dropboxusercontent.com/scl/fi/zsey2m93s96xgicyzgvcj/editdsc8715-copy-2.jpg?rlkey=wb2wjc0c2bt9q0xji897n90wm&amp;dl=0","Click to download Image")</f>
      </c>
      <c r="C47" s="0" t="inlineStr">
        <is>
          <t>Midland Soft-Sided Cooler</t>
        </is>
      </c>
      <c r="D47" s="1">
        <v>151904</v>
      </c>
      <c r="E47" s="0" t="inlineStr">
        <is>
          <t>IOWA MIDLAN BK:151904</t>
        </is>
      </c>
      <c r="F47" s="2">
        <v>900151904014</v>
      </c>
      <c r="H47" s="0" t="inlineStr">
        <is>
          <t>ONE SIZE</t>
        </is>
      </c>
      <c r="I47" s="0">
        <v>19.99</v>
      </c>
      <c r="J47" s="0">
        <v>122</v>
      </c>
    </row>
    <row r="48" spans="1:10" customHeight="0">
      <c r="A48" s="0">
        <f>HYPERLINK("https://dl.dropboxusercontent.com/scl/fi/uw454nuo1xd55jehgu4pp/midland-151905-f.jpg?rlkey=c958e6qq7mf8ia62q9ayknq14&amp;dl=0","Click to download Image")</f>
      </c>
      <c r="C48" s="0" t="inlineStr">
        <is>
          <t>Midland Soft-Sided Cooler</t>
        </is>
      </c>
      <c r="D48" s="1">
        <v>151905</v>
      </c>
      <c r="E48" s="0" t="inlineStr">
        <is>
          <t>ISU MIDLAN CL:151905</t>
        </is>
      </c>
      <c r="F48" s="2">
        <v>901151905018</v>
      </c>
      <c r="H48" s="0" t="inlineStr">
        <is>
          <t>ONE SIZE</t>
        </is>
      </c>
      <c r="I48" s="0">
        <v>19.99</v>
      </c>
      <c r="J48" s="0">
        <v>108</v>
      </c>
    </row>
    <row r="49" spans="1:10" customHeight="0">
      <c r="A49" s="0">
        <f>HYPERLINK("https://dl.dropboxusercontent.com/scl/fi/v9ss1po7deh57sikolm18/midland-151907-f.jpg?rlkey=hhomvjzrvuz6hczxtwg9crx2e&amp;dl=0","Click to download Image")</f>
      </c>
      <c r="C49" s="0" t="inlineStr">
        <is>
          <t>Midland Soft-Sided Cooler</t>
        </is>
      </c>
      <c r="D49" s="1">
        <v>151907</v>
      </c>
      <c r="E49" s="0" t="inlineStr">
        <is>
          <t>DRK MIDLAN RL:151907</t>
        </is>
      </c>
      <c r="F49" s="2">
        <v>917151907013</v>
      </c>
      <c r="H49" s="0" t="inlineStr">
        <is>
          <t>ONE SIZE</t>
        </is>
      </c>
      <c r="I49" s="0">
        <v>19.99</v>
      </c>
      <c r="J49" s="0">
        <v>124</v>
      </c>
    </row>
    <row r="50" spans="1:10" customHeight="0">
      <c r="A50" s="0">
        <f>HYPERLINK("https://dl.dropboxusercontent.com/scl/fi/d8zkdwoyw8sw1y6kr001x/weston-129892-f.jpg?rlkey=1u3dgr1zpfpbibyyysv2syrk7&amp;dl=0","Click to download Image")</f>
      </c>
      <c r="C50" s="0" t="inlineStr">
        <is>
          <t>Weston Men's Long Sleeve</t>
        </is>
      </c>
      <c r="D50" s="1">
        <v>129892</v>
      </c>
      <c r="E50" s="0" t="inlineStr">
        <is>
          <t>DRK WESTON M RL:129892A-S</t>
        </is>
      </c>
      <c r="F50" s="2">
        <v>817129892047</v>
      </c>
      <c r="G50" s="0" t="inlineStr">
        <is>
          <t>MENS</t>
        </is>
      </c>
      <c r="H50" s="0" t="inlineStr">
        <is>
          <t>S</t>
        </is>
      </c>
      <c r="I50" s="0">
        <v>34.99</v>
      </c>
      <c r="J50" s="0">
        <v>3</v>
      </c>
    </row>
    <row r="51" spans="1:10" customHeight="0">
      <c r="A51" s="0">
        <f>HYPERLINK("https://dl.dropboxusercontent.com/scl/fi/d8zkdwoyw8sw1y6kr001x/weston-129892-f.jpg?rlkey=1u3dgr1zpfpbibyyysv2syrk7&amp;dl=0","Click to download Image")</f>
      </c>
      <c r="C51" s="0" t="inlineStr">
        <is>
          <t>Weston Men's Long Sleeve</t>
        </is>
      </c>
      <c r="D51" s="1">
        <v>129892</v>
      </c>
      <c r="E51" s="0" t="inlineStr">
        <is>
          <t>DRK WESTON M RL:129892B-M</t>
        </is>
      </c>
      <c r="F51" s="2">
        <v>817129892054</v>
      </c>
      <c r="G51" s="0" t="inlineStr">
        <is>
          <t>MENS</t>
        </is>
      </c>
      <c r="H51" s="0" t="inlineStr">
        <is>
          <t>M</t>
        </is>
      </c>
      <c r="I51" s="0">
        <v>34.99</v>
      </c>
      <c r="J51" s="0">
        <v>5</v>
      </c>
    </row>
    <row r="52" spans="1:10" customHeight="0">
      <c r="A52" s="0">
        <f>HYPERLINK("https://dl.dropboxusercontent.com/scl/fi/d8zkdwoyw8sw1y6kr001x/weston-129892-f.jpg?rlkey=1u3dgr1zpfpbibyyysv2syrk7&amp;dl=0","Click to download Image")</f>
      </c>
      <c r="C52" s="0" t="inlineStr">
        <is>
          <t>Weston Men's Long Sleeve</t>
        </is>
      </c>
      <c r="D52" s="1">
        <v>129892</v>
      </c>
      <c r="E52" s="0" t="inlineStr">
        <is>
          <t>DRK WESTON M RL:129892C-L</t>
        </is>
      </c>
      <c r="F52" s="2">
        <v>817129892061</v>
      </c>
      <c r="G52" s="0" t="inlineStr">
        <is>
          <t>MENS</t>
        </is>
      </c>
      <c r="H52" s="0" t="inlineStr">
        <is>
          <t>L</t>
        </is>
      </c>
      <c r="I52" s="0">
        <v>34.99</v>
      </c>
      <c r="J52" s="0">
        <v>4</v>
      </c>
    </row>
    <row r="53" spans="1:10" customHeight="0">
      <c r="A53" s="0">
        <f>HYPERLINK("https://dl.dropboxusercontent.com/scl/fi/d8zkdwoyw8sw1y6kr001x/weston-129892-f.jpg?rlkey=1u3dgr1zpfpbibyyysv2syrk7&amp;dl=0","Click to download Image")</f>
      </c>
      <c r="C53" s="0" t="inlineStr">
        <is>
          <t>Weston Men's Long Sleeve</t>
        </is>
      </c>
      <c r="D53" s="1">
        <v>129892</v>
      </c>
      <c r="E53" s="0" t="inlineStr">
        <is>
          <t>DRK WESTON M RL:129892D-XL</t>
        </is>
      </c>
      <c r="F53" s="2">
        <v>817129892078</v>
      </c>
      <c r="G53" s="0" t="inlineStr">
        <is>
          <t>MENS</t>
        </is>
      </c>
      <c r="H53" s="0" t="inlineStr">
        <is>
          <t>XL</t>
        </is>
      </c>
      <c r="I53" s="0">
        <v>34.99</v>
      </c>
      <c r="J53" s="0">
        <v>4</v>
      </c>
    </row>
    <row r="54" spans="1:10" customHeight="0">
      <c r="A54" s="0">
        <f>HYPERLINK("https://dl.dropboxusercontent.com/scl/fi/d8zkdwoyw8sw1y6kr001x/weston-129892-f.jpg?rlkey=1u3dgr1zpfpbibyyysv2syrk7&amp;dl=0","Click to download Image")</f>
      </c>
      <c r="C54" s="0" t="inlineStr">
        <is>
          <t>Weston Men's Long Sleeve</t>
        </is>
      </c>
      <c r="D54" s="1">
        <v>129892</v>
      </c>
      <c r="E54" s="0" t="inlineStr">
        <is>
          <t>DRK WESTON M RL:129892E-2XL</t>
        </is>
      </c>
      <c r="F54" s="2">
        <v>817129892085</v>
      </c>
      <c r="G54" s="0" t="inlineStr">
        <is>
          <t>MENS</t>
        </is>
      </c>
      <c r="H54" s="0" t="inlineStr">
        <is>
          <t>2XL</t>
        </is>
      </c>
      <c r="I54" s="0">
        <v>34.99</v>
      </c>
      <c r="J54" s="0">
        <v>5</v>
      </c>
    </row>
    <row r="55" spans="1:10" customHeight="0">
      <c r="A55" s="0">
        <f>HYPERLINK("https://dl.dropboxusercontent.com/scl/fi/d8zkdwoyw8sw1y6kr001x/weston-129892-f.jpg?rlkey=1u3dgr1zpfpbibyyysv2syrk7&amp;dl=0","Click to download Image")</f>
      </c>
      <c r="C55" s="0" t="inlineStr">
        <is>
          <t>Weston Men's Long Sleeve</t>
        </is>
      </c>
      <c r="D55" s="1">
        <v>129892</v>
      </c>
      <c r="E55" s="0" t="inlineStr">
        <is>
          <t>DRK WESTON M RL:129892F-3XL</t>
        </is>
      </c>
      <c r="F55" s="2">
        <v>817129892092</v>
      </c>
      <c r="G55" s="0" t="inlineStr">
        <is>
          <t>MENS</t>
        </is>
      </c>
      <c r="H55" s="0" t="inlineStr">
        <is>
          <t>3XL</t>
        </is>
      </c>
      <c r="I55" s="0">
        <v>34.99</v>
      </c>
      <c r="J55" s="0">
        <v>3</v>
      </c>
    </row>
    <row r="56" spans="1:10" customHeight="0">
      <c r="A56" s="0">
        <f>HYPERLINK("https://dl.dropboxusercontent.com/scl/fi/d8zkdwoyw8sw1y6kr001x/weston-129892-f.jpg?rlkey=1u3dgr1zpfpbibyyysv2syrk7&amp;dl=0","Click to download Image")</f>
      </c>
      <c r="C56" s="0" t="inlineStr">
        <is>
          <t>Weston Men's Long Sleeve</t>
        </is>
      </c>
      <c r="D56" s="1">
        <v>129892</v>
      </c>
      <c r="E56" s="0" t="inlineStr">
        <is>
          <t>DRK WESTON M RL 12PK:129892Z-12PK</t>
        </is>
      </c>
      <c r="F56" s="2">
        <v>817129892993</v>
      </c>
      <c r="G56" s="0" t="inlineStr">
        <is>
          <t>MENS</t>
        </is>
      </c>
      <c r="H56" s="0" t="inlineStr">
        <is>
          <t>12 PACK</t>
        </is>
      </c>
      <c r="I56" s="0">
        <v>342</v>
      </c>
      <c r="J56" s="0">
        <v>0</v>
      </c>
    </row>
    <row r="57" spans="1:10" customHeight="0">
      <c r="A57" s="0">
        <f>HYPERLINK("https://dl.dropboxusercontent.com/scl/fi/njrkukdf33nerkqos1fef/dsc7720-cu-edit.jpg?rlkey=rij8in1k9rt5vkrg9efo3b9mh&amp;dl=0","Click to download Image")</f>
      </c>
      <c r="C57" s="0" t="inlineStr">
        <is>
          <t>Weston Men's Long Sleeve</t>
        </is>
      </c>
      <c r="D57" s="1">
        <v>130502</v>
      </c>
      <c r="E57" s="0" t="inlineStr">
        <is>
          <t>CU WESTON M NY:130502A-S</t>
        </is>
      </c>
      <c r="F57" s="2">
        <v>810130502042</v>
      </c>
      <c r="G57" s="0" t="inlineStr">
        <is>
          <t>MENS</t>
        </is>
      </c>
      <c r="H57" s="0" t="inlineStr">
        <is>
          <t>S</t>
        </is>
      </c>
      <c r="I57" s="0">
        <v>34.99</v>
      </c>
      <c r="J57" s="0">
        <v>13</v>
      </c>
    </row>
    <row r="58" spans="1:10" customHeight="0">
      <c r="A58" s="0">
        <f>HYPERLINK("https://dl.dropboxusercontent.com/scl/fi/njrkukdf33nerkqos1fef/dsc7720-cu-edit.jpg?rlkey=rij8in1k9rt5vkrg9efo3b9mh&amp;dl=0","Click to download Image")</f>
      </c>
      <c r="C58" s="0" t="inlineStr">
        <is>
          <t>Weston Men's Long Sleeve</t>
        </is>
      </c>
      <c r="D58" s="1">
        <v>130502</v>
      </c>
      <c r="E58" s="0" t="inlineStr">
        <is>
          <t>CU WESTON M NY:130502B-M</t>
        </is>
      </c>
      <c r="F58" s="2">
        <v>810130502059</v>
      </c>
      <c r="G58" s="0" t="inlineStr">
        <is>
          <t>MENS</t>
        </is>
      </c>
      <c r="H58" s="0" t="inlineStr">
        <is>
          <t>M</t>
        </is>
      </c>
      <c r="I58" s="0">
        <v>34.99</v>
      </c>
      <c r="J58" s="0">
        <v>15</v>
      </c>
    </row>
    <row r="59" spans="1:10" customHeight="0">
      <c r="A59" s="0">
        <f>HYPERLINK("https://dl.dropboxusercontent.com/scl/fi/njrkukdf33nerkqos1fef/dsc7720-cu-edit.jpg?rlkey=rij8in1k9rt5vkrg9efo3b9mh&amp;dl=0","Click to download Image")</f>
      </c>
      <c r="C59" s="0" t="inlineStr">
        <is>
          <t>Weston Men's Long Sleeve</t>
        </is>
      </c>
      <c r="D59" s="1">
        <v>130502</v>
      </c>
      <c r="E59" s="0" t="inlineStr">
        <is>
          <t>CU WESTON M NY:130502C-L</t>
        </is>
      </c>
      <c r="F59" s="2">
        <v>810130502066</v>
      </c>
      <c r="G59" s="0" t="inlineStr">
        <is>
          <t>MENS</t>
        </is>
      </c>
      <c r="H59" s="0" t="inlineStr">
        <is>
          <t>L</t>
        </is>
      </c>
      <c r="I59" s="0">
        <v>34.99</v>
      </c>
      <c r="J59" s="0">
        <v>17</v>
      </c>
    </row>
    <row r="60" spans="1:10" customHeight="0">
      <c r="A60" s="0">
        <f>HYPERLINK("https://dl.dropboxusercontent.com/scl/fi/njrkukdf33nerkqos1fef/dsc7720-cu-edit.jpg?rlkey=rij8in1k9rt5vkrg9efo3b9mh&amp;dl=0","Click to download Image")</f>
      </c>
      <c r="C60" s="0" t="inlineStr">
        <is>
          <t>Weston Men's Long Sleeve</t>
        </is>
      </c>
      <c r="D60" s="1">
        <v>130502</v>
      </c>
      <c r="E60" s="0" t="inlineStr">
        <is>
          <t>CU WESTON M NY:130502D-XL</t>
        </is>
      </c>
      <c r="F60" s="2">
        <v>810130502073</v>
      </c>
      <c r="G60" s="0" t="inlineStr">
        <is>
          <t>MENS</t>
        </is>
      </c>
      <c r="H60" s="0" t="inlineStr">
        <is>
          <t>XL</t>
        </is>
      </c>
      <c r="I60" s="0">
        <v>34.99</v>
      </c>
      <c r="J60" s="0">
        <v>14</v>
      </c>
    </row>
    <row r="61" spans="1:10" customHeight="0">
      <c r="A61" s="0">
        <f>HYPERLINK("https://dl.dropboxusercontent.com/scl/fi/njrkukdf33nerkqos1fef/dsc7720-cu-edit.jpg?rlkey=rij8in1k9rt5vkrg9efo3b9mh&amp;dl=0","Click to download Image")</f>
      </c>
      <c r="C61" s="0" t="inlineStr">
        <is>
          <t>Weston Men's Long Sleeve</t>
        </is>
      </c>
      <c r="D61" s="1">
        <v>130502</v>
      </c>
      <c r="E61" s="0" t="inlineStr">
        <is>
          <t>CU WESTON M NY:130502E-2XL</t>
        </is>
      </c>
      <c r="F61" s="2">
        <v>810130502080</v>
      </c>
      <c r="G61" s="0" t="inlineStr">
        <is>
          <t>MENS</t>
        </is>
      </c>
      <c r="H61" s="0" t="inlineStr">
        <is>
          <t>2XL</t>
        </is>
      </c>
      <c r="I61" s="0">
        <v>34.99</v>
      </c>
      <c r="J61" s="0">
        <v>18</v>
      </c>
    </row>
    <row r="62" spans="1:10" customHeight="0">
      <c r="A62" s="0">
        <f>HYPERLINK("https://dl.dropboxusercontent.com/scl/fi/njrkukdf33nerkqos1fef/dsc7720-cu-edit.jpg?rlkey=rij8in1k9rt5vkrg9efo3b9mh&amp;dl=0","Click to download Image")</f>
      </c>
      <c r="C62" s="0" t="inlineStr">
        <is>
          <t>Weston Men's Long Sleeve</t>
        </is>
      </c>
      <c r="D62" s="1">
        <v>130502</v>
      </c>
      <c r="E62" s="0" t="inlineStr">
        <is>
          <t>CU WESTON M NY:130502F-3XL</t>
        </is>
      </c>
      <c r="F62" s="2">
        <v>810130502097</v>
      </c>
      <c r="G62" s="0" t="inlineStr">
        <is>
          <t>MENS</t>
        </is>
      </c>
      <c r="H62" s="0" t="inlineStr">
        <is>
          <t>3XL</t>
        </is>
      </c>
      <c r="I62" s="0">
        <v>34.99</v>
      </c>
      <c r="J62" s="0">
        <v>11</v>
      </c>
    </row>
    <row r="63" spans="1:10" customHeight="0">
      <c r="A63" s="0">
        <f>HYPERLINK("https://dl.dropboxusercontent.com/scl/fi/njrkukdf33nerkqos1fef/dsc7720-cu-edit.jpg?rlkey=rij8in1k9rt5vkrg9efo3b9mh&amp;dl=0","Click to download Image")</f>
      </c>
      <c r="C63" s="0" t="inlineStr">
        <is>
          <t>Weston Men's Long Sleeve</t>
        </is>
      </c>
      <c r="D63" s="1">
        <v>130502</v>
      </c>
      <c r="E63" s="0" t="inlineStr">
        <is>
          <t>CU WESTON M NY 12PK:130502Z-12PK</t>
        </is>
      </c>
      <c r="F63" s="2">
        <v>810130502998</v>
      </c>
      <c r="G63" s="0" t="inlineStr">
        <is>
          <t>MENS</t>
        </is>
      </c>
      <c r="H63" s="0" t="inlineStr">
        <is>
          <t>12 PACK</t>
        </is>
      </c>
      <c r="I63" s="0">
        <v>342</v>
      </c>
      <c r="J63" s="0">
        <v>0</v>
      </c>
    </row>
    <row r="64" spans="1:10" customHeight="0">
      <c r="A64" s="0">
        <f>HYPERLINK("https://dl.dropboxusercontent.com/scl/fi/prclltwkj2ziejj2k1jjh/weston-130499-f.jpg?rlkey=va7lrk6rmcs295asijbgo61zk&amp;dl=0","Click to download Image")</f>
      </c>
      <c r="C64" s="0" t="inlineStr">
        <is>
          <t>Weston Men's Long Sleeve</t>
        </is>
      </c>
      <c r="D64" s="1">
        <v>130499</v>
      </c>
      <c r="E64" s="0" t="inlineStr">
        <is>
          <t>NDSU WESTON M GN:130499A-S</t>
        </is>
      </c>
      <c r="F64" s="2">
        <v>813130499046</v>
      </c>
      <c r="G64" s="0" t="inlineStr">
        <is>
          <t>MENS</t>
        </is>
      </c>
      <c r="H64" s="0" t="inlineStr">
        <is>
          <t>S</t>
        </is>
      </c>
      <c r="I64" s="0">
        <v>34.99</v>
      </c>
      <c r="J64" s="0">
        <v>3</v>
      </c>
    </row>
    <row r="65" spans="1:10" customHeight="0">
      <c r="A65" s="0">
        <f>HYPERLINK("https://dl.dropboxusercontent.com/scl/fi/prclltwkj2ziejj2k1jjh/weston-130499-f.jpg?rlkey=va7lrk6rmcs295asijbgo61zk&amp;dl=0","Click to download Image")</f>
      </c>
      <c r="C65" s="0" t="inlineStr">
        <is>
          <t>Weston Men's Long Sleeve</t>
        </is>
      </c>
      <c r="D65" s="1">
        <v>130499</v>
      </c>
      <c r="E65" s="0" t="inlineStr">
        <is>
          <t>NDSU WESTON M GN:130499B-M</t>
        </is>
      </c>
      <c r="F65" s="2">
        <v>813130499053</v>
      </c>
      <c r="G65" s="0" t="inlineStr">
        <is>
          <t>MENS</t>
        </is>
      </c>
      <c r="H65" s="0" t="inlineStr">
        <is>
          <t>M</t>
        </is>
      </c>
      <c r="I65" s="0">
        <v>34.99</v>
      </c>
      <c r="J65" s="0">
        <v>6</v>
      </c>
    </row>
    <row r="66" spans="1:10" customHeight="0">
      <c r="A66" s="0">
        <f>HYPERLINK("https://dl.dropboxusercontent.com/scl/fi/prclltwkj2ziejj2k1jjh/weston-130499-f.jpg?rlkey=va7lrk6rmcs295asijbgo61zk&amp;dl=0","Click to download Image")</f>
      </c>
      <c r="C66" s="0" t="inlineStr">
        <is>
          <t>Weston Men's Long Sleeve</t>
        </is>
      </c>
      <c r="D66" s="1">
        <v>130499</v>
      </c>
      <c r="E66" s="0" t="inlineStr">
        <is>
          <t>NDSU WESTON M GN:130499C-L</t>
        </is>
      </c>
      <c r="F66" s="2">
        <v>813130499060</v>
      </c>
      <c r="G66" s="0" t="inlineStr">
        <is>
          <t>MENS</t>
        </is>
      </c>
      <c r="H66" s="0" t="inlineStr">
        <is>
          <t>L</t>
        </is>
      </c>
      <c r="I66" s="0">
        <v>34.99</v>
      </c>
      <c r="J66" s="0">
        <v>7</v>
      </c>
    </row>
    <row r="67" spans="1:10" customHeight="0">
      <c r="A67" s="0">
        <f>HYPERLINK("https://dl.dropboxusercontent.com/scl/fi/prclltwkj2ziejj2k1jjh/weston-130499-f.jpg?rlkey=va7lrk6rmcs295asijbgo61zk&amp;dl=0","Click to download Image")</f>
      </c>
      <c r="C67" s="0" t="inlineStr">
        <is>
          <t>Weston Men's Long Sleeve</t>
        </is>
      </c>
      <c r="D67" s="1">
        <v>130499</v>
      </c>
      <c r="E67" s="0" t="inlineStr">
        <is>
          <t>NDSU WESTON M GN:130499D-XL</t>
        </is>
      </c>
      <c r="F67" s="2">
        <v>813130499077</v>
      </c>
      <c r="G67" s="0" t="inlineStr">
        <is>
          <t>MENS</t>
        </is>
      </c>
      <c r="H67" s="0" t="inlineStr">
        <is>
          <t>XL</t>
        </is>
      </c>
      <c r="I67" s="0">
        <v>34.99</v>
      </c>
      <c r="J67" s="0">
        <v>7</v>
      </c>
    </row>
    <row r="68" spans="1:10" customHeight="0">
      <c r="A68" s="0">
        <f>HYPERLINK("https://dl.dropboxusercontent.com/scl/fi/prclltwkj2ziejj2k1jjh/weston-130499-f.jpg?rlkey=va7lrk6rmcs295asijbgo61zk&amp;dl=0","Click to download Image")</f>
      </c>
      <c r="C68" s="0" t="inlineStr">
        <is>
          <t>Weston Men's Long Sleeve</t>
        </is>
      </c>
      <c r="D68" s="1">
        <v>130499</v>
      </c>
      <c r="E68" s="0" t="inlineStr">
        <is>
          <t>NDSU WESTON M GN:130499E-2XL</t>
        </is>
      </c>
      <c r="F68" s="2">
        <v>813130499084</v>
      </c>
      <c r="G68" s="0" t="inlineStr">
        <is>
          <t>MENS</t>
        </is>
      </c>
      <c r="H68" s="0" t="inlineStr">
        <is>
          <t>2XL</t>
        </is>
      </c>
      <c r="I68" s="0">
        <v>34.99</v>
      </c>
      <c r="J68" s="0">
        <v>5</v>
      </c>
    </row>
    <row r="69" spans="1:10" customHeight="0">
      <c r="A69" s="0">
        <f>HYPERLINK("https://dl.dropboxusercontent.com/scl/fi/prclltwkj2ziejj2k1jjh/weston-130499-f.jpg?rlkey=va7lrk6rmcs295asijbgo61zk&amp;dl=0","Click to download Image")</f>
      </c>
      <c r="C69" s="0" t="inlineStr">
        <is>
          <t>Weston Men's Long Sleeve</t>
        </is>
      </c>
      <c r="D69" s="1">
        <v>130499</v>
      </c>
      <c r="E69" s="0" t="inlineStr">
        <is>
          <t>NDSU WESTON M GN:130499F-3XL</t>
        </is>
      </c>
      <c r="F69" s="2">
        <v>813130499091</v>
      </c>
      <c r="G69" s="0" t="inlineStr">
        <is>
          <t>MENS</t>
        </is>
      </c>
      <c r="H69" s="0" t="inlineStr">
        <is>
          <t>3XL</t>
        </is>
      </c>
      <c r="I69" s="0">
        <v>34.99</v>
      </c>
      <c r="J69" s="0">
        <v>3</v>
      </c>
    </row>
    <row r="70" spans="1:10" customHeight="0">
      <c r="A70" s="0">
        <f>HYPERLINK("https://dl.dropboxusercontent.com/scl/fi/prclltwkj2ziejj2k1jjh/weston-130499-f.jpg?rlkey=va7lrk6rmcs295asijbgo61zk&amp;dl=0","Click to download Image")</f>
      </c>
      <c r="C70" s="0" t="inlineStr">
        <is>
          <t>Weston Men's Long Sleeve</t>
        </is>
      </c>
      <c r="D70" s="1">
        <v>130499</v>
      </c>
      <c r="E70" s="0" t="inlineStr">
        <is>
          <t>NDSU WESTON M GN 12PK:130499Z-12PK</t>
        </is>
      </c>
      <c r="F70" s="2">
        <v>813130499992</v>
      </c>
      <c r="G70" s="0" t="inlineStr">
        <is>
          <t>MENS</t>
        </is>
      </c>
      <c r="H70" s="0" t="inlineStr">
        <is>
          <t>12 PACK</t>
        </is>
      </c>
      <c r="I70" s="0">
        <v>342</v>
      </c>
      <c r="J70" s="0">
        <v>0</v>
      </c>
    </row>
    <row r="71" spans="1:10" customHeight="0">
      <c r="A71" s="0">
        <f>HYPERLINK("https://dl.dropboxusercontent.com/scl/fi/hwal47c240pd7cm4m8ddd/weston-130497-f.jpg?rlkey=zr897oh2pumsqvxl9gknz035z&amp;dl=0","Click to download Image")</f>
      </c>
      <c r="C71" s="0" t="inlineStr">
        <is>
          <t>Weston Men's Long Sleeve</t>
        </is>
      </c>
      <c r="D71" s="1">
        <v>130497</v>
      </c>
      <c r="E71" s="0" t="inlineStr">
        <is>
          <t>SDSU WESTON M RL:130497A-S</t>
        </is>
      </c>
      <c r="F71" s="2">
        <v>816130497043</v>
      </c>
      <c r="G71" s="0" t="inlineStr">
        <is>
          <t>MENS</t>
        </is>
      </c>
      <c r="H71" s="0" t="inlineStr">
        <is>
          <t>S</t>
        </is>
      </c>
      <c r="I71" s="0">
        <v>34.99</v>
      </c>
      <c r="J71" s="0">
        <v>22</v>
      </c>
    </row>
    <row r="72" spans="1:10" customHeight="0">
      <c r="A72" s="0">
        <f>HYPERLINK("https://dl.dropboxusercontent.com/scl/fi/hwal47c240pd7cm4m8ddd/weston-130497-f.jpg?rlkey=zr897oh2pumsqvxl9gknz035z&amp;dl=0","Click to download Image")</f>
      </c>
      <c r="C72" s="0" t="inlineStr">
        <is>
          <t>Weston Men's Long Sleeve</t>
        </is>
      </c>
      <c r="D72" s="1">
        <v>130497</v>
      </c>
      <c r="E72" s="0" t="inlineStr">
        <is>
          <t>SDSU WESTON M RL:130497B-M</t>
        </is>
      </c>
      <c r="F72" s="2">
        <v>816130497050</v>
      </c>
      <c r="G72" s="0" t="inlineStr">
        <is>
          <t>MENS</t>
        </is>
      </c>
      <c r="H72" s="0" t="inlineStr">
        <is>
          <t>M</t>
        </is>
      </c>
      <c r="I72" s="0">
        <v>34.99</v>
      </c>
      <c r="J72" s="0">
        <v>18</v>
      </c>
    </row>
    <row r="73" spans="1:10" customHeight="0">
      <c r="A73" s="0">
        <f>HYPERLINK("https://dl.dropboxusercontent.com/scl/fi/hwal47c240pd7cm4m8ddd/weston-130497-f.jpg?rlkey=zr897oh2pumsqvxl9gknz035z&amp;dl=0","Click to download Image")</f>
      </c>
      <c r="C73" s="0" t="inlineStr">
        <is>
          <t>Weston Men's Long Sleeve</t>
        </is>
      </c>
      <c r="D73" s="1">
        <v>130497</v>
      </c>
      <c r="E73" s="0" t="inlineStr">
        <is>
          <t>SDSU WESTON M RL:130497C-L</t>
        </is>
      </c>
      <c r="F73" s="2">
        <v>816130497067</v>
      </c>
      <c r="G73" s="0" t="inlineStr">
        <is>
          <t>MENS</t>
        </is>
      </c>
      <c r="H73" s="0" t="inlineStr">
        <is>
          <t>L</t>
        </is>
      </c>
      <c r="I73" s="0">
        <v>34.99</v>
      </c>
      <c r="J73" s="0">
        <v>1</v>
      </c>
    </row>
    <row r="74" spans="1:10" customHeight="0">
      <c r="A74" s="0">
        <f>HYPERLINK("https://dl.dropboxusercontent.com/scl/fi/hwal47c240pd7cm4m8ddd/weston-130497-f.jpg?rlkey=zr897oh2pumsqvxl9gknz035z&amp;dl=0","Click to download Image")</f>
      </c>
      <c r="C74" s="0" t="inlineStr">
        <is>
          <t>Weston Men's Long Sleeve</t>
        </is>
      </c>
      <c r="D74" s="1">
        <v>130497</v>
      </c>
      <c r="E74" s="0" t="inlineStr">
        <is>
          <t>SDSU WESTON M RL:130497D-XL</t>
        </is>
      </c>
      <c r="F74" s="2">
        <v>816130497074</v>
      </c>
      <c r="G74" s="0" t="inlineStr">
        <is>
          <t>MENS</t>
        </is>
      </c>
      <c r="H74" s="0" t="inlineStr">
        <is>
          <t>XL</t>
        </is>
      </c>
      <c r="I74" s="0">
        <v>34.99</v>
      </c>
      <c r="J74" s="0">
        <v>1</v>
      </c>
    </row>
    <row r="75" spans="1:10" customHeight="0">
      <c r="A75" s="0">
        <f>HYPERLINK("https://dl.dropboxusercontent.com/scl/fi/hwal47c240pd7cm4m8ddd/weston-130497-f.jpg?rlkey=zr897oh2pumsqvxl9gknz035z&amp;dl=0","Click to download Image")</f>
      </c>
      <c r="C75" s="0" t="inlineStr">
        <is>
          <t>Weston Men's Long Sleeve</t>
        </is>
      </c>
      <c r="D75" s="1">
        <v>130497</v>
      </c>
      <c r="E75" s="0" t="inlineStr">
        <is>
          <t>SDSU WESTON M RL:130497E-2XL</t>
        </is>
      </c>
      <c r="F75" s="2">
        <v>816130497081</v>
      </c>
      <c r="G75" s="0" t="inlineStr">
        <is>
          <t>MENS</t>
        </is>
      </c>
      <c r="H75" s="0" t="inlineStr">
        <is>
          <t>2XL</t>
        </is>
      </c>
      <c r="I75" s="0">
        <v>34.99</v>
      </c>
      <c r="J75" s="0">
        <v>9</v>
      </c>
    </row>
    <row r="76" spans="1:10" customHeight="0">
      <c r="A76" s="0">
        <f>HYPERLINK("https://dl.dropboxusercontent.com/scl/fi/hwal47c240pd7cm4m8ddd/weston-130497-f.jpg?rlkey=zr897oh2pumsqvxl9gknz035z&amp;dl=0","Click to download Image")</f>
      </c>
      <c r="C76" s="0" t="inlineStr">
        <is>
          <t>Weston Men's Long Sleeve</t>
        </is>
      </c>
      <c r="D76" s="1">
        <v>130497</v>
      </c>
      <c r="E76" s="0" t="inlineStr">
        <is>
          <t>SDSU WESTON M RL:130497F-3XL</t>
        </is>
      </c>
      <c r="F76" s="2">
        <v>816130497098</v>
      </c>
      <c r="G76" s="0" t="inlineStr">
        <is>
          <t>MENS</t>
        </is>
      </c>
      <c r="H76" s="0" t="inlineStr">
        <is>
          <t>3XL</t>
        </is>
      </c>
      <c r="I76" s="0">
        <v>34.99</v>
      </c>
      <c r="J76" s="0">
        <v>4</v>
      </c>
    </row>
    <row r="77" spans="1:10" customHeight="0">
      <c r="A77" s="0">
        <f>HYPERLINK("https://dl.dropboxusercontent.com/scl/fi/hwal47c240pd7cm4m8ddd/weston-130497-f.jpg?rlkey=zr897oh2pumsqvxl9gknz035z&amp;dl=0","Click to download Image")</f>
      </c>
      <c r="C77" s="0" t="inlineStr">
        <is>
          <t>Weston Men's Long Sleeve</t>
        </is>
      </c>
      <c r="D77" s="1">
        <v>130497</v>
      </c>
      <c r="E77" s="0" t="inlineStr">
        <is>
          <t>SDSU WESTON M RL 12PK:130497Z-12PK</t>
        </is>
      </c>
      <c r="F77" s="2">
        <v>816130497999</v>
      </c>
      <c r="G77" s="0" t="inlineStr">
        <is>
          <t>MENS</t>
        </is>
      </c>
      <c r="H77" s="0" t="inlineStr">
        <is>
          <t>12 PACK</t>
        </is>
      </c>
      <c r="I77" s="0">
        <v>342</v>
      </c>
      <c r="J77" s="0">
        <v>0</v>
      </c>
    </row>
    <row r="78" spans="1:10" customHeight="0">
      <c r="A78" s="0">
        <f>HYPERLINK("https://dl.dropboxusercontent.com/scl/fi/vhvlj0rjsurk0sds3o33p/weston-132966-f.jpg?rlkey=ropci0rdr807fgcjvj8lrwbas&amp;dl=0","Click to download Image")</f>
      </c>
      <c r="C78" s="0" t="inlineStr">
        <is>
          <t>Weston Men's Long Sleeve</t>
        </is>
      </c>
      <c r="D78" s="1">
        <v>132966</v>
      </c>
      <c r="E78" s="0" t="inlineStr">
        <is>
          <t>UNO WESTON M BK:132966A-S</t>
        </is>
      </c>
      <c r="F78" s="2">
        <v>809132966044</v>
      </c>
      <c r="G78" s="0" t="inlineStr">
        <is>
          <t>MENS</t>
        </is>
      </c>
      <c r="H78" s="0" t="inlineStr">
        <is>
          <t>S</t>
        </is>
      </c>
      <c r="I78" s="0">
        <v>34.99</v>
      </c>
      <c r="J78" s="0">
        <v>19</v>
      </c>
    </row>
    <row r="79" spans="1:10" customHeight="0">
      <c r="A79" s="0">
        <f>HYPERLINK("https://dl.dropboxusercontent.com/scl/fi/vhvlj0rjsurk0sds3o33p/weston-132966-f.jpg?rlkey=ropci0rdr807fgcjvj8lrwbas&amp;dl=0","Click to download Image")</f>
      </c>
      <c r="C79" s="0" t="inlineStr">
        <is>
          <t>Weston Men's Long Sleeve</t>
        </is>
      </c>
      <c r="D79" s="1">
        <v>132966</v>
      </c>
      <c r="E79" s="0" t="inlineStr">
        <is>
          <t>UNO WESTON M BK:132966B-M</t>
        </is>
      </c>
      <c r="F79" s="2">
        <v>809132966051</v>
      </c>
      <c r="G79" s="0" t="inlineStr">
        <is>
          <t>MENS</t>
        </is>
      </c>
      <c r="H79" s="0" t="inlineStr">
        <is>
          <t>M</t>
        </is>
      </c>
      <c r="I79" s="0">
        <v>34.99</v>
      </c>
      <c r="J79" s="0">
        <v>22</v>
      </c>
    </row>
    <row r="80" spans="1:10" customHeight="0">
      <c r="A80" s="0">
        <f>HYPERLINK("https://dl.dropboxusercontent.com/scl/fi/vhvlj0rjsurk0sds3o33p/weston-132966-f.jpg?rlkey=ropci0rdr807fgcjvj8lrwbas&amp;dl=0","Click to download Image")</f>
      </c>
      <c r="C80" s="0" t="inlineStr">
        <is>
          <t>Weston Men's Long Sleeve</t>
        </is>
      </c>
      <c r="D80" s="1">
        <v>132966</v>
      </c>
      <c r="E80" s="0" t="inlineStr">
        <is>
          <t>UNO WESTON M BK:132966C-L</t>
        </is>
      </c>
      <c r="F80" s="2">
        <v>809132966068</v>
      </c>
      <c r="G80" s="0" t="inlineStr">
        <is>
          <t>MENS</t>
        </is>
      </c>
      <c r="H80" s="0" t="inlineStr">
        <is>
          <t>L</t>
        </is>
      </c>
      <c r="I80" s="0">
        <v>34.99</v>
      </c>
      <c r="J80" s="0">
        <v>22</v>
      </c>
    </row>
    <row r="81" spans="1:10" customHeight="0">
      <c r="A81" s="0">
        <f>HYPERLINK("https://dl.dropboxusercontent.com/scl/fi/vhvlj0rjsurk0sds3o33p/weston-132966-f.jpg?rlkey=ropci0rdr807fgcjvj8lrwbas&amp;dl=0","Click to download Image")</f>
      </c>
      <c r="C81" s="0" t="inlineStr">
        <is>
          <t>Weston Men's Long Sleeve</t>
        </is>
      </c>
      <c r="D81" s="1">
        <v>132966</v>
      </c>
      <c r="E81" s="0" t="inlineStr">
        <is>
          <t>UNO WESTON M BK:132966D-XL</t>
        </is>
      </c>
      <c r="F81" s="2">
        <v>809132966075</v>
      </c>
      <c r="G81" s="0" t="inlineStr">
        <is>
          <t>MENS</t>
        </is>
      </c>
      <c r="H81" s="0" t="inlineStr">
        <is>
          <t>XL</t>
        </is>
      </c>
      <c r="I81" s="0">
        <v>34.99</v>
      </c>
      <c r="J81" s="0">
        <v>12</v>
      </c>
    </row>
    <row r="82" spans="1:10" customHeight="0">
      <c r="A82" s="0">
        <f>HYPERLINK("https://dl.dropboxusercontent.com/scl/fi/vhvlj0rjsurk0sds3o33p/weston-132966-f.jpg?rlkey=ropci0rdr807fgcjvj8lrwbas&amp;dl=0","Click to download Image")</f>
      </c>
      <c r="C82" s="0" t="inlineStr">
        <is>
          <t>Weston Men's Long Sleeve</t>
        </is>
      </c>
      <c r="D82" s="1">
        <v>132966</v>
      </c>
      <c r="E82" s="0" t="inlineStr">
        <is>
          <t>UNO WESTON M BK:132966E-2XL</t>
        </is>
      </c>
      <c r="F82" s="2">
        <v>809132966082</v>
      </c>
      <c r="G82" s="0" t="inlineStr">
        <is>
          <t>MENS</t>
        </is>
      </c>
      <c r="H82" s="0" t="inlineStr">
        <is>
          <t>2XL</t>
        </is>
      </c>
      <c r="I82" s="0">
        <v>34.99</v>
      </c>
      <c r="J82" s="0">
        <v>10</v>
      </c>
    </row>
    <row r="83" spans="1:10" customHeight="0">
      <c r="A83" s="0">
        <f>HYPERLINK("https://dl.dropboxusercontent.com/scl/fi/vhvlj0rjsurk0sds3o33p/weston-132966-f.jpg?rlkey=ropci0rdr807fgcjvj8lrwbas&amp;dl=0","Click to download Image")</f>
      </c>
      <c r="C83" s="0" t="inlineStr">
        <is>
          <t>Weston Men's Long Sleeve</t>
        </is>
      </c>
      <c r="D83" s="1">
        <v>132966</v>
      </c>
      <c r="E83" s="0" t="inlineStr">
        <is>
          <t>UNO WESTON M BK:132966F-3XL</t>
        </is>
      </c>
      <c r="F83" s="2">
        <v>809132966099</v>
      </c>
      <c r="G83" s="0" t="inlineStr">
        <is>
          <t>MENS</t>
        </is>
      </c>
      <c r="H83" s="0" t="inlineStr">
        <is>
          <t>3XL</t>
        </is>
      </c>
      <c r="I83" s="0">
        <v>34.99</v>
      </c>
      <c r="J83" s="0">
        <v>6</v>
      </c>
    </row>
    <row r="84" spans="1:10" customHeight="0">
      <c r="A84" s="0">
        <f>HYPERLINK("https://dl.dropboxusercontent.com/scl/fi/vhvlj0rjsurk0sds3o33p/weston-132966-f.jpg?rlkey=ropci0rdr807fgcjvj8lrwbas&amp;dl=0","Click to download Image")</f>
      </c>
      <c r="C84" s="0" t="inlineStr">
        <is>
          <t>Weston Men's Long Sleeve</t>
        </is>
      </c>
      <c r="D84" s="1">
        <v>132966</v>
      </c>
      <c r="E84" s="0" t="inlineStr">
        <is>
          <t>UNO WESTON M BK 12PK:132966Z-12PK</t>
        </is>
      </c>
      <c r="F84" s="2">
        <v>809132966990</v>
      </c>
      <c r="G84" s="0" t="inlineStr">
        <is>
          <t>MENS</t>
        </is>
      </c>
      <c r="H84" s="0" t="inlineStr">
        <is>
          <t>12 PACK</t>
        </is>
      </c>
      <c r="I84" s="0">
        <v>342</v>
      </c>
      <c r="J84" s="0">
        <v>0</v>
      </c>
    </row>
    <row r="85" spans="1:10" customHeight="0">
      <c r="A85" s="0">
        <f>HYPERLINK("https://dl.dropboxusercontent.com/scl/fi/jmi5fmepypz7nkt47pw1q/126312-f.jpg?rlkey=plee3xdodipv4l5hpxthux3dn&amp;dl=0","Click to download Image")</f>
      </c>
      <c r="C85" s="0" t="inlineStr">
        <is>
          <t>Stellan Crossbody Sling</t>
        </is>
      </c>
      <c r="D85" s="1">
        <v>126312</v>
      </c>
      <c r="E85" s="0" t="inlineStr">
        <is>
          <t>IOWA STELLA BC:126312</t>
        </is>
      </c>
      <c r="F85" s="2">
        <v>900126312011</v>
      </c>
      <c r="I85" s="0">
        <v>39.99</v>
      </c>
      <c r="J85" s="0">
        <v>119</v>
      </c>
    </row>
    <row r="86" spans="1:10" customHeight="0">
      <c r="A86" s="0">
        <f>HYPERLINK("https://dl.dropboxusercontent.com/scl/fi/l7neszh2rhaotz1nheeq7/129031-cbsf.jpg?rlkey=t346a3gr88o9earren6rzkpi2&amp;dl=0","Click to download Image")</f>
      </c>
      <c r="C86" s="0" t="inlineStr">
        <is>
          <t>Stellan Crossbody Sling</t>
        </is>
      </c>
      <c r="D86" s="1">
        <v>129031</v>
      </c>
      <c r="E86" s="0" t="inlineStr">
        <is>
          <t>ISU STELLAN BC:129031</t>
        </is>
      </c>
      <c r="F86" s="2">
        <v>901129031015</v>
      </c>
      <c r="I86" s="0">
        <v>39.99</v>
      </c>
      <c r="J86" s="0">
        <v>110</v>
      </c>
    </row>
    <row r="87" spans="1:10" customHeight="0">
      <c r="A87" s="0">
        <f>HYPERLINK("https://dl.dropboxusercontent.com/scl/fi/tx1a3od8z9go7r70nqspr/129030-cbsf.jpg?rlkey=lvqs3jy3lfbst20umjguz5qzg&amp;dl=0","Click to download Image")</f>
      </c>
      <c r="C87" s="0" t="inlineStr">
        <is>
          <t>Stellan Crossbody Sling</t>
        </is>
      </c>
      <c r="D87" s="1">
        <v>129030</v>
      </c>
      <c r="E87" s="0" t="inlineStr">
        <is>
          <t>UNI STELLAN BC:129030</t>
        </is>
      </c>
      <c r="F87" s="2">
        <v>902129030015</v>
      </c>
      <c r="I87" s="0">
        <v>39.99</v>
      </c>
      <c r="J87" s="0">
        <v>38</v>
      </c>
    </row>
    <row r="88" spans="1:10" customHeight="0">
      <c r="A88" s="0">
        <f>HYPERLINK("https://dl.dropboxusercontent.com/scl/fi/l4lcnoxto35hr2zry5iqk/131089-cbsf.jpg?rlkey=ko92ij6r3bj8qir5ctnuf3b54&amp;dl=0","Click to download Image")</f>
      </c>
      <c r="C88" s="0" t="inlineStr">
        <is>
          <t>Stellan Crossbody Sling</t>
        </is>
      </c>
      <c r="D88" s="1">
        <v>131089</v>
      </c>
      <c r="E88" s="0" t="inlineStr">
        <is>
          <t>CU STELLA BC:131089</t>
        </is>
      </c>
      <c r="F88" s="2">
        <v>910131089013</v>
      </c>
      <c r="I88" s="0">
        <v>39.99</v>
      </c>
      <c r="J88" s="0">
        <v>47</v>
      </c>
    </row>
    <row r="89" spans="1:10" customHeight="0">
      <c r="A89" s="0">
        <f>HYPERLINK("https://dl.dropboxusercontent.com/scl/fi/tho9atwtcc62ctpa0v1oq/131087-cbsf.jpg?rlkey=yy6cb9ok2nty3wvyfow503tho&amp;dl=0","Click to download Image")</f>
      </c>
      <c r="C89" s="0" t="inlineStr">
        <is>
          <t>Stellan Crossbody Sling</t>
        </is>
      </c>
      <c r="D89" s="1">
        <v>131087</v>
      </c>
      <c r="E89" s="0" t="inlineStr">
        <is>
          <t>KSU STELLA BC:131087</t>
        </is>
      </c>
      <c r="F89" s="2">
        <v>905131087015</v>
      </c>
      <c r="I89" s="0">
        <v>39.99</v>
      </c>
      <c r="J89" s="0">
        <v>42</v>
      </c>
    </row>
    <row r="90" spans="1:10" customHeight="0">
      <c r="A90" s="0">
        <f>HYPERLINK("https://dl.dropboxusercontent.com/scl/fi/e33yrpis9sxilbsy8u8qd/132735-cbsf.jpg?rlkey=ohyhp0pvd788lluib4rzd37w9&amp;dl=0","Click to download Image")</f>
      </c>
      <c r="C90" s="0" t="inlineStr">
        <is>
          <t>Stellan Crossbody Sling</t>
        </is>
      </c>
      <c r="D90" s="1">
        <v>132735</v>
      </c>
      <c r="E90" s="0" t="inlineStr">
        <is>
          <t>DRK STELLA  BC:132735</t>
        </is>
      </c>
      <c r="F90" s="2">
        <v>917132735017</v>
      </c>
      <c r="I90" s="0">
        <v>39.99</v>
      </c>
      <c r="J90" s="0">
        <v>43</v>
      </c>
    </row>
    <row r="91" spans="1:10" customHeight="0">
      <c r="A91" s="0">
        <f>HYPERLINK("https://dl.dropboxusercontent.com/scl/fi/k5iq257jehbrt7r6wmff5/133073-cbsf.jpg?rlkey=tfg22kxuofn53avtiul15acer&amp;dl=0","Click to download Image")</f>
      </c>
      <c r="C91" s="0" t="inlineStr">
        <is>
          <t>Stellan Crossbody Sling</t>
        </is>
      </c>
      <c r="D91" s="1">
        <v>133073</v>
      </c>
      <c r="E91" s="0" t="inlineStr">
        <is>
          <t>UNO STELLA  BC:133073</t>
        </is>
      </c>
      <c r="F91" s="2">
        <v>909133073014</v>
      </c>
      <c r="I91" s="0">
        <v>39.99</v>
      </c>
      <c r="J91" s="0">
        <v>36</v>
      </c>
    </row>
    <row r="92" spans="1:10" customHeight="0">
      <c r="A92" s="0">
        <f>HYPERLINK("https://dl.dropboxusercontent.com/scl/fi/3eltctctw0ijhr832or5h/editdsc8562-copy.jpg?rlkey=avcjdtjei6jaqcojkransqnz4&amp;dl=0","Click to download Image")</f>
      </c>
      <c r="C92" s="0" t="inlineStr">
        <is>
          <t>Titan Soft-Sided Cooler</t>
        </is>
      </c>
      <c r="D92" s="1">
        <v>151067</v>
      </c>
      <c r="E92" s="0" t="inlineStr">
        <is>
          <t>ISU TITAN CL:151067</t>
        </is>
      </c>
      <c r="F92" s="2">
        <v>901151067013</v>
      </c>
      <c r="H92" s="0" t="inlineStr">
        <is>
          <t>ONE SIZE</t>
        </is>
      </c>
      <c r="I92" s="0">
        <v>29.99</v>
      </c>
      <c r="J92" s="0">
        <v>113</v>
      </c>
    </row>
    <row r="93" spans="1:10" customHeight="0">
      <c r="A93" s="0">
        <f>HYPERLINK("https://dl.dropboxusercontent.com/scl/fi/8qnyjkf8x7h5vbh6nu2di/vrtl-ia-f24-titan-bk-v1f.jpg?rlkey=6aqylr4kkjv9t9r5vj3guvftp&amp;dl=0","Click to download Image")</f>
      </c>
      <c r="C93" s="0" t="inlineStr">
        <is>
          <t>Titan Soft-Sided Cooler</t>
        </is>
      </c>
      <c r="D93" s="1">
        <v>151934</v>
      </c>
      <c r="E93" s="0" t="inlineStr">
        <is>
          <t>IOWA TITAN BK:151934</t>
        </is>
      </c>
      <c r="F93" s="2">
        <v>900151934011</v>
      </c>
      <c r="H93" s="0" t="inlineStr">
        <is>
          <t>ONE SIZE</t>
        </is>
      </c>
      <c r="I93" s="0">
        <v>29.99</v>
      </c>
      <c r="J93" s="0">
        <v>1</v>
      </c>
    </row>
    <row r="94" spans="1:10" customHeight="0">
      <c r="A94" s="0">
        <f>HYPERLINK("https://dl.dropboxusercontent.com/scl/fi/7jb0bxmsa9i6zbx6lucep/titan-151936-f2.jpg?rlkey=55kqqhmm95pxzvx91w2rohwle&amp;dl=0","Click to download Image")</f>
      </c>
      <c r="C94" s="0" t="inlineStr">
        <is>
          <t>Titan Soft-Sided Cooler</t>
        </is>
      </c>
      <c r="D94" s="1">
        <v>151936</v>
      </c>
      <c r="E94" s="0" t="inlineStr">
        <is>
          <t>DRK TITAN NY:151936</t>
        </is>
      </c>
      <c r="F94" s="2">
        <v>917151936013</v>
      </c>
      <c r="H94" s="0" t="inlineStr">
        <is>
          <t>ONE SIZE</t>
        </is>
      </c>
      <c r="I94" s="0">
        <v>29.99</v>
      </c>
      <c r="J94" s="0">
        <v>83</v>
      </c>
    </row>
    <row r="95" spans="1:10" customHeight="0">
      <c r="A95" s="0">
        <f>HYPERLINK("https://dl.dropboxusercontent.com/scl/fi/26a9m8w2tqf834erxfw8k/titan-151942-f.jpg?rlkey=j2ljoicyuzna0umqs4nvheruz&amp;dl=0","Click to download Image")</f>
      </c>
      <c r="C95" s="0" t="inlineStr">
        <is>
          <t>Titan Soft-Sided Cooler</t>
        </is>
      </c>
      <c r="D95" s="1">
        <v>151942</v>
      </c>
      <c r="E95" s="0" t="inlineStr">
        <is>
          <t>KSU TITAN PE:151942</t>
        </is>
      </c>
      <c r="F95" s="2">
        <v>905151942011</v>
      </c>
      <c r="H95" s="0" t="inlineStr">
        <is>
          <t>ONE SIZE</t>
        </is>
      </c>
      <c r="I95" s="0">
        <v>29.99</v>
      </c>
      <c r="J95" s="0">
        <v>30</v>
      </c>
    </row>
    <row r="96" spans="1:10" customHeight="0">
      <c r="A96" s="0">
        <f>HYPERLINK("https://dl.dropboxusercontent.com/scl/fi/hanmp7ot4eraxh0t0e90n/mcallen.jpg?rlkey=rhkl3p2yxhtbclgwe0outei5d&amp;dl=0","Click to download Image")</f>
      </c>
      <c r="C96" s="0" t="inlineStr">
        <is>
          <t>Mcallen Soft-Sided Cooler</t>
        </is>
      </c>
      <c r="D96" s="1">
        <v>150106</v>
      </c>
      <c r="E96" s="0" t="inlineStr">
        <is>
          <t>DRK MCALLE RL:150106</t>
        </is>
      </c>
      <c r="F96" s="2">
        <v>917150106011</v>
      </c>
      <c r="H96" s="0" t="inlineStr">
        <is>
          <t>ONE SIZE</t>
        </is>
      </c>
      <c r="I96" s="0">
        <v>19.99</v>
      </c>
      <c r="J96" s="0">
        <v>126</v>
      </c>
    </row>
    <row r="97" spans="1:10" customHeight="0">
      <c r="A97" s="0">
        <f>HYPERLINK("https://dl.dropboxusercontent.com/scl/fi/b7b674srn1i2drq9t3oyb/mcallen-151920-f.jpg?rlkey=dmbfvkk6gpzqnlkhff1cigf4l&amp;dl=0","Click to download Image")</f>
      </c>
      <c r="C97" s="0" t="inlineStr">
        <is>
          <t>Mcallen Soft-Sided Cooler</t>
        </is>
      </c>
      <c r="D97" s="1">
        <v>151920</v>
      </c>
      <c r="E97" s="0" t="inlineStr">
        <is>
          <t>IOWA MCALLE BK:151920</t>
        </is>
      </c>
      <c r="F97" s="2">
        <v>900151920014</v>
      </c>
      <c r="H97" s="0" t="inlineStr">
        <is>
          <t>ONE SIZE</t>
        </is>
      </c>
      <c r="I97" s="0">
        <v>19.99</v>
      </c>
      <c r="J97" s="0">
        <v>16</v>
      </c>
    </row>
    <row r="98" spans="1:10" customHeight="0">
      <c r="A98" s="0">
        <f>HYPERLINK("https://dl.dropboxusercontent.com/scl/fi/9hbhjhr73w32ffi84ihoo/mcallen-151921-af.jpg?rlkey=qsxw5ddg574kttp4naopu43hl&amp;dl=0","Click to download Image")</f>
      </c>
      <c r="C98" s="0" t="inlineStr">
        <is>
          <t>Mcallen Soft-Sided Cooler</t>
        </is>
      </c>
      <c r="D98" s="1">
        <v>151921</v>
      </c>
      <c r="E98" s="0" t="inlineStr">
        <is>
          <t>ISU MCALLE CL:151921</t>
        </is>
      </c>
      <c r="F98" s="2">
        <v>901151921018</v>
      </c>
      <c r="H98" s="0" t="inlineStr">
        <is>
          <t>ONE SIZE</t>
        </is>
      </c>
      <c r="I98" s="0">
        <v>19.99</v>
      </c>
      <c r="J98" s="0">
        <v>51</v>
      </c>
    </row>
    <row r="99" spans="1:10" customHeight="0">
      <c r="A99" s="0">
        <f>HYPERLINK("https://dl.dropboxusercontent.com/scl/fi/t0ndukxwf0hc6n16y5sij/pacific-150818-f.jpg?rlkey=7gbuh53gfzm8k5algk18j9zu6&amp;dl=0","Click to download Image")</f>
      </c>
      <c r="C99" s="0" t="inlineStr">
        <is>
          <t>Pacific Stadium Approved Sling Bag</t>
        </is>
      </c>
      <c r="D99" s="1">
        <v>150818</v>
      </c>
      <c r="E99" s="0" t="inlineStr">
        <is>
          <t>ISU PACIFI CR:150818</t>
        </is>
      </c>
      <c r="F99" s="2">
        <v>901150818012</v>
      </c>
      <c r="H99" s="0" t="inlineStr">
        <is>
          <t>ONE SIZE</t>
        </is>
      </c>
      <c r="I99" s="0">
        <v>29.99</v>
      </c>
      <c r="J99" s="0">
        <v>121</v>
      </c>
    </row>
    <row r="100" spans="1:10" customHeight="0">
      <c r="A100" s="0">
        <f>HYPERLINK("https://dl.dropboxusercontent.com/scl/fi/thexhtqzd4du5z00gqxf8/f22-114bc.jpg?rlkey=hzcddkhtgdk7gz8avryzplx7x&amp;dl=0","Click to download Image")</f>
      </c>
      <c r="C100" s="0" t="inlineStr">
        <is>
          <t>Jethro Men's T-shirt</t>
        </is>
      </c>
      <c r="D100" s="1">
        <v>126784</v>
      </c>
      <c r="E100" s="0" t="inlineStr">
        <is>
          <t>ISU JETHRO M DG:126784A-S</t>
        </is>
      </c>
      <c r="F100" s="2">
        <v>801126784047</v>
      </c>
      <c r="G100" s="0" t="inlineStr">
        <is>
          <t>MENS</t>
        </is>
      </c>
      <c r="H100" s="0" t="inlineStr">
        <is>
          <t>S</t>
        </is>
      </c>
      <c r="I100" s="0">
        <v>29.99</v>
      </c>
      <c r="J100" s="0">
        <v>13</v>
      </c>
    </row>
    <row r="101" spans="1:10" customHeight="0">
      <c r="A101" s="0">
        <f>HYPERLINK("https://dl.dropboxusercontent.com/scl/fi/thexhtqzd4du5z00gqxf8/f22-114bc.jpg?rlkey=hzcddkhtgdk7gz8avryzplx7x&amp;dl=0","Click to download Image")</f>
      </c>
      <c r="C101" s="0" t="inlineStr">
        <is>
          <t>Jethro Men's T-shirt</t>
        </is>
      </c>
      <c r="D101" s="1">
        <v>126784</v>
      </c>
      <c r="E101" s="0" t="inlineStr">
        <is>
          <t>ISU JETHRO M DG:126784B-M</t>
        </is>
      </c>
      <c r="F101" s="2">
        <v>801126784054</v>
      </c>
      <c r="G101" s="0" t="inlineStr">
        <is>
          <t>MENS</t>
        </is>
      </c>
      <c r="H101" s="0" t="inlineStr">
        <is>
          <t>M</t>
        </is>
      </c>
      <c r="I101" s="0">
        <v>29.99</v>
      </c>
      <c r="J101" s="0">
        <v>17</v>
      </c>
    </row>
    <row r="102" spans="1:10" customHeight="0">
      <c r="A102" s="0">
        <f>HYPERLINK("https://dl.dropboxusercontent.com/scl/fi/thexhtqzd4du5z00gqxf8/f22-114bc.jpg?rlkey=hzcddkhtgdk7gz8avryzplx7x&amp;dl=0","Click to download Image")</f>
      </c>
      <c r="C102" s="0" t="inlineStr">
        <is>
          <t>Jethro Men's T-shirt</t>
        </is>
      </c>
      <c r="D102" s="1">
        <v>126784</v>
      </c>
      <c r="E102" s="0" t="inlineStr">
        <is>
          <t>ISU JETHRO M DG:126784C-L</t>
        </is>
      </c>
      <c r="F102" s="2">
        <v>801126784061</v>
      </c>
      <c r="G102" s="0" t="inlineStr">
        <is>
          <t>MENS</t>
        </is>
      </c>
      <c r="H102" s="0" t="inlineStr">
        <is>
          <t>L</t>
        </is>
      </c>
      <c r="I102" s="0">
        <v>29.99</v>
      </c>
      <c r="J102" s="0">
        <v>4</v>
      </c>
    </row>
    <row r="103" spans="1:10" customHeight="0">
      <c r="A103" s="0">
        <f>HYPERLINK("https://dl.dropboxusercontent.com/scl/fi/thexhtqzd4du5z00gqxf8/f22-114bc.jpg?rlkey=hzcddkhtgdk7gz8avryzplx7x&amp;dl=0","Click to download Image")</f>
      </c>
      <c r="C103" s="0" t="inlineStr">
        <is>
          <t>Jethro Men's T-shirt</t>
        </is>
      </c>
      <c r="D103" s="1">
        <v>126784</v>
      </c>
      <c r="E103" s="0" t="inlineStr">
        <is>
          <t>ISU JETHRO M DG:126784D-XL</t>
        </is>
      </c>
      <c r="F103" s="2">
        <v>801126784078</v>
      </c>
      <c r="G103" s="0" t="inlineStr">
        <is>
          <t>MENS</t>
        </is>
      </c>
      <c r="H103" s="0" t="inlineStr">
        <is>
          <t>XL</t>
        </is>
      </c>
      <c r="I103" s="0">
        <v>29.99</v>
      </c>
      <c r="J103" s="0">
        <v>0</v>
      </c>
    </row>
    <row r="104" spans="1:10" customHeight="0">
      <c r="A104" s="0">
        <f>HYPERLINK("https://dl.dropboxusercontent.com/scl/fi/thexhtqzd4du5z00gqxf8/f22-114bc.jpg?rlkey=hzcddkhtgdk7gz8avryzplx7x&amp;dl=0","Click to download Image")</f>
      </c>
      <c r="C104" s="0" t="inlineStr">
        <is>
          <t>Jethro Men's T-shirt</t>
        </is>
      </c>
      <c r="D104" s="1">
        <v>126784</v>
      </c>
      <c r="E104" s="0" t="inlineStr">
        <is>
          <t>ISU JETHRO M DG:126784E-2XL</t>
        </is>
      </c>
      <c r="F104" s="2">
        <v>801126784085</v>
      </c>
      <c r="G104" s="0" t="inlineStr">
        <is>
          <t>MENS</t>
        </is>
      </c>
      <c r="H104" s="0" t="inlineStr">
        <is>
          <t>2XL</t>
        </is>
      </c>
      <c r="I104" s="0">
        <v>29.99</v>
      </c>
      <c r="J104" s="0">
        <v>0</v>
      </c>
    </row>
    <row r="105" spans="1:10" customHeight="0">
      <c r="A105" s="0">
        <f>HYPERLINK("https://dl.dropboxusercontent.com/scl/fi/thexhtqzd4du5z00gqxf8/f22-114bc.jpg?rlkey=hzcddkhtgdk7gz8avryzplx7x&amp;dl=0","Click to download Image")</f>
      </c>
      <c r="C105" s="0" t="inlineStr">
        <is>
          <t>Jethro Men's T-shirt</t>
        </is>
      </c>
      <c r="D105" s="1">
        <v>126784</v>
      </c>
      <c r="E105" s="0" t="inlineStr">
        <is>
          <t>ISU JETHRO M DG:126784F-3XL</t>
        </is>
      </c>
      <c r="F105" s="2">
        <v>801126784092</v>
      </c>
      <c r="G105" s="0" t="inlineStr">
        <is>
          <t>MENS</t>
        </is>
      </c>
      <c r="H105" s="0" t="inlineStr">
        <is>
          <t>3XL</t>
        </is>
      </c>
      <c r="I105" s="0">
        <v>29.99</v>
      </c>
      <c r="J105" s="0">
        <v>0</v>
      </c>
    </row>
    <row r="106" spans="1:10" customHeight="0">
      <c r="A106" s="0">
        <f>HYPERLINK("https://dl.dropboxusercontent.com/scl/fi/thexhtqzd4du5z00gqxf8/f22-114bc.jpg?rlkey=hzcddkhtgdk7gz8avryzplx7x&amp;dl=0","Click to download Image")</f>
      </c>
      <c r="C106" s="0" t="inlineStr">
        <is>
          <t>Jethro Men's T-shirt</t>
        </is>
      </c>
      <c r="D106" s="1">
        <v>126784</v>
      </c>
      <c r="E106" s="0" t="inlineStr">
        <is>
          <t>ISU JETHRO M DG 12PK:126784Z-12PK</t>
        </is>
      </c>
      <c r="F106" s="2">
        <v>801126784993</v>
      </c>
      <c r="G106" s="0" t="inlineStr">
        <is>
          <t>MENS</t>
        </is>
      </c>
      <c r="H106" s="0" t="inlineStr">
        <is>
          <t>12 PACK</t>
        </is>
      </c>
      <c r="I106" s="0">
        <v>294</v>
      </c>
      <c r="J106" s="0">
        <v>0</v>
      </c>
    </row>
    <row r="107" spans="1:10" customHeight="0">
      <c r="A107" s="0">
        <f>HYPERLINK("https://dl.dropboxusercontent.com/scl/fi/bwjrzstbt4bpjxvb0ws2p/jethro-130411-f.jpg?rlkey=wf30xyidzconxr3afk22hgsvz&amp;dl=0","Click to download Image")</f>
      </c>
      <c r="C107" s="0" t="inlineStr">
        <is>
          <t>Jethro Men's T-shirt</t>
        </is>
      </c>
      <c r="D107" s="1">
        <v>130411</v>
      </c>
      <c r="E107" s="0" t="inlineStr">
        <is>
          <t>USD JETHRO M DG:130411A-S</t>
        </is>
      </c>
      <c r="F107" s="2">
        <v>811130411044</v>
      </c>
      <c r="G107" s="0" t="inlineStr">
        <is>
          <t>MENS</t>
        </is>
      </c>
      <c r="H107" s="0" t="inlineStr">
        <is>
          <t>S</t>
        </is>
      </c>
      <c r="I107" s="0">
        <v>29.99</v>
      </c>
      <c r="J107" s="0">
        <v>4</v>
      </c>
    </row>
    <row r="108" spans="1:10" customHeight="0">
      <c r="A108" s="0">
        <f>HYPERLINK("https://dl.dropboxusercontent.com/scl/fi/bwjrzstbt4bpjxvb0ws2p/jethro-130411-f.jpg?rlkey=wf30xyidzconxr3afk22hgsvz&amp;dl=0","Click to download Image")</f>
      </c>
      <c r="C108" s="0" t="inlineStr">
        <is>
          <t>Jethro Men's T-shirt</t>
        </is>
      </c>
      <c r="D108" s="1">
        <v>130411</v>
      </c>
      <c r="E108" s="0" t="inlineStr">
        <is>
          <t>USD JETHRO M DG:130411B-M</t>
        </is>
      </c>
      <c r="F108" s="2">
        <v>811130411051</v>
      </c>
      <c r="G108" s="0" t="inlineStr">
        <is>
          <t>MENS</t>
        </is>
      </c>
      <c r="H108" s="0" t="inlineStr">
        <is>
          <t>M</t>
        </is>
      </c>
      <c r="I108" s="0">
        <v>29.99</v>
      </c>
      <c r="J108" s="0">
        <v>8</v>
      </c>
    </row>
    <row r="109" spans="1:10" customHeight="0">
      <c r="A109" s="0">
        <f>HYPERLINK("https://dl.dropboxusercontent.com/scl/fi/bwjrzstbt4bpjxvb0ws2p/jethro-130411-f.jpg?rlkey=wf30xyidzconxr3afk22hgsvz&amp;dl=0","Click to download Image")</f>
      </c>
      <c r="C109" s="0" t="inlineStr">
        <is>
          <t>Jethro Men's T-shirt</t>
        </is>
      </c>
      <c r="D109" s="1">
        <v>130411</v>
      </c>
      <c r="E109" s="0" t="inlineStr">
        <is>
          <t>USD JETHRO M DG:130411C-L</t>
        </is>
      </c>
      <c r="F109" s="2">
        <v>811130411068</v>
      </c>
      <c r="G109" s="0" t="inlineStr">
        <is>
          <t>MENS</t>
        </is>
      </c>
      <c r="H109" s="0" t="inlineStr">
        <is>
          <t>L</t>
        </is>
      </c>
      <c r="I109" s="0">
        <v>29.99</v>
      </c>
      <c r="J109" s="0">
        <v>11</v>
      </c>
    </row>
    <row r="110" spans="1:10" customHeight="0">
      <c r="A110" s="0">
        <f>HYPERLINK("https://dl.dropboxusercontent.com/scl/fi/bwjrzstbt4bpjxvb0ws2p/jethro-130411-f.jpg?rlkey=wf30xyidzconxr3afk22hgsvz&amp;dl=0","Click to download Image")</f>
      </c>
      <c r="C110" s="0" t="inlineStr">
        <is>
          <t>Jethro Men's T-shirt</t>
        </is>
      </c>
      <c r="D110" s="1">
        <v>130411</v>
      </c>
      <c r="E110" s="0" t="inlineStr">
        <is>
          <t>USD JETHRO M DG:130411D-XL</t>
        </is>
      </c>
      <c r="F110" s="2">
        <v>811130411075</v>
      </c>
      <c r="G110" s="0" t="inlineStr">
        <is>
          <t>MENS</t>
        </is>
      </c>
      <c r="H110" s="0" t="inlineStr">
        <is>
          <t>XL</t>
        </is>
      </c>
      <c r="I110" s="0">
        <v>29.99</v>
      </c>
      <c r="J110" s="0">
        <v>11</v>
      </c>
    </row>
    <row r="111" spans="1:10" customHeight="0">
      <c r="A111" s="0">
        <f>HYPERLINK("https://dl.dropboxusercontent.com/scl/fi/bwjrzstbt4bpjxvb0ws2p/jethro-130411-f.jpg?rlkey=wf30xyidzconxr3afk22hgsvz&amp;dl=0","Click to download Image")</f>
      </c>
      <c r="C111" s="0" t="inlineStr">
        <is>
          <t>Jethro Men's T-shirt</t>
        </is>
      </c>
      <c r="D111" s="1">
        <v>130411</v>
      </c>
      <c r="E111" s="0" t="inlineStr">
        <is>
          <t>USD JETHRO M DG:130411E-2XL</t>
        </is>
      </c>
      <c r="F111" s="2">
        <v>811130411082</v>
      </c>
      <c r="G111" s="0" t="inlineStr">
        <is>
          <t>MENS</t>
        </is>
      </c>
      <c r="H111" s="0" t="inlineStr">
        <is>
          <t>2XL</t>
        </is>
      </c>
      <c r="I111" s="0">
        <v>29.99</v>
      </c>
      <c r="J111" s="0">
        <v>8</v>
      </c>
    </row>
    <row r="112" spans="1:10" customHeight="0">
      <c r="A112" s="0">
        <f>HYPERLINK("https://dl.dropboxusercontent.com/scl/fi/bwjrzstbt4bpjxvb0ws2p/jethro-130411-f.jpg?rlkey=wf30xyidzconxr3afk22hgsvz&amp;dl=0","Click to download Image")</f>
      </c>
      <c r="C112" s="0" t="inlineStr">
        <is>
          <t>Jethro Men's T-shirt</t>
        </is>
      </c>
      <c r="D112" s="1">
        <v>130411</v>
      </c>
      <c r="E112" s="0" t="inlineStr">
        <is>
          <t>USD JETHRO M DG:130411F-3XL</t>
        </is>
      </c>
      <c r="F112" s="2">
        <v>811130411099</v>
      </c>
      <c r="G112" s="0" t="inlineStr">
        <is>
          <t>MENS</t>
        </is>
      </c>
      <c r="H112" s="0" t="inlineStr">
        <is>
          <t>3XL</t>
        </is>
      </c>
      <c r="I112" s="0">
        <v>29.99</v>
      </c>
      <c r="J112" s="0">
        <v>3</v>
      </c>
    </row>
    <row r="113" spans="1:10" customHeight="0">
      <c r="A113" s="0">
        <f>HYPERLINK("https://dl.dropboxusercontent.com/scl/fi/bwjrzstbt4bpjxvb0ws2p/jethro-130411-f.jpg?rlkey=wf30xyidzconxr3afk22hgsvz&amp;dl=0","Click to download Image")</f>
      </c>
      <c r="C113" s="0" t="inlineStr">
        <is>
          <t>Jethro Men's T-shirt</t>
        </is>
      </c>
      <c r="D113" s="1">
        <v>130411</v>
      </c>
      <c r="E113" s="0" t="inlineStr">
        <is>
          <t>USD JETHRO M DG 12PK:130411Z-12PK</t>
        </is>
      </c>
      <c r="F113" s="2">
        <v>811130411990</v>
      </c>
      <c r="G113" s="0" t="inlineStr">
        <is>
          <t>MENS</t>
        </is>
      </c>
      <c r="H113" s="0" t="inlineStr">
        <is>
          <t>12 PACK</t>
        </is>
      </c>
      <c r="I113" s="0">
        <v>294</v>
      </c>
      <c r="J113" s="0">
        <v>0</v>
      </c>
    </row>
    <row r="114" spans="1:10" customHeight="0">
      <c r="A114" s="0">
        <f>HYPERLINK("https://dl.dropboxusercontent.com/scl/fi/qk4e27fo0cutdwic3j4or/jethro-130408-f.jpg?rlkey=9a1un82nglmu90wcdejnuonhb&amp;dl=0","Click to download Image")</f>
      </c>
      <c r="C114" s="0" t="inlineStr">
        <is>
          <t>Jethro Men's T-shirt</t>
        </is>
      </c>
      <c r="D114" s="1">
        <v>130408</v>
      </c>
      <c r="E114" s="0" t="inlineStr">
        <is>
          <t>NDSU JETHRO M DG:130408A-S</t>
        </is>
      </c>
      <c r="F114" s="2">
        <v>813130408048</v>
      </c>
      <c r="G114" s="0" t="inlineStr">
        <is>
          <t>MENS</t>
        </is>
      </c>
      <c r="H114" s="0" t="inlineStr">
        <is>
          <t>S</t>
        </is>
      </c>
      <c r="I114" s="0">
        <v>29.99</v>
      </c>
      <c r="J114" s="0">
        <v>3</v>
      </c>
    </row>
    <row r="115" spans="1:10" customHeight="0">
      <c r="A115" s="0">
        <f>HYPERLINK("https://dl.dropboxusercontent.com/scl/fi/qk4e27fo0cutdwic3j4or/jethro-130408-f.jpg?rlkey=9a1un82nglmu90wcdejnuonhb&amp;dl=0","Click to download Image")</f>
      </c>
      <c r="C115" s="0" t="inlineStr">
        <is>
          <t>Jethro Men's T-shirt</t>
        </is>
      </c>
      <c r="D115" s="1">
        <v>130408</v>
      </c>
      <c r="E115" s="0" t="inlineStr">
        <is>
          <t>NDSU JETHRO M DG:130408B-M</t>
        </is>
      </c>
      <c r="F115" s="2">
        <v>813130408055</v>
      </c>
      <c r="G115" s="0" t="inlineStr">
        <is>
          <t>MENS</t>
        </is>
      </c>
      <c r="H115" s="0" t="inlineStr">
        <is>
          <t>M</t>
        </is>
      </c>
      <c r="I115" s="0">
        <v>29.99</v>
      </c>
      <c r="J115" s="0">
        <v>6</v>
      </c>
    </row>
    <row r="116" spans="1:10" customHeight="0">
      <c r="A116" s="0">
        <f>HYPERLINK("https://dl.dropboxusercontent.com/scl/fi/qk4e27fo0cutdwic3j4or/jethro-130408-f.jpg?rlkey=9a1un82nglmu90wcdejnuonhb&amp;dl=0","Click to download Image")</f>
      </c>
      <c r="C116" s="0" t="inlineStr">
        <is>
          <t>Jethro Men's T-shirt</t>
        </is>
      </c>
      <c r="D116" s="1">
        <v>130408</v>
      </c>
      <c r="E116" s="0" t="inlineStr">
        <is>
          <t>NDSU JETHRO M DG:130408C-L</t>
        </is>
      </c>
      <c r="F116" s="2">
        <v>813130408062</v>
      </c>
      <c r="G116" s="0" t="inlineStr">
        <is>
          <t>MENS</t>
        </is>
      </c>
      <c r="H116" s="0" t="inlineStr">
        <is>
          <t>L</t>
        </is>
      </c>
      <c r="I116" s="0">
        <v>29.99</v>
      </c>
      <c r="J116" s="0">
        <v>10</v>
      </c>
    </row>
    <row r="117" spans="1:10" customHeight="0">
      <c r="A117" s="0">
        <f>HYPERLINK("https://dl.dropboxusercontent.com/scl/fi/qk4e27fo0cutdwic3j4or/jethro-130408-f.jpg?rlkey=9a1un82nglmu90wcdejnuonhb&amp;dl=0","Click to download Image")</f>
      </c>
      <c r="C117" s="0" t="inlineStr">
        <is>
          <t>Jethro Men's T-shirt</t>
        </is>
      </c>
      <c r="D117" s="1">
        <v>130408</v>
      </c>
      <c r="E117" s="0" t="inlineStr">
        <is>
          <t>NDSU JETHRO M DG:130408D-XL</t>
        </is>
      </c>
      <c r="F117" s="2">
        <v>813130408079</v>
      </c>
      <c r="G117" s="0" t="inlineStr">
        <is>
          <t>MENS</t>
        </is>
      </c>
      <c r="H117" s="0" t="inlineStr">
        <is>
          <t>XL</t>
        </is>
      </c>
      <c r="I117" s="0">
        <v>29.99</v>
      </c>
      <c r="J117" s="0">
        <v>9</v>
      </c>
    </row>
    <row r="118" spans="1:10" customHeight="0">
      <c r="A118" s="0">
        <f>HYPERLINK("https://dl.dropboxusercontent.com/scl/fi/qk4e27fo0cutdwic3j4or/jethro-130408-f.jpg?rlkey=9a1un82nglmu90wcdejnuonhb&amp;dl=0","Click to download Image")</f>
      </c>
      <c r="C118" s="0" t="inlineStr">
        <is>
          <t>Jethro Men's T-shirt</t>
        </is>
      </c>
      <c r="D118" s="1">
        <v>130408</v>
      </c>
      <c r="E118" s="0" t="inlineStr">
        <is>
          <t>NDSU JETHRO M DG:130408E-2XL</t>
        </is>
      </c>
      <c r="F118" s="2">
        <v>813130408086</v>
      </c>
      <c r="G118" s="0" t="inlineStr">
        <is>
          <t>MENS</t>
        </is>
      </c>
      <c r="H118" s="0" t="inlineStr">
        <is>
          <t>2XL</t>
        </is>
      </c>
      <c r="I118" s="0">
        <v>29.99</v>
      </c>
      <c r="J118" s="0">
        <v>6</v>
      </c>
    </row>
    <row r="119" spans="1:10" customHeight="0">
      <c r="A119" s="0">
        <f>HYPERLINK("https://dl.dropboxusercontent.com/scl/fi/qk4e27fo0cutdwic3j4or/jethro-130408-f.jpg?rlkey=9a1un82nglmu90wcdejnuonhb&amp;dl=0","Click to download Image")</f>
      </c>
      <c r="C119" s="0" t="inlineStr">
        <is>
          <t>Jethro Men's T-shirt</t>
        </is>
      </c>
      <c r="D119" s="1">
        <v>130408</v>
      </c>
      <c r="E119" s="0" t="inlineStr">
        <is>
          <t>NDSU JETHRO M DG:130408F-3XL</t>
        </is>
      </c>
      <c r="F119" s="2">
        <v>813130408093</v>
      </c>
      <c r="G119" s="0" t="inlineStr">
        <is>
          <t>MENS</t>
        </is>
      </c>
      <c r="H119" s="0" t="inlineStr">
        <is>
          <t>3XL</t>
        </is>
      </c>
      <c r="I119" s="0">
        <v>29.99</v>
      </c>
      <c r="J119" s="0">
        <v>2</v>
      </c>
    </row>
    <row r="120" spans="1:10" customHeight="0">
      <c r="A120" s="0">
        <f>HYPERLINK("https://dl.dropboxusercontent.com/scl/fi/qk4e27fo0cutdwic3j4or/jethro-130408-f.jpg?rlkey=9a1un82nglmu90wcdejnuonhb&amp;dl=0","Click to download Image")</f>
      </c>
      <c r="C120" s="0" t="inlineStr">
        <is>
          <t>Jethro Men's T-shirt</t>
        </is>
      </c>
      <c r="D120" s="1">
        <v>130408</v>
      </c>
      <c r="E120" s="0" t="inlineStr">
        <is>
          <t>NDSU JETHRO M DG 12PK:130408Z-12PK</t>
        </is>
      </c>
      <c r="F120" s="2">
        <v>813130408994</v>
      </c>
      <c r="G120" s="0" t="inlineStr">
        <is>
          <t>MENS</t>
        </is>
      </c>
      <c r="H120" s="0" t="inlineStr">
        <is>
          <t>12 PACK</t>
        </is>
      </c>
      <c r="I120" s="0">
        <v>294</v>
      </c>
      <c r="J120" s="0">
        <v>0</v>
      </c>
    </row>
    <row r="121" spans="1:10" customHeight="0">
      <c r="A121" s="0">
        <f>HYPERLINK("https://dl.dropboxusercontent.com/scl/fi/x3e5i6vbqch7ijrnl6t3m/jethro-133049-f.jpg?rlkey=dt9tmht7nm5mrc3jtgncenenr&amp;dl=0","Click to download Image")</f>
      </c>
      <c r="C121" s="0" t="inlineStr">
        <is>
          <t>Jethro Men's T-shirt</t>
        </is>
      </c>
      <c r="D121" s="1">
        <v>133049</v>
      </c>
      <c r="E121" s="0" t="inlineStr">
        <is>
          <t>UNO JETHRO M DG:133049A-S</t>
        </is>
      </c>
      <c r="F121" s="2">
        <v>809133049043</v>
      </c>
      <c r="G121" s="0" t="inlineStr">
        <is>
          <t>MENS</t>
        </is>
      </c>
      <c r="H121" s="0" t="inlineStr">
        <is>
          <t>S</t>
        </is>
      </c>
      <c r="I121" s="0">
        <v>29.99</v>
      </c>
      <c r="J121" s="0">
        <v>2</v>
      </c>
    </row>
    <row r="122" spans="1:10" customHeight="0">
      <c r="A122" s="0">
        <f>HYPERLINK("https://dl.dropboxusercontent.com/scl/fi/x3e5i6vbqch7ijrnl6t3m/jethro-133049-f.jpg?rlkey=dt9tmht7nm5mrc3jtgncenenr&amp;dl=0","Click to download Image")</f>
      </c>
      <c r="C122" s="0" t="inlineStr">
        <is>
          <t>Jethro Men's T-shirt</t>
        </is>
      </c>
      <c r="D122" s="1">
        <v>133049</v>
      </c>
      <c r="E122" s="0" t="inlineStr">
        <is>
          <t>UNO JETHRO M DG:133049B-M</t>
        </is>
      </c>
      <c r="F122" s="2">
        <v>809133049050</v>
      </c>
      <c r="G122" s="0" t="inlineStr">
        <is>
          <t>MENS</t>
        </is>
      </c>
      <c r="H122" s="0" t="inlineStr">
        <is>
          <t>M</t>
        </is>
      </c>
      <c r="I122" s="0">
        <v>29.99</v>
      </c>
      <c r="J122" s="0">
        <v>4</v>
      </c>
    </row>
    <row r="123" spans="1:10" customHeight="0">
      <c r="A123" s="0">
        <f>HYPERLINK("https://dl.dropboxusercontent.com/scl/fi/x3e5i6vbqch7ijrnl6t3m/jethro-133049-f.jpg?rlkey=dt9tmht7nm5mrc3jtgncenenr&amp;dl=0","Click to download Image")</f>
      </c>
      <c r="C123" s="0" t="inlineStr">
        <is>
          <t>Jethro Men's T-shirt</t>
        </is>
      </c>
      <c r="D123" s="1">
        <v>133049</v>
      </c>
      <c r="E123" s="0" t="inlineStr">
        <is>
          <t>UNO JETHRO M DG:133049C-L</t>
        </is>
      </c>
      <c r="F123" s="2">
        <v>809133049067</v>
      </c>
      <c r="G123" s="0" t="inlineStr">
        <is>
          <t>MENS</t>
        </is>
      </c>
      <c r="H123" s="0" t="inlineStr">
        <is>
          <t>L</t>
        </is>
      </c>
      <c r="I123" s="0">
        <v>29.99</v>
      </c>
      <c r="J123" s="0">
        <v>7</v>
      </c>
    </row>
    <row r="124" spans="1:10" customHeight="0">
      <c r="A124" s="0">
        <f>HYPERLINK("https://dl.dropboxusercontent.com/scl/fi/x3e5i6vbqch7ijrnl6t3m/jethro-133049-f.jpg?rlkey=dt9tmht7nm5mrc3jtgncenenr&amp;dl=0","Click to download Image")</f>
      </c>
      <c r="C124" s="0" t="inlineStr">
        <is>
          <t>Jethro Men's T-shirt</t>
        </is>
      </c>
      <c r="D124" s="1">
        <v>133049</v>
      </c>
      <c r="E124" s="0" t="inlineStr">
        <is>
          <t>UNO JETHRO M DG:133049D-XL</t>
        </is>
      </c>
      <c r="F124" s="2">
        <v>809133049074</v>
      </c>
      <c r="G124" s="0" t="inlineStr">
        <is>
          <t>MENS</t>
        </is>
      </c>
      <c r="H124" s="0" t="inlineStr">
        <is>
          <t>XL</t>
        </is>
      </c>
      <c r="I124" s="0">
        <v>29.99</v>
      </c>
      <c r="J124" s="0">
        <v>5</v>
      </c>
    </row>
    <row r="125" spans="1:10" customHeight="0">
      <c r="A125" s="0">
        <f>HYPERLINK("https://dl.dropboxusercontent.com/scl/fi/x3e5i6vbqch7ijrnl6t3m/jethro-133049-f.jpg?rlkey=dt9tmht7nm5mrc3jtgncenenr&amp;dl=0","Click to download Image")</f>
      </c>
      <c r="C125" s="0" t="inlineStr">
        <is>
          <t>Jethro Men's T-shirt</t>
        </is>
      </c>
      <c r="D125" s="1">
        <v>133049</v>
      </c>
      <c r="E125" s="0" t="inlineStr">
        <is>
          <t>UNO JETHRO M DG:133049E-2XL</t>
        </is>
      </c>
      <c r="F125" s="2">
        <v>809133049081</v>
      </c>
      <c r="G125" s="0" t="inlineStr">
        <is>
          <t>MENS</t>
        </is>
      </c>
      <c r="H125" s="0" t="inlineStr">
        <is>
          <t>2XL</t>
        </is>
      </c>
      <c r="I125" s="0">
        <v>29.99</v>
      </c>
      <c r="J125" s="0">
        <v>4</v>
      </c>
    </row>
    <row r="126" spans="1:10" customHeight="0">
      <c r="A126" s="0">
        <f>HYPERLINK("https://dl.dropboxusercontent.com/scl/fi/x3e5i6vbqch7ijrnl6t3m/jethro-133049-f.jpg?rlkey=dt9tmht7nm5mrc3jtgncenenr&amp;dl=0","Click to download Image")</f>
      </c>
      <c r="C126" s="0" t="inlineStr">
        <is>
          <t>Jethro Men's T-shirt</t>
        </is>
      </c>
      <c r="D126" s="1">
        <v>133049</v>
      </c>
      <c r="E126" s="0" t="inlineStr">
        <is>
          <t>UNO JETHRO M DG:133049F-3XL</t>
        </is>
      </c>
      <c r="F126" s="2">
        <v>809133049098</v>
      </c>
      <c r="G126" s="0" t="inlineStr">
        <is>
          <t>MENS</t>
        </is>
      </c>
      <c r="H126" s="0" t="inlineStr">
        <is>
          <t>3XL</t>
        </is>
      </c>
      <c r="I126" s="0">
        <v>29.99</v>
      </c>
      <c r="J126" s="0">
        <v>2</v>
      </c>
    </row>
    <row r="127" spans="1:10" customHeight="0">
      <c r="A127" s="0">
        <f>HYPERLINK("https://dl.dropboxusercontent.com/scl/fi/x3e5i6vbqch7ijrnl6t3m/jethro-133049-f.jpg?rlkey=dt9tmht7nm5mrc3jtgncenenr&amp;dl=0","Click to download Image")</f>
      </c>
      <c r="C127" s="0" t="inlineStr">
        <is>
          <t>Jethro Men's T-shirt</t>
        </is>
      </c>
      <c r="D127" s="1">
        <v>133049</v>
      </c>
      <c r="E127" s="0" t="inlineStr">
        <is>
          <t>UNO JETHRO M DG 12PK:133049Z-12PK</t>
        </is>
      </c>
      <c r="F127" s="2">
        <v>809133049999</v>
      </c>
      <c r="G127" s="0" t="inlineStr">
        <is>
          <t>MENS</t>
        </is>
      </c>
      <c r="H127" s="0" t="inlineStr">
        <is>
          <t>12 PACK</t>
        </is>
      </c>
      <c r="I127" s="0">
        <v>294</v>
      </c>
      <c r="J127" s="0">
        <v>0</v>
      </c>
    </row>
    <row r="128" spans="1:10" customHeight="0">
      <c r="A128" s="0">
        <f>HYPERLINK("https://dl.dropboxusercontent.com/scl/fi/gqbt6syqcou53d1i9k6sa/canton-150097-af.jpg?rlkey=qij8d01b9jp2ai7jv3j68amr5&amp;dl=0","Click to download Image")</f>
      </c>
      <c r="C128" s="0" t="inlineStr">
        <is>
          <t>Canton Tote</t>
        </is>
      </c>
      <c r="D128" s="1">
        <v>150097</v>
      </c>
      <c r="E128" s="0" t="inlineStr">
        <is>
          <t>IOWA CANTON  BK:150097</t>
        </is>
      </c>
      <c r="F128" s="2">
        <v>900150097014</v>
      </c>
      <c r="H128" s="0" t="inlineStr">
        <is>
          <t>ONE SIZE</t>
        </is>
      </c>
      <c r="I128" s="0">
        <v>14.99</v>
      </c>
      <c r="J128" s="0">
        <v>110</v>
      </c>
    </row>
    <row r="129" spans="1:10" customHeight="0">
      <c r="A129" s="0">
        <f>HYPERLINK("https://dl.dropboxusercontent.com/scl/fi/mgbrk7lfzdhrxfe5nrm14/124896t.jpg?rlkey=yuao3php0rxy7ge9pkt7s88rt&amp;dl=0","Click to download Image")</f>
      </c>
      <c r="B129" s="0">
        <f>HYPERLINK("https://dl.dropboxusercontent.com/scl/fi/vz0l3rs97yougsnaowfyn/mens-t-shirt-size-chartscal.jpg?rlkey=uhy1it6toebvp6a6iqbiecn96&amp;dl=0","Click to download SizeChart")</f>
      </c>
      <c r="C129" s="0" t="inlineStr">
        <is>
          <t>Cal Men's T-shirt</t>
        </is>
      </c>
      <c r="D129" s="1">
        <v>124896</v>
      </c>
      <c r="E129" s="0" t="inlineStr">
        <is>
          <t>UNI CAL M PE:124896A-S</t>
        </is>
      </c>
      <c r="F129" s="2">
        <v>802124896046</v>
      </c>
      <c r="G129" s="0" t="inlineStr">
        <is>
          <t>MENS</t>
        </is>
      </c>
      <c r="H129" s="0" t="inlineStr">
        <is>
          <t>S</t>
        </is>
      </c>
      <c r="I129" s="0">
        <v>29.99</v>
      </c>
      <c r="J129" s="0">
        <v>0</v>
      </c>
    </row>
    <row r="130" spans="1:10" customHeight="0">
      <c r="A130" s="0">
        <f>HYPERLINK("https://dl.dropboxusercontent.com/scl/fi/mgbrk7lfzdhrxfe5nrm14/124896t.jpg?rlkey=yuao3php0rxy7ge9pkt7s88rt&amp;dl=0","Click to download Image")</f>
      </c>
      <c r="B130" s="0">
        <f>HYPERLINK("https://dl.dropboxusercontent.com/scl/fi/vz0l3rs97yougsnaowfyn/mens-t-shirt-size-chartscal.jpg?rlkey=uhy1it6toebvp6a6iqbiecn96&amp;dl=0","Click to download SizeChart")</f>
      </c>
      <c r="C130" s="0" t="inlineStr">
        <is>
          <t>Cal Men's T-shirt</t>
        </is>
      </c>
      <c r="D130" s="1">
        <v>124896</v>
      </c>
      <c r="E130" s="0" t="inlineStr">
        <is>
          <t>UNI CAL M PE:124896B-M</t>
        </is>
      </c>
      <c r="F130" s="2">
        <v>802124896053</v>
      </c>
      <c r="G130" s="0" t="inlineStr">
        <is>
          <t>MENS</t>
        </is>
      </c>
      <c r="H130" s="0" t="inlineStr">
        <is>
          <t>M</t>
        </is>
      </c>
      <c r="I130" s="0">
        <v>29.99</v>
      </c>
      <c r="J130" s="0">
        <v>0</v>
      </c>
    </row>
    <row r="131" spans="1:10" customHeight="0">
      <c r="A131" s="0">
        <f>HYPERLINK("https://dl.dropboxusercontent.com/scl/fi/mgbrk7lfzdhrxfe5nrm14/124896t.jpg?rlkey=yuao3php0rxy7ge9pkt7s88rt&amp;dl=0","Click to download Image")</f>
      </c>
      <c r="B131" s="0">
        <f>HYPERLINK("https://dl.dropboxusercontent.com/scl/fi/vz0l3rs97yougsnaowfyn/mens-t-shirt-size-chartscal.jpg?rlkey=uhy1it6toebvp6a6iqbiecn96&amp;dl=0","Click to download SizeChart")</f>
      </c>
      <c r="C131" s="0" t="inlineStr">
        <is>
          <t>Cal Men's T-shirt</t>
        </is>
      </c>
      <c r="D131" s="1">
        <v>124896</v>
      </c>
      <c r="E131" s="0" t="inlineStr">
        <is>
          <t>UNI CAL M PE:124896C-L</t>
        </is>
      </c>
      <c r="F131" s="2">
        <v>802124896060</v>
      </c>
      <c r="G131" s="0" t="inlineStr">
        <is>
          <t>MENS</t>
        </is>
      </c>
      <c r="H131" s="0" t="inlineStr">
        <is>
          <t>L</t>
        </is>
      </c>
      <c r="I131" s="0">
        <v>29.99</v>
      </c>
      <c r="J131" s="0">
        <v>0</v>
      </c>
    </row>
    <row r="132" spans="1:10" customHeight="0">
      <c r="A132" s="0">
        <f>HYPERLINK("https://dl.dropboxusercontent.com/scl/fi/mgbrk7lfzdhrxfe5nrm14/124896t.jpg?rlkey=yuao3php0rxy7ge9pkt7s88rt&amp;dl=0","Click to download Image")</f>
      </c>
      <c r="B132" s="0">
        <f>HYPERLINK("https://dl.dropboxusercontent.com/scl/fi/vz0l3rs97yougsnaowfyn/mens-t-shirt-size-chartscal.jpg?rlkey=uhy1it6toebvp6a6iqbiecn96&amp;dl=0","Click to download SizeChart")</f>
      </c>
      <c r="C132" s="0" t="inlineStr">
        <is>
          <t>Cal Men's T-shirt</t>
        </is>
      </c>
      <c r="D132" s="1">
        <v>124896</v>
      </c>
      <c r="E132" s="0" t="inlineStr">
        <is>
          <t>UNI CAL M PE:124896D-XL</t>
        </is>
      </c>
      <c r="F132" s="2">
        <v>802124896077</v>
      </c>
      <c r="G132" s="0" t="inlineStr">
        <is>
          <t>MENS</t>
        </is>
      </c>
      <c r="H132" s="0" t="inlineStr">
        <is>
          <t>XL</t>
        </is>
      </c>
      <c r="I132" s="0">
        <v>29.99</v>
      </c>
      <c r="J132" s="0">
        <v>0</v>
      </c>
    </row>
    <row r="133" spans="1:10" customHeight="0">
      <c r="A133" s="0">
        <f>HYPERLINK("https://dl.dropboxusercontent.com/scl/fi/mgbrk7lfzdhrxfe5nrm14/124896t.jpg?rlkey=yuao3php0rxy7ge9pkt7s88rt&amp;dl=0","Click to download Image")</f>
      </c>
      <c r="B133" s="0">
        <f>HYPERLINK("https://dl.dropboxusercontent.com/scl/fi/vz0l3rs97yougsnaowfyn/mens-t-shirt-size-chartscal.jpg?rlkey=uhy1it6toebvp6a6iqbiecn96&amp;dl=0","Click to download SizeChart")</f>
      </c>
      <c r="C133" s="0" t="inlineStr">
        <is>
          <t>Cal Men's T-shirt</t>
        </is>
      </c>
      <c r="D133" s="1">
        <v>124896</v>
      </c>
      <c r="E133" s="0" t="inlineStr">
        <is>
          <t>UNI CAL M PE:124896E-2XL</t>
        </is>
      </c>
      <c r="F133" s="2">
        <v>802124896084</v>
      </c>
      <c r="G133" s="0" t="inlineStr">
        <is>
          <t>MENS</t>
        </is>
      </c>
      <c r="H133" s="0" t="inlineStr">
        <is>
          <t>2XL</t>
        </is>
      </c>
      <c r="I133" s="0">
        <v>29.99</v>
      </c>
      <c r="J133" s="0">
        <v>4</v>
      </c>
    </row>
    <row r="134" spans="1:10" customHeight="0">
      <c r="A134" s="0">
        <f>HYPERLINK("https://dl.dropboxusercontent.com/scl/fi/mgbrk7lfzdhrxfe5nrm14/124896t.jpg?rlkey=yuao3php0rxy7ge9pkt7s88rt&amp;dl=0","Click to download Image")</f>
      </c>
      <c r="B134" s="0">
        <f>HYPERLINK("https://dl.dropboxusercontent.com/scl/fi/vz0l3rs97yougsnaowfyn/mens-t-shirt-size-chartscal.jpg?rlkey=uhy1it6toebvp6a6iqbiecn96&amp;dl=0","Click to download SizeChart")</f>
      </c>
      <c r="C134" s="0" t="inlineStr">
        <is>
          <t>Cal Men's T-shirt</t>
        </is>
      </c>
      <c r="D134" s="1">
        <v>124896</v>
      </c>
      <c r="E134" s="0" t="inlineStr">
        <is>
          <t>UNI CAL M PE:124896F-3XL</t>
        </is>
      </c>
      <c r="F134" s="2">
        <v>802124896091</v>
      </c>
      <c r="G134" s="0" t="inlineStr">
        <is>
          <t>MENS</t>
        </is>
      </c>
      <c r="H134" s="0" t="inlineStr">
        <is>
          <t>3XL</t>
        </is>
      </c>
      <c r="I134" s="0">
        <v>29.99</v>
      </c>
      <c r="J134" s="0">
        <v>5</v>
      </c>
    </row>
    <row r="135" spans="1:10" customHeight="0">
      <c r="A135" s="0">
        <f>HYPERLINK("https://dl.dropboxusercontent.com/scl/fi/mgbrk7lfzdhrxfe5nrm14/124896t.jpg?rlkey=yuao3php0rxy7ge9pkt7s88rt&amp;dl=0","Click to download Image")</f>
      </c>
      <c r="B135" s="0">
        <f>HYPERLINK("https://dl.dropboxusercontent.com/scl/fi/vz0l3rs97yougsnaowfyn/mens-t-shirt-size-chartscal.jpg?rlkey=uhy1it6toebvp6a6iqbiecn96&amp;dl=0","Click to download SizeChart")</f>
      </c>
      <c r="C135" s="0" t="inlineStr">
        <is>
          <t>Cal Men's T-shirt</t>
        </is>
      </c>
      <c r="D135" s="1">
        <v>124896</v>
      </c>
      <c r="E135" s="0" t="inlineStr">
        <is>
          <t>UNI CAL M PE 12PK:124896Z-12PK</t>
        </is>
      </c>
      <c r="F135" s="2">
        <v>802124896992</v>
      </c>
      <c r="G135" s="0" t="inlineStr">
        <is>
          <t>MENS</t>
        </is>
      </c>
      <c r="H135" s="0" t="inlineStr">
        <is>
          <t>12 PACK</t>
        </is>
      </c>
      <c r="I135" s="0">
        <v>294</v>
      </c>
      <c r="J135" s="0">
        <v>0</v>
      </c>
    </row>
    <row r="136" spans="1:10" customHeight="0">
      <c r="A136" s="0">
        <f>HYPERLINK("https://dl.dropboxusercontent.com/scl/fi/ponn6dep9bmjgg8qlt7pq/124895t.jpg?rlkey=6srngie1bh3vnmyw1o0uiybq9&amp;dl=0","Click to download Image")</f>
      </c>
      <c r="B136" s="0">
        <f>HYPERLINK("https://dl.dropboxusercontent.com/scl/fi/vz0l3rs97yougsnaowfyn/mens-t-shirt-size-chartscal.jpg?rlkey=uhy1it6toebvp6a6iqbiecn96&amp;dl=0","Click to download SizeChart")</f>
      </c>
      <c r="C136" s="0" t="inlineStr">
        <is>
          <t>Cal Men's T-shirt</t>
        </is>
      </c>
      <c r="D136" s="1">
        <v>124895</v>
      </c>
      <c r="E136" s="0" t="inlineStr">
        <is>
          <t>ISU CAL M CL:124895A-S</t>
        </is>
      </c>
      <c r="F136" s="2">
        <v>801124895042</v>
      </c>
      <c r="G136" s="0" t="inlineStr">
        <is>
          <t>MENS</t>
        </is>
      </c>
      <c r="H136" s="0" t="inlineStr">
        <is>
          <t>S</t>
        </is>
      </c>
      <c r="I136" s="0">
        <v>29.99</v>
      </c>
      <c r="J136" s="0">
        <v>0</v>
      </c>
    </row>
    <row r="137" spans="1:10" customHeight="0">
      <c r="A137" s="0">
        <f>HYPERLINK("https://dl.dropboxusercontent.com/scl/fi/ponn6dep9bmjgg8qlt7pq/124895t.jpg?rlkey=6srngie1bh3vnmyw1o0uiybq9&amp;dl=0","Click to download Image")</f>
      </c>
      <c r="B137" s="0">
        <f>HYPERLINK("https://dl.dropboxusercontent.com/scl/fi/vz0l3rs97yougsnaowfyn/mens-t-shirt-size-chartscal.jpg?rlkey=uhy1it6toebvp6a6iqbiecn96&amp;dl=0","Click to download SizeChart")</f>
      </c>
      <c r="C137" s="0" t="inlineStr">
        <is>
          <t>Cal Men's T-shirt</t>
        </is>
      </c>
      <c r="D137" s="1">
        <v>124895</v>
      </c>
      <c r="E137" s="0" t="inlineStr">
        <is>
          <t>ISU CAL M CL:124895B-M</t>
        </is>
      </c>
      <c r="F137" s="2">
        <v>801124895059</v>
      </c>
      <c r="G137" s="0" t="inlineStr">
        <is>
          <t>MENS</t>
        </is>
      </c>
      <c r="H137" s="0" t="inlineStr">
        <is>
          <t>M</t>
        </is>
      </c>
      <c r="I137" s="0">
        <v>29.99</v>
      </c>
      <c r="J137" s="0">
        <v>0</v>
      </c>
    </row>
    <row r="138" spans="1:10" customHeight="0">
      <c r="A138" s="0">
        <f>HYPERLINK("https://dl.dropboxusercontent.com/scl/fi/ponn6dep9bmjgg8qlt7pq/124895t.jpg?rlkey=6srngie1bh3vnmyw1o0uiybq9&amp;dl=0","Click to download Image")</f>
      </c>
      <c r="B138" s="0">
        <f>HYPERLINK("https://dl.dropboxusercontent.com/scl/fi/vz0l3rs97yougsnaowfyn/mens-t-shirt-size-chartscal.jpg?rlkey=uhy1it6toebvp6a6iqbiecn96&amp;dl=0","Click to download SizeChart")</f>
      </c>
      <c r="C138" s="0" t="inlineStr">
        <is>
          <t>Cal Men's T-shirt</t>
        </is>
      </c>
      <c r="D138" s="1">
        <v>124895</v>
      </c>
      <c r="E138" s="0" t="inlineStr">
        <is>
          <t>ISU CAL M CL:124895C-L</t>
        </is>
      </c>
      <c r="F138" s="2">
        <v>801124895066</v>
      </c>
      <c r="G138" s="0" t="inlineStr">
        <is>
          <t>MENS</t>
        </is>
      </c>
      <c r="H138" s="0" t="inlineStr">
        <is>
          <t>L</t>
        </is>
      </c>
      <c r="I138" s="0">
        <v>29.99</v>
      </c>
      <c r="J138" s="0">
        <v>2</v>
      </c>
    </row>
    <row r="139" spans="1:10" customHeight="0">
      <c r="A139" s="0">
        <f>HYPERLINK("https://dl.dropboxusercontent.com/scl/fi/ponn6dep9bmjgg8qlt7pq/124895t.jpg?rlkey=6srngie1bh3vnmyw1o0uiybq9&amp;dl=0","Click to download Image")</f>
      </c>
      <c r="B139" s="0">
        <f>HYPERLINK("https://dl.dropboxusercontent.com/scl/fi/vz0l3rs97yougsnaowfyn/mens-t-shirt-size-chartscal.jpg?rlkey=uhy1it6toebvp6a6iqbiecn96&amp;dl=0","Click to download SizeChart")</f>
      </c>
      <c r="C139" s="0" t="inlineStr">
        <is>
          <t>Cal Men's T-shirt</t>
        </is>
      </c>
      <c r="D139" s="1">
        <v>124895</v>
      </c>
      <c r="E139" s="0" t="inlineStr">
        <is>
          <t>ISU CAL M CL:124895D-XL</t>
        </is>
      </c>
      <c r="F139" s="2">
        <v>801124895073</v>
      </c>
      <c r="G139" s="0" t="inlineStr">
        <is>
          <t>MENS</t>
        </is>
      </c>
      <c r="H139" s="0" t="inlineStr">
        <is>
          <t>XL</t>
        </is>
      </c>
      <c r="I139" s="0">
        <v>29.99</v>
      </c>
      <c r="J139" s="0">
        <v>5</v>
      </c>
    </row>
    <row r="140" spans="1:10" customHeight="0">
      <c r="A140" s="0">
        <f>HYPERLINK("https://dl.dropboxusercontent.com/scl/fi/ponn6dep9bmjgg8qlt7pq/124895t.jpg?rlkey=6srngie1bh3vnmyw1o0uiybq9&amp;dl=0","Click to download Image")</f>
      </c>
      <c r="B140" s="0">
        <f>HYPERLINK("https://dl.dropboxusercontent.com/scl/fi/vz0l3rs97yougsnaowfyn/mens-t-shirt-size-chartscal.jpg?rlkey=uhy1it6toebvp6a6iqbiecn96&amp;dl=0","Click to download SizeChart")</f>
      </c>
      <c r="C140" s="0" t="inlineStr">
        <is>
          <t>Cal Men's T-shirt</t>
        </is>
      </c>
      <c r="D140" s="1">
        <v>124895</v>
      </c>
      <c r="E140" s="0" t="inlineStr">
        <is>
          <t>ISU CAL M CL:124895E-2XL</t>
        </is>
      </c>
      <c r="F140" s="2">
        <v>801124895080</v>
      </c>
      <c r="G140" s="0" t="inlineStr">
        <is>
          <t>MENS</t>
        </is>
      </c>
      <c r="H140" s="0" t="inlineStr">
        <is>
          <t>2XL</t>
        </is>
      </c>
      <c r="I140" s="0">
        <v>29.99</v>
      </c>
      <c r="J140" s="0">
        <v>4</v>
      </c>
    </row>
    <row r="141" spans="1:10" customHeight="0">
      <c r="A141" s="0">
        <f>HYPERLINK("https://dl.dropboxusercontent.com/scl/fi/ponn6dep9bmjgg8qlt7pq/124895t.jpg?rlkey=6srngie1bh3vnmyw1o0uiybq9&amp;dl=0","Click to download Image")</f>
      </c>
      <c r="B141" s="0">
        <f>HYPERLINK("https://dl.dropboxusercontent.com/scl/fi/vz0l3rs97yougsnaowfyn/mens-t-shirt-size-chartscal.jpg?rlkey=uhy1it6toebvp6a6iqbiecn96&amp;dl=0","Click to download SizeChart")</f>
      </c>
      <c r="C141" s="0" t="inlineStr">
        <is>
          <t>Cal Men's T-shirt</t>
        </is>
      </c>
      <c r="D141" s="1">
        <v>124895</v>
      </c>
      <c r="E141" s="0" t="inlineStr">
        <is>
          <t>ISU CAL M CL:124895F-3XL</t>
        </is>
      </c>
      <c r="F141" s="2">
        <v>801124895097</v>
      </c>
      <c r="G141" s="0" t="inlineStr">
        <is>
          <t>MENS</t>
        </is>
      </c>
      <c r="H141" s="0" t="inlineStr">
        <is>
          <t>3XL</t>
        </is>
      </c>
      <c r="I141" s="0">
        <v>29.99</v>
      </c>
      <c r="J141" s="0">
        <v>2</v>
      </c>
    </row>
    <row r="142" spans="1:10" customHeight="0">
      <c r="A142" s="0">
        <f>HYPERLINK("https://dl.dropboxusercontent.com/scl/fi/ponn6dep9bmjgg8qlt7pq/124895t.jpg?rlkey=6srngie1bh3vnmyw1o0uiybq9&amp;dl=0","Click to download Image")</f>
      </c>
      <c r="B142" s="0">
        <f>HYPERLINK("https://dl.dropboxusercontent.com/scl/fi/vz0l3rs97yougsnaowfyn/mens-t-shirt-size-chartscal.jpg?rlkey=uhy1it6toebvp6a6iqbiecn96&amp;dl=0","Click to download SizeChart")</f>
      </c>
      <c r="C142" s="0" t="inlineStr">
        <is>
          <t>Cal Men's T-shirt</t>
        </is>
      </c>
      <c r="D142" s="1">
        <v>124895</v>
      </c>
      <c r="E142" s="0" t="inlineStr">
        <is>
          <t>ISU CAL M CL 12PK:124895Z-12PK</t>
        </is>
      </c>
      <c r="F142" s="2">
        <v>801124895998</v>
      </c>
      <c r="G142" s="0" t="inlineStr">
        <is>
          <t>MENS</t>
        </is>
      </c>
      <c r="H142" s="0" t="inlineStr">
        <is>
          <t>12 PACK</t>
        </is>
      </c>
      <c r="I142" s="0">
        <v>294</v>
      </c>
      <c r="J142" s="0">
        <v>0</v>
      </c>
    </row>
    <row r="143" spans="1:10" customHeight="0">
      <c r="A143" s="0">
        <f>HYPERLINK("https://dl.dropboxusercontent.com/scl/fi/23g09tla9fzex3twhao0l/127934t.jpg?rlkey=iibii2nfsf95n4nbq6k5v8mll&amp;dl=0","Click to download Image")</f>
      </c>
      <c r="B143" s="0">
        <f>HYPERLINK("https://dl.dropboxusercontent.com/scl/fi/vz0l3rs97yougsnaowfyn/mens-t-shirt-size-chartscal.jpg?rlkey=uhy1it6toebvp6a6iqbiecn96&amp;dl=0","Click to download SizeChart")</f>
      </c>
      <c r="C143" s="0" t="inlineStr">
        <is>
          <t>Cal Men's T-shirt</t>
        </is>
      </c>
      <c r="D143" s="1">
        <v>127934</v>
      </c>
      <c r="E143" s="0" t="inlineStr">
        <is>
          <t>NDSU CAL M GN:127934A-S</t>
        </is>
      </c>
      <c r="F143" s="2">
        <v>813127934048</v>
      </c>
      <c r="G143" s="0" t="inlineStr">
        <is>
          <t>MENS</t>
        </is>
      </c>
      <c r="H143" s="0" t="inlineStr">
        <is>
          <t>S</t>
        </is>
      </c>
      <c r="I143" s="0">
        <v>29.99</v>
      </c>
      <c r="J143" s="0">
        <v>1</v>
      </c>
    </row>
    <row r="144" spans="1:10" customHeight="0">
      <c r="A144" s="0">
        <f>HYPERLINK("https://dl.dropboxusercontent.com/scl/fi/23g09tla9fzex3twhao0l/127934t.jpg?rlkey=iibii2nfsf95n4nbq6k5v8mll&amp;dl=0","Click to download Image")</f>
      </c>
      <c r="B144" s="0">
        <f>HYPERLINK("https://dl.dropboxusercontent.com/scl/fi/vz0l3rs97yougsnaowfyn/mens-t-shirt-size-chartscal.jpg?rlkey=uhy1it6toebvp6a6iqbiecn96&amp;dl=0","Click to download SizeChart")</f>
      </c>
      <c r="C144" s="0" t="inlineStr">
        <is>
          <t>Cal Men's T-shirt</t>
        </is>
      </c>
      <c r="D144" s="1">
        <v>127934</v>
      </c>
      <c r="E144" s="0" t="inlineStr">
        <is>
          <t>NDSU CAL M GN:127934B-M</t>
        </is>
      </c>
      <c r="F144" s="2">
        <v>813127934055</v>
      </c>
      <c r="G144" s="0" t="inlineStr">
        <is>
          <t>MENS</t>
        </is>
      </c>
      <c r="H144" s="0" t="inlineStr">
        <is>
          <t>M</t>
        </is>
      </c>
      <c r="I144" s="0">
        <v>29.99</v>
      </c>
      <c r="J144" s="0">
        <v>2</v>
      </c>
    </row>
    <row r="145" spans="1:10" customHeight="0">
      <c r="A145" s="0">
        <f>HYPERLINK("https://dl.dropboxusercontent.com/scl/fi/23g09tla9fzex3twhao0l/127934t.jpg?rlkey=iibii2nfsf95n4nbq6k5v8mll&amp;dl=0","Click to download Image")</f>
      </c>
      <c r="B145" s="0">
        <f>HYPERLINK("https://dl.dropboxusercontent.com/scl/fi/vz0l3rs97yougsnaowfyn/mens-t-shirt-size-chartscal.jpg?rlkey=uhy1it6toebvp6a6iqbiecn96&amp;dl=0","Click to download SizeChart")</f>
      </c>
      <c r="C145" s="0" t="inlineStr">
        <is>
          <t>Cal Men's T-shirt</t>
        </is>
      </c>
      <c r="D145" s="1">
        <v>127934</v>
      </c>
      <c r="E145" s="0" t="inlineStr">
        <is>
          <t>NDSU CAL M GN:127934C-L</t>
        </is>
      </c>
      <c r="F145" s="2">
        <v>813127934062</v>
      </c>
      <c r="G145" s="0" t="inlineStr">
        <is>
          <t>MENS</t>
        </is>
      </c>
      <c r="H145" s="0" t="inlineStr">
        <is>
          <t>L</t>
        </is>
      </c>
      <c r="I145" s="0">
        <v>29.99</v>
      </c>
      <c r="J145" s="0">
        <v>1</v>
      </c>
    </row>
    <row r="146" spans="1:10" customHeight="0">
      <c r="A146" s="0">
        <f>HYPERLINK("https://dl.dropboxusercontent.com/scl/fi/23g09tla9fzex3twhao0l/127934t.jpg?rlkey=iibii2nfsf95n4nbq6k5v8mll&amp;dl=0","Click to download Image")</f>
      </c>
      <c r="B146" s="0">
        <f>HYPERLINK("https://dl.dropboxusercontent.com/scl/fi/vz0l3rs97yougsnaowfyn/mens-t-shirt-size-chartscal.jpg?rlkey=uhy1it6toebvp6a6iqbiecn96&amp;dl=0","Click to download SizeChart")</f>
      </c>
      <c r="C146" s="0" t="inlineStr">
        <is>
          <t>Cal Men's T-shirt</t>
        </is>
      </c>
      <c r="D146" s="1">
        <v>127934</v>
      </c>
      <c r="E146" s="0" t="inlineStr">
        <is>
          <t>NDSU CAL M GN:127934D-XL</t>
        </is>
      </c>
      <c r="F146" s="2">
        <v>813127934079</v>
      </c>
      <c r="G146" s="0" t="inlineStr">
        <is>
          <t>MENS</t>
        </is>
      </c>
      <c r="H146" s="0" t="inlineStr">
        <is>
          <t>XL</t>
        </is>
      </c>
      <c r="I146" s="0">
        <v>29.99</v>
      </c>
      <c r="J146" s="0">
        <v>2</v>
      </c>
    </row>
    <row r="147" spans="1:10" customHeight="0">
      <c r="A147" s="0">
        <f>HYPERLINK("https://dl.dropboxusercontent.com/scl/fi/23g09tla9fzex3twhao0l/127934t.jpg?rlkey=iibii2nfsf95n4nbq6k5v8mll&amp;dl=0","Click to download Image")</f>
      </c>
      <c r="B147" s="0">
        <f>HYPERLINK("https://dl.dropboxusercontent.com/scl/fi/vz0l3rs97yougsnaowfyn/mens-t-shirt-size-chartscal.jpg?rlkey=uhy1it6toebvp6a6iqbiecn96&amp;dl=0","Click to download SizeChart")</f>
      </c>
      <c r="C147" s="0" t="inlineStr">
        <is>
          <t>Cal Men's T-shirt</t>
        </is>
      </c>
      <c r="D147" s="1">
        <v>127934</v>
      </c>
      <c r="E147" s="0" t="inlineStr">
        <is>
          <t>NDSU CAL M GN:127934E-2XL</t>
        </is>
      </c>
      <c r="F147" s="2">
        <v>813127934086</v>
      </c>
      <c r="G147" s="0" t="inlineStr">
        <is>
          <t>MENS</t>
        </is>
      </c>
      <c r="H147" s="0" t="inlineStr">
        <is>
          <t>2XL</t>
        </is>
      </c>
      <c r="I147" s="0">
        <v>29.99</v>
      </c>
      <c r="J147" s="0">
        <v>1</v>
      </c>
    </row>
    <row r="148" spans="1:10" customHeight="0">
      <c r="A148" s="0">
        <f>HYPERLINK("https://dl.dropboxusercontent.com/scl/fi/23g09tla9fzex3twhao0l/127934t.jpg?rlkey=iibii2nfsf95n4nbq6k5v8mll&amp;dl=0","Click to download Image")</f>
      </c>
      <c r="B148" s="0">
        <f>HYPERLINK("https://dl.dropboxusercontent.com/scl/fi/vz0l3rs97yougsnaowfyn/mens-t-shirt-size-chartscal.jpg?rlkey=uhy1it6toebvp6a6iqbiecn96&amp;dl=0","Click to download SizeChart")</f>
      </c>
      <c r="C148" s="0" t="inlineStr">
        <is>
          <t>Cal Men's T-shirt</t>
        </is>
      </c>
      <c r="D148" s="1">
        <v>127934</v>
      </c>
      <c r="E148" s="0" t="inlineStr">
        <is>
          <t>NDSU CAL M GN:127934F-3XL</t>
        </is>
      </c>
      <c r="F148" s="2">
        <v>813127934093</v>
      </c>
      <c r="G148" s="0" t="inlineStr">
        <is>
          <t>MENS</t>
        </is>
      </c>
      <c r="H148" s="0" t="inlineStr">
        <is>
          <t>3XL</t>
        </is>
      </c>
      <c r="I148" s="0">
        <v>29.99</v>
      </c>
      <c r="J148" s="0">
        <v>1</v>
      </c>
    </row>
    <row r="149" spans="1:10" customHeight="0">
      <c r="A149" s="0">
        <f>HYPERLINK("https://dl.dropboxusercontent.com/scl/fi/23g09tla9fzex3twhao0l/127934t.jpg?rlkey=iibii2nfsf95n4nbq6k5v8mll&amp;dl=0","Click to download Image")</f>
      </c>
      <c r="B149" s="0">
        <f>HYPERLINK("https://dl.dropboxusercontent.com/scl/fi/vz0l3rs97yougsnaowfyn/mens-t-shirt-size-chartscal.jpg?rlkey=uhy1it6toebvp6a6iqbiecn96&amp;dl=0","Click to download SizeChart")</f>
      </c>
      <c r="C149" s="0" t="inlineStr">
        <is>
          <t>Cal Men's T-shirt</t>
        </is>
      </c>
      <c r="D149" s="1">
        <v>127934</v>
      </c>
      <c r="E149" s="0" t="inlineStr">
        <is>
          <t>NDSU CAL M GN 12PK:127934Z-12PK</t>
        </is>
      </c>
      <c r="F149" s="2">
        <v>813127934994</v>
      </c>
      <c r="G149" s="0" t="inlineStr">
        <is>
          <t>MENS</t>
        </is>
      </c>
      <c r="H149" s="0" t="inlineStr">
        <is>
          <t>12 PACK</t>
        </is>
      </c>
      <c r="I149" s="0">
        <v>294</v>
      </c>
      <c r="J149" s="0">
        <v>0</v>
      </c>
    </row>
    <row r="150" spans="1:10" customHeight="0">
      <c r="A150" s="0">
        <f>HYPERLINK("https://dl.dropboxusercontent.com/scl/fi/gy3jnk2jzzryswoodyjdo/128164t.jpg?rlkey=ofree2l148f7522goe8y0lmma&amp;dl=0","Click to download Image")</f>
      </c>
      <c r="B150" s="0">
        <f>HYPERLINK("https://dl.dropboxusercontent.com/scl/fi/vz0l3rs97yougsnaowfyn/mens-t-shirt-size-chartscal.jpg?rlkey=uhy1it6toebvp6a6iqbiecn96&amp;dl=0","Click to download SizeChart")</f>
      </c>
      <c r="C150" s="0" t="inlineStr">
        <is>
          <t>Cal Men's T-shirt</t>
        </is>
      </c>
      <c r="D150" s="1">
        <v>128164</v>
      </c>
      <c r="E150" s="0" t="inlineStr">
        <is>
          <t>CU CAL M NY:128164A-S</t>
        </is>
      </c>
      <c r="F150" s="2">
        <v>810128164047</v>
      </c>
      <c r="G150" s="0" t="inlineStr">
        <is>
          <t>MENS</t>
        </is>
      </c>
      <c r="H150" s="0" t="inlineStr">
        <is>
          <t>S</t>
        </is>
      </c>
      <c r="I150" s="0">
        <v>29.99</v>
      </c>
      <c r="J150" s="0">
        <v>0</v>
      </c>
    </row>
    <row r="151" spans="1:10" customHeight="0">
      <c r="A151" s="0">
        <f>HYPERLINK("https://dl.dropboxusercontent.com/scl/fi/gy3jnk2jzzryswoodyjdo/128164t.jpg?rlkey=ofree2l148f7522goe8y0lmma&amp;dl=0","Click to download Image")</f>
      </c>
      <c r="B151" s="0">
        <f>HYPERLINK("https://dl.dropboxusercontent.com/scl/fi/vz0l3rs97yougsnaowfyn/mens-t-shirt-size-chartscal.jpg?rlkey=uhy1it6toebvp6a6iqbiecn96&amp;dl=0","Click to download SizeChart")</f>
      </c>
      <c r="C151" s="0" t="inlineStr">
        <is>
          <t>Cal Men's T-shirt</t>
        </is>
      </c>
      <c r="D151" s="1">
        <v>128164</v>
      </c>
      <c r="E151" s="0" t="inlineStr">
        <is>
          <t>CU CAL M NY:128164B-M</t>
        </is>
      </c>
      <c r="F151" s="2">
        <v>810128164054</v>
      </c>
      <c r="G151" s="0" t="inlineStr">
        <is>
          <t>MENS</t>
        </is>
      </c>
      <c r="H151" s="0" t="inlineStr">
        <is>
          <t>M</t>
        </is>
      </c>
      <c r="I151" s="0">
        <v>29.99</v>
      </c>
      <c r="J151" s="0">
        <v>0</v>
      </c>
    </row>
    <row r="152" spans="1:10" customHeight="0">
      <c r="A152" s="0">
        <f>HYPERLINK("https://dl.dropboxusercontent.com/scl/fi/gy3jnk2jzzryswoodyjdo/128164t.jpg?rlkey=ofree2l148f7522goe8y0lmma&amp;dl=0","Click to download Image")</f>
      </c>
      <c r="B152" s="0">
        <f>HYPERLINK("https://dl.dropboxusercontent.com/scl/fi/vz0l3rs97yougsnaowfyn/mens-t-shirt-size-chartscal.jpg?rlkey=uhy1it6toebvp6a6iqbiecn96&amp;dl=0","Click to download SizeChart")</f>
      </c>
      <c r="C152" s="0" t="inlineStr">
        <is>
          <t>Cal Men's T-shirt</t>
        </is>
      </c>
      <c r="D152" s="1">
        <v>128164</v>
      </c>
      <c r="E152" s="0" t="inlineStr">
        <is>
          <t>CU CAL M NY:128164C-L</t>
        </is>
      </c>
      <c r="F152" s="2">
        <v>810128164061</v>
      </c>
      <c r="G152" s="0" t="inlineStr">
        <is>
          <t>MENS</t>
        </is>
      </c>
      <c r="H152" s="0" t="inlineStr">
        <is>
          <t>L</t>
        </is>
      </c>
      <c r="I152" s="0">
        <v>29.99</v>
      </c>
      <c r="J152" s="0">
        <v>11</v>
      </c>
    </row>
    <row r="153" spans="1:10" customHeight="0">
      <c r="A153" s="0">
        <f>HYPERLINK("https://dl.dropboxusercontent.com/scl/fi/gy3jnk2jzzryswoodyjdo/128164t.jpg?rlkey=ofree2l148f7522goe8y0lmma&amp;dl=0","Click to download Image")</f>
      </c>
      <c r="B153" s="0">
        <f>HYPERLINK("https://dl.dropboxusercontent.com/scl/fi/vz0l3rs97yougsnaowfyn/mens-t-shirt-size-chartscal.jpg?rlkey=uhy1it6toebvp6a6iqbiecn96&amp;dl=0","Click to download SizeChart")</f>
      </c>
      <c r="C153" s="0" t="inlineStr">
        <is>
          <t>Cal Men's T-shirt</t>
        </is>
      </c>
      <c r="D153" s="1">
        <v>128164</v>
      </c>
      <c r="E153" s="0" t="inlineStr">
        <is>
          <t>CU CAL M NY:128164D-XL</t>
        </is>
      </c>
      <c r="F153" s="2">
        <v>810128164078</v>
      </c>
      <c r="G153" s="0" t="inlineStr">
        <is>
          <t>MENS</t>
        </is>
      </c>
      <c r="H153" s="0" t="inlineStr">
        <is>
          <t>XL</t>
        </is>
      </c>
      <c r="I153" s="0">
        <v>29.99</v>
      </c>
      <c r="J153" s="0">
        <v>12</v>
      </c>
    </row>
    <row r="154" spans="1:10" customHeight="0">
      <c r="A154" s="0">
        <f>HYPERLINK("https://dl.dropboxusercontent.com/scl/fi/gy3jnk2jzzryswoodyjdo/128164t.jpg?rlkey=ofree2l148f7522goe8y0lmma&amp;dl=0","Click to download Image")</f>
      </c>
      <c r="B154" s="0">
        <f>HYPERLINK("https://dl.dropboxusercontent.com/scl/fi/vz0l3rs97yougsnaowfyn/mens-t-shirt-size-chartscal.jpg?rlkey=uhy1it6toebvp6a6iqbiecn96&amp;dl=0","Click to download SizeChart")</f>
      </c>
      <c r="C154" s="0" t="inlineStr">
        <is>
          <t>Cal Men's T-shirt</t>
        </is>
      </c>
      <c r="D154" s="1">
        <v>128164</v>
      </c>
      <c r="E154" s="0" t="inlineStr">
        <is>
          <t>CU CAL M NY:128164E-2XL</t>
        </is>
      </c>
      <c r="F154" s="2">
        <v>810128164085</v>
      </c>
      <c r="G154" s="0" t="inlineStr">
        <is>
          <t>MENS</t>
        </is>
      </c>
      <c r="H154" s="0" t="inlineStr">
        <is>
          <t>2XL</t>
        </is>
      </c>
      <c r="I154" s="0">
        <v>29.99</v>
      </c>
      <c r="J154" s="0">
        <v>11</v>
      </c>
    </row>
    <row r="155" spans="1:10" customHeight="0">
      <c r="A155" s="0">
        <f>HYPERLINK("https://dl.dropboxusercontent.com/scl/fi/gy3jnk2jzzryswoodyjdo/128164t.jpg?rlkey=ofree2l148f7522goe8y0lmma&amp;dl=0","Click to download Image")</f>
      </c>
      <c r="B155" s="0">
        <f>HYPERLINK("https://dl.dropboxusercontent.com/scl/fi/vz0l3rs97yougsnaowfyn/mens-t-shirt-size-chartscal.jpg?rlkey=uhy1it6toebvp6a6iqbiecn96&amp;dl=0","Click to download SizeChart")</f>
      </c>
      <c r="C155" s="0" t="inlineStr">
        <is>
          <t>Cal Men's T-shirt</t>
        </is>
      </c>
      <c r="D155" s="1">
        <v>128164</v>
      </c>
      <c r="E155" s="0" t="inlineStr">
        <is>
          <t>CU CAL M NY:128164F-3XL</t>
        </is>
      </c>
      <c r="F155" s="2">
        <v>810128164092</v>
      </c>
      <c r="G155" s="0" t="inlineStr">
        <is>
          <t>MENS</t>
        </is>
      </c>
      <c r="H155" s="0" t="inlineStr">
        <is>
          <t>3XL</t>
        </is>
      </c>
      <c r="I155" s="0">
        <v>29.99</v>
      </c>
      <c r="J155" s="0">
        <v>6</v>
      </c>
    </row>
    <row r="156" spans="1:10" customHeight="0">
      <c r="A156" s="0">
        <f>HYPERLINK("https://dl.dropboxusercontent.com/scl/fi/gy3jnk2jzzryswoodyjdo/128164t.jpg?rlkey=ofree2l148f7522goe8y0lmma&amp;dl=0","Click to download Image")</f>
      </c>
      <c r="B156" s="0">
        <f>HYPERLINK("https://dl.dropboxusercontent.com/scl/fi/vz0l3rs97yougsnaowfyn/mens-t-shirt-size-chartscal.jpg?rlkey=uhy1it6toebvp6a6iqbiecn96&amp;dl=0","Click to download SizeChart")</f>
      </c>
      <c r="C156" s="0" t="inlineStr">
        <is>
          <t>Cal Men's T-shirt</t>
        </is>
      </c>
      <c r="D156" s="1">
        <v>128164</v>
      </c>
      <c r="E156" s="0" t="inlineStr">
        <is>
          <t>CU CAL M NY 12PK:128164Z-12PK</t>
        </is>
      </c>
      <c r="F156" s="2">
        <v>810128164993</v>
      </c>
      <c r="G156" s="0" t="inlineStr">
        <is>
          <t>MENS</t>
        </is>
      </c>
      <c r="H156" s="0" t="inlineStr">
        <is>
          <t>12 PACK</t>
        </is>
      </c>
      <c r="I156" s="0">
        <v>294</v>
      </c>
      <c r="J156" s="0">
        <v>0</v>
      </c>
    </row>
    <row r="157" spans="1:10" customHeight="0">
      <c r="A157" s="0">
        <f>HYPERLINK("https://dl.dropboxusercontent.com/scl/fi/jqb9350p8stu1rovutswv/128223t.jpg?rlkey=uktu32av8k10rfxlpotkstc9j&amp;dl=0","Click to download Image")</f>
      </c>
      <c r="B157" s="0">
        <f>HYPERLINK("https://dl.dropboxusercontent.com/scl/fi/vz0l3rs97yougsnaowfyn/mens-t-shirt-size-chartscal.jpg?rlkey=uhy1it6toebvp6a6iqbiecn96&amp;dl=0","Click to download SizeChart")</f>
      </c>
      <c r="C157" s="0" t="inlineStr">
        <is>
          <t>Cal Men's T-shirt</t>
        </is>
      </c>
      <c r="D157" s="1">
        <v>128223</v>
      </c>
      <c r="E157" s="0" t="inlineStr">
        <is>
          <t>UNO CAL M BK:128223A-S</t>
        </is>
      </c>
      <c r="F157" s="2">
        <v>809128223045</v>
      </c>
      <c r="G157" s="0" t="inlineStr">
        <is>
          <t>MENS</t>
        </is>
      </c>
      <c r="H157" s="0" t="inlineStr">
        <is>
          <t>S</t>
        </is>
      </c>
      <c r="I157" s="0">
        <v>29.99</v>
      </c>
      <c r="J157" s="0">
        <v>4</v>
      </c>
    </row>
    <row r="158" spans="1:10" customHeight="0">
      <c r="A158" s="0">
        <f>HYPERLINK("https://dl.dropboxusercontent.com/scl/fi/jqb9350p8stu1rovutswv/128223t.jpg?rlkey=uktu32av8k10rfxlpotkstc9j&amp;dl=0","Click to download Image")</f>
      </c>
      <c r="B158" s="0">
        <f>HYPERLINK("https://dl.dropboxusercontent.com/scl/fi/vz0l3rs97yougsnaowfyn/mens-t-shirt-size-chartscal.jpg?rlkey=uhy1it6toebvp6a6iqbiecn96&amp;dl=0","Click to download SizeChart")</f>
      </c>
      <c r="C158" s="0" t="inlineStr">
        <is>
          <t>Cal Men's T-shirt</t>
        </is>
      </c>
      <c r="D158" s="1">
        <v>128223</v>
      </c>
      <c r="E158" s="0" t="inlineStr">
        <is>
          <t>UNO CAL M BK:128223B-M</t>
        </is>
      </c>
      <c r="F158" s="2">
        <v>809128223052</v>
      </c>
      <c r="G158" s="0" t="inlineStr">
        <is>
          <t>MENS</t>
        </is>
      </c>
      <c r="H158" s="0" t="inlineStr">
        <is>
          <t>M</t>
        </is>
      </c>
      <c r="I158" s="0">
        <v>29.99</v>
      </c>
      <c r="J158" s="0">
        <v>5</v>
      </c>
    </row>
    <row r="159" spans="1:10" customHeight="0">
      <c r="A159" s="0">
        <f>HYPERLINK("https://dl.dropboxusercontent.com/scl/fi/jqb9350p8stu1rovutswv/128223t.jpg?rlkey=uktu32av8k10rfxlpotkstc9j&amp;dl=0","Click to download Image")</f>
      </c>
      <c r="B159" s="0">
        <f>HYPERLINK("https://dl.dropboxusercontent.com/scl/fi/vz0l3rs97yougsnaowfyn/mens-t-shirt-size-chartscal.jpg?rlkey=uhy1it6toebvp6a6iqbiecn96&amp;dl=0","Click to download SizeChart")</f>
      </c>
      <c r="C159" s="0" t="inlineStr">
        <is>
          <t>Cal Men's T-shirt</t>
        </is>
      </c>
      <c r="D159" s="1">
        <v>128223</v>
      </c>
      <c r="E159" s="0" t="inlineStr">
        <is>
          <t>UNO CAL M BK:128223C-L</t>
        </is>
      </c>
      <c r="F159" s="2">
        <v>809128223069</v>
      </c>
      <c r="G159" s="0" t="inlineStr">
        <is>
          <t>MENS</t>
        </is>
      </c>
      <c r="H159" s="0" t="inlineStr">
        <is>
          <t>L</t>
        </is>
      </c>
      <c r="I159" s="0">
        <v>29.99</v>
      </c>
      <c r="J159" s="0">
        <v>7</v>
      </c>
    </row>
    <row r="160" spans="1:10" customHeight="0">
      <c r="A160" s="0">
        <f>HYPERLINK("https://dl.dropboxusercontent.com/scl/fi/jqb9350p8stu1rovutswv/128223t.jpg?rlkey=uktu32av8k10rfxlpotkstc9j&amp;dl=0","Click to download Image")</f>
      </c>
      <c r="B160" s="0">
        <f>HYPERLINK("https://dl.dropboxusercontent.com/scl/fi/vz0l3rs97yougsnaowfyn/mens-t-shirt-size-chartscal.jpg?rlkey=uhy1it6toebvp6a6iqbiecn96&amp;dl=0","Click to download SizeChart")</f>
      </c>
      <c r="C160" s="0" t="inlineStr">
        <is>
          <t>Cal Men's T-shirt</t>
        </is>
      </c>
      <c r="D160" s="1">
        <v>128223</v>
      </c>
      <c r="E160" s="0" t="inlineStr">
        <is>
          <t>UNO CAL M BK:128223D-XL</t>
        </is>
      </c>
      <c r="F160" s="2">
        <v>809128223076</v>
      </c>
      <c r="G160" s="0" t="inlineStr">
        <is>
          <t>MENS</t>
        </is>
      </c>
      <c r="H160" s="0" t="inlineStr">
        <is>
          <t>XL</t>
        </is>
      </c>
      <c r="I160" s="0">
        <v>29.99</v>
      </c>
      <c r="J160" s="0">
        <v>8</v>
      </c>
    </row>
    <row r="161" spans="1:10" customHeight="0">
      <c r="A161" s="0">
        <f>HYPERLINK("https://dl.dropboxusercontent.com/scl/fi/jqb9350p8stu1rovutswv/128223t.jpg?rlkey=uktu32av8k10rfxlpotkstc9j&amp;dl=0","Click to download Image")</f>
      </c>
      <c r="B161" s="0">
        <f>HYPERLINK("https://dl.dropboxusercontent.com/scl/fi/vz0l3rs97yougsnaowfyn/mens-t-shirt-size-chartscal.jpg?rlkey=uhy1it6toebvp6a6iqbiecn96&amp;dl=0","Click to download SizeChart")</f>
      </c>
      <c r="C161" s="0" t="inlineStr">
        <is>
          <t>Cal Men's T-shirt</t>
        </is>
      </c>
      <c r="D161" s="1">
        <v>128223</v>
      </c>
      <c r="E161" s="0" t="inlineStr">
        <is>
          <t>UNO CAL M BK:128223E-2XL</t>
        </is>
      </c>
      <c r="F161" s="2">
        <v>809128223083</v>
      </c>
      <c r="G161" s="0" t="inlineStr">
        <is>
          <t>MENS</t>
        </is>
      </c>
      <c r="H161" s="0" t="inlineStr">
        <is>
          <t>2XL</t>
        </is>
      </c>
      <c r="I161" s="0">
        <v>29.99</v>
      </c>
      <c r="J161" s="0">
        <v>8</v>
      </c>
    </row>
    <row r="162" spans="1:10" customHeight="0">
      <c r="A162" s="0">
        <f>HYPERLINK("https://dl.dropboxusercontent.com/scl/fi/jqb9350p8stu1rovutswv/128223t.jpg?rlkey=uktu32av8k10rfxlpotkstc9j&amp;dl=0","Click to download Image")</f>
      </c>
      <c r="B162" s="0">
        <f>HYPERLINK("https://dl.dropboxusercontent.com/scl/fi/vz0l3rs97yougsnaowfyn/mens-t-shirt-size-chartscal.jpg?rlkey=uhy1it6toebvp6a6iqbiecn96&amp;dl=0","Click to download SizeChart")</f>
      </c>
      <c r="C162" s="0" t="inlineStr">
        <is>
          <t>Cal Men's T-shirt</t>
        </is>
      </c>
      <c r="D162" s="1">
        <v>128223</v>
      </c>
      <c r="E162" s="0" t="inlineStr">
        <is>
          <t>UNO CAL M BK:128223F-3XL</t>
        </is>
      </c>
      <c r="F162" s="2">
        <v>809128223090</v>
      </c>
      <c r="G162" s="0" t="inlineStr">
        <is>
          <t>MENS</t>
        </is>
      </c>
      <c r="H162" s="0" t="inlineStr">
        <is>
          <t>3XL</t>
        </is>
      </c>
      <c r="I162" s="0">
        <v>29.99</v>
      </c>
      <c r="J162" s="0">
        <v>6</v>
      </c>
    </row>
    <row r="163" spans="1:10" customHeight="0">
      <c r="A163" s="0">
        <f>HYPERLINK("https://dl.dropboxusercontent.com/scl/fi/jqb9350p8stu1rovutswv/128223t.jpg?rlkey=uktu32av8k10rfxlpotkstc9j&amp;dl=0","Click to download Image")</f>
      </c>
      <c r="B163" s="0">
        <f>HYPERLINK("https://dl.dropboxusercontent.com/scl/fi/vz0l3rs97yougsnaowfyn/mens-t-shirt-size-chartscal.jpg?rlkey=uhy1it6toebvp6a6iqbiecn96&amp;dl=0","Click to download SizeChart")</f>
      </c>
      <c r="C163" s="0" t="inlineStr">
        <is>
          <t>Cal Men's T-shirt</t>
        </is>
      </c>
      <c r="D163" s="1">
        <v>128223</v>
      </c>
      <c r="E163" s="0" t="inlineStr">
        <is>
          <t>UNO CAL M BK 12PK:128223Z-12PK</t>
        </is>
      </c>
      <c r="F163" s="2">
        <v>809128223991</v>
      </c>
      <c r="G163" s="0" t="inlineStr">
        <is>
          <t>MENS</t>
        </is>
      </c>
      <c r="H163" s="0" t="inlineStr">
        <is>
          <t>12 PACK</t>
        </is>
      </c>
      <c r="I163" s="0">
        <v>294</v>
      </c>
      <c r="J163" s="0">
        <v>0</v>
      </c>
    </row>
    <row r="164" spans="1:10" customHeight="0">
      <c r="A164" s="0">
        <f>HYPERLINK("https://dl.dropboxusercontent.com/scl/fi/drh9do08kzfv7jf4zamn8/128336t.jpg?rlkey=3ly396krn9omcv3m7z7bbwf94&amp;dl=0","Click to download Image")</f>
      </c>
      <c r="B164" s="0">
        <f>HYPERLINK("https://dl.dropboxusercontent.com/scl/fi/vz0l3rs97yougsnaowfyn/mens-t-shirt-size-chartscal.jpg?rlkey=uhy1it6toebvp6a6iqbiecn96&amp;dl=0","Click to download SizeChart")</f>
      </c>
      <c r="C164" s="0" t="inlineStr">
        <is>
          <t>Cal Men's T-shirt</t>
        </is>
      </c>
      <c r="D164" s="1">
        <v>128336</v>
      </c>
      <c r="E164" s="0" t="inlineStr">
        <is>
          <t>DRK CAL M RL:128336A-S</t>
        </is>
      </c>
      <c r="F164" s="2">
        <v>817128336047</v>
      </c>
      <c r="G164" s="0" t="inlineStr">
        <is>
          <t>MENS</t>
        </is>
      </c>
      <c r="H164" s="0" t="inlineStr">
        <is>
          <t>S</t>
        </is>
      </c>
      <c r="I164" s="0">
        <v>29.99</v>
      </c>
      <c r="J164" s="0">
        <v>2</v>
      </c>
    </row>
    <row r="165" spans="1:10" customHeight="0">
      <c r="A165" s="0">
        <f>HYPERLINK("https://dl.dropboxusercontent.com/scl/fi/drh9do08kzfv7jf4zamn8/128336t.jpg?rlkey=3ly396krn9omcv3m7z7bbwf94&amp;dl=0","Click to download Image")</f>
      </c>
      <c r="B165" s="0">
        <f>HYPERLINK("https://dl.dropboxusercontent.com/scl/fi/vz0l3rs97yougsnaowfyn/mens-t-shirt-size-chartscal.jpg?rlkey=uhy1it6toebvp6a6iqbiecn96&amp;dl=0","Click to download SizeChart")</f>
      </c>
      <c r="C165" s="0" t="inlineStr">
        <is>
          <t>Cal Men's T-shirt</t>
        </is>
      </c>
      <c r="D165" s="1">
        <v>128336</v>
      </c>
      <c r="E165" s="0" t="inlineStr">
        <is>
          <t>DRK CAL M RL:128336B-M</t>
        </is>
      </c>
      <c r="F165" s="2">
        <v>817128336054</v>
      </c>
      <c r="G165" s="0" t="inlineStr">
        <is>
          <t>MENS</t>
        </is>
      </c>
      <c r="H165" s="0" t="inlineStr">
        <is>
          <t>M</t>
        </is>
      </c>
      <c r="I165" s="0">
        <v>29.99</v>
      </c>
      <c r="J165" s="0">
        <v>4</v>
      </c>
    </row>
    <row r="166" spans="1:10" customHeight="0">
      <c r="A166" s="0">
        <f>HYPERLINK("https://dl.dropboxusercontent.com/scl/fi/drh9do08kzfv7jf4zamn8/128336t.jpg?rlkey=3ly396krn9omcv3m7z7bbwf94&amp;dl=0","Click to download Image")</f>
      </c>
      <c r="B166" s="0">
        <f>HYPERLINK("https://dl.dropboxusercontent.com/scl/fi/vz0l3rs97yougsnaowfyn/mens-t-shirt-size-chartscal.jpg?rlkey=uhy1it6toebvp6a6iqbiecn96&amp;dl=0","Click to download SizeChart")</f>
      </c>
      <c r="C166" s="0" t="inlineStr">
        <is>
          <t>Cal Men's T-shirt</t>
        </is>
      </c>
      <c r="D166" s="1">
        <v>128336</v>
      </c>
      <c r="E166" s="0" t="inlineStr">
        <is>
          <t>DRK CAL M RL:128336C-L</t>
        </is>
      </c>
      <c r="F166" s="2">
        <v>817128336061</v>
      </c>
      <c r="G166" s="0" t="inlineStr">
        <is>
          <t>MENS</t>
        </is>
      </c>
      <c r="H166" s="0" t="inlineStr">
        <is>
          <t>L</t>
        </is>
      </c>
      <c r="I166" s="0">
        <v>29.99</v>
      </c>
      <c r="J166" s="0">
        <v>5</v>
      </c>
    </row>
    <row r="167" spans="1:10" customHeight="0">
      <c r="A167" s="0">
        <f>HYPERLINK("https://dl.dropboxusercontent.com/scl/fi/drh9do08kzfv7jf4zamn8/128336t.jpg?rlkey=3ly396krn9omcv3m7z7bbwf94&amp;dl=0","Click to download Image")</f>
      </c>
      <c r="B167" s="0">
        <f>HYPERLINK("https://dl.dropboxusercontent.com/scl/fi/vz0l3rs97yougsnaowfyn/mens-t-shirt-size-chartscal.jpg?rlkey=uhy1it6toebvp6a6iqbiecn96&amp;dl=0","Click to download SizeChart")</f>
      </c>
      <c r="C167" s="0" t="inlineStr">
        <is>
          <t>Cal Men's T-shirt</t>
        </is>
      </c>
      <c r="D167" s="1">
        <v>128336</v>
      </c>
      <c r="E167" s="0" t="inlineStr">
        <is>
          <t>DRK CAL M RL:128336D-XL</t>
        </is>
      </c>
      <c r="F167" s="2">
        <v>817128336078</v>
      </c>
      <c r="G167" s="0" t="inlineStr">
        <is>
          <t>MENS</t>
        </is>
      </c>
      <c r="H167" s="0" t="inlineStr">
        <is>
          <t>XL</t>
        </is>
      </c>
      <c r="I167" s="0">
        <v>29.99</v>
      </c>
      <c r="J167" s="0">
        <v>5</v>
      </c>
    </row>
    <row r="168" spans="1:10" customHeight="0">
      <c r="A168" s="0">
        <f>HYPERLINK("https://dl.dropboxusercontent.com/scl/fi/drh9do08kzfv7jf4zamn8/128336t.jpg?rlkey=3ly396krn9omcv3m7z7bbwf94&amp;dl=0","Click to download Image")</f>
      </c>
      <c r="B168" s="0">
        <f>HYPERLINK("https://dl.dropboxusercontent.com/scl/fi/vz0l3rs97yougsnaowfyn/mens-t-shirt-size-chartscal.jpg?rlkey=uhy1it6toebvp6a6iqbiecn96&amp;dl=0","Click to download SizeChart")</f>
      </c>
      <c r="C168" s="0" t="inlineStr">
        <is>
          <t>Cal Men's T-shirt</t>
        </is>
      </c>
      <c r="D168" s="1">
        <v>128336</v>
      </c>
      <c r="E168" s="0" t="inlineStr">
        <is>
          <t>DRK CAL M RL:128336E-2XL</t>
        </is>
      </c>
      <c r="F168" s="2">
        <v>817128336085</v>
      </c>
      <c r="G168" s="0" t="inlineStr">
        <is>
          <t>MENS</t>
        </is>
      </c>
      <c r="H168" s="0" t="inlineStr">
        <is>
          <t>2XL</t>
        </is>
      </c>
      <c r="I168" s="0">
        <v>29.99</v>
      </c>
      <c r="J168" s="0">
        <v>4</v>
      </c>
    </row>
    <row r="169" spans="1:10" customHeight="0">
      <c r="A169" s="0">
        <f>HYPERLINK("https://dl.dropboxusercontent.com/scl/fi/drh9do08kzfv7jf4zamn8/128336t.jpg?rlkey=3ly396krn9omcv3m7z7bbwf94&amp;dl=0","Click to download Image")</f>
      </c>
      <c r="B169" s="0">
        <f>HYPERLINK("https://dl.dropboxusercontent.com/scl/fi/vz0l3rs97yougsnaowfyn/mens-t-shirt-size-chartscal.jpg?rlkey=uhy1it6toebvp6a6iqbiecn96&amp;dl=0","Click to download SizeChart")</f>
      </c>
      <c r="C169" s="0" t="inlineStr">
        <is>
          <t>Cal Men's T-shirt</t>
        </is>
      </c>
      <c r="D169" s="1">
        <v>128336</v>
      </c>
      <c r="E169" s="0" t="inlineStr">
        <is>
          <t>DRK CAL M RL:128336F-3XL</t>
        </is>
      </c>
      <c r="F169" s="2">
        <v>817128336092</v>
      </c>
      <c r="G169" s="0" t="inlineStr">
        <is>
          <t>MENS</t>
        </is>
      </c>
      <c r="H169" s="0" t="inlineStr">
        <is>
          <t>3XL</t>
        </is>
      </c>
      <c r="I169" s="0">
        <v>29.99</v>
      </c>
      <c r="J169" s="0">
        <v>3</v>
      </c>
    </row>
    <row r="170" spans="1:10" customHeight="0">
      <c r="A170" s="0">
        <f>HYPERLINK("https://dl.dropboxusercontent.com/scl/fi/drh9do08kzfv7jf4zamn8/128336t.jpg?rlkey=3ly396krn9omcv3m7z7bbwf94&amp;dl=0","Click to download Image")</f>
      </c>
      <c r="B170" s="0">
        <f>HYPERLINK("https://dl.dropboxusercontent.com/scl/fi/vz0l3rs97yougsnaowfyn/mens-t-shirt-size-chartscal.jpg?rlkey=uhy1it6toebvp6a6iqbiecn96&amp;dl=0","Click to download SizeChart")</f>
      </c>
      <c r="C170" s="0" t="inlineStr">
        <is>
          <t>Cal Men's T-shirt</t>
        </is>
      </c>
      <c r="D170" s="1">
        <v>128336</v>
      </c>
      <c r="E170" s="0" t="inlineStr">
        <is>
          <t>DRK CAL M RL 12PK:128336Z-12PK</t>
        </is>
      </c>
      <c r="F170" s="2">
        <v>817128336993</v>
      </c>
      <c r="G170" s="0" t="inlineStr">
        <is>
          <t>MENS</t>
        </is>
      </c>
      <c r="H170" s="0" t="inlineStr">
        <is>
          <t>12 PACK</t>
        </is>
      </c>
      <c r="I170" s="0">
        <v>294</v>
      </c>
      <c r="J170" s="0">
        <v>0</v>
      </c>
    </row>
    <row r="171" spans="1:10" customHeight="0">
      <c r="A171" s="0">
        <f>HYPERLINK("https://dl.dropboxusercontent.com/scl/fi/27he1ymb58yqnc4djiz0x/129418t.jpg?rlkey=lki0ax6l1vzdak3e0sxacieuu&amp;dl=0","Click to download Image")</f>
      </c>
      <c r="B171" s="0">
        <f>HYPERLINK("https://dl.dropboxusercontent.com/scl/fi/vz0l3rs97yougsnaowfyn/mens-t-shirt-size-chartscal.jpg?rlkey=uhy1it6toebvp6a6iqbiecn96&amp;dl=0","Click to download SizeChart")</f>
      </c>
      <c r="C171" s="0" t="inlineStr">
        <is>
          <t>Cal Men's T-shirt</t>
        </is>
      </c>
      <c r="D171" s="1">
        <v>129418</v>
      </c>
      <c r="E171" s="0" t="inlineStr">
        <is>
          <t>USD CAL M BK:129418A-S</t>
        </is>
      </c>
      <c r="F171" s="2">
        <v>811129418047</v>
      </c>
      <c r="G171" s="0" t="inlineStr">
        <is>
          <t>MENS</t>
        </is>
      </c>
      <c r="H171" s="0" t="inlineStr">
        <is>
          <t>S</t>
        </is>
      </c>
      <c r="I171" s="0">
        <v>29.99</v>
      </c>
      <c r="J171" s="0">
        <v>1</v>
      </c>
    </row>
    <row r="172" spans="1:10" customHeight="0">
      <c r="A172" s="0">
        <f>HYPERLINK("https://dl.dropboxusercontent.com/scl/fi/27he1ymb58yqnc4djiz0x/129418t.jpg?rlkey=lki0ax6l1vzdak3e0sxacieuu&amp;dl=0","Click to download Image")</f>
      </c>
      <c r="B172" s="0">
        <f>HYPERLINK("https://dl.dropboxusercontent.com/scl/fi/vz0l3rs97yougsnaowfyn/mens-t-shirt-size-chartscal.jpg?rlkey=uhy1it6toebvp6a6iqbiecn96&amp;dl=0","Click to download SizeChart")</f>
      </c>
      <c r="C172" s="0" t="inlineStr">
        <is>
          <t>Cal Men's T-shirt</t>
        </is>
      </c>
      <c r="D172" s="1">
        <v>129418</v>
      </c>
      <c r="E172" s="0" t="inlineStr">
        <is>
          <t>USD CAL M BK:129418B-M</t>
        </is>
      </c>
      <c r="F172" s="2">
        <v>811129418054</v>
      </c>
      <c r="G172" s="0" t="inlineStr">
        <is>
          <t>MENS</t>
        </is>
      </c>
      <c r="H172" s="0" t="inlineStr">
        <is>
          <t>M</t>
        </is>
      </c>
      <c r="I172" s="0">
        <v>29.99</v>
      </c>
      <c r="J172" s="0">
        <v>8</v>
      </c>
    </row>
    <row r="173" spans="1:10" customHeight="0">
      <c r="A173" s="0">
        <f>HYPERLINK("https://dl.dropboxusercontent.com/scl/fi/27he1ymb58yqnc4djiz0x/129418t.jpg?rlkey=lki0ax6l1vzdak3e0sxacieuu&amp;dl=0","Click to download Image")</f>
      </c>
      <c r="B173" s="0">
        <f>HYPERLINK("https://dl.dropboxusercontent.com/scl/fi/vz0l3rs97yougsnaowfyn/mens-t-shirt-size-chartscal.jpg?rlkey=uhy1it6toebvp6a6iqbiecn96&amp;dl=0","Click to download SizeChart")</f>
      </c>
      <c r="C173" s="0" t="inlineStr">
        <is>
          <t>Cal Men's T-shirt</t>
        </is>
      </c>
      <c r="D173" s="1">
        <v>129418</v>
      </c>
      <c r="E173" s="0" t="inlineStr">
        <is>
          <t>USD CAL M BK:129418C-L</t>
        </is>
      </c>
      <c r="F173" s="2">
        <v>811129418061</v>
      </c>
      <c r="G173" s="0" t="inlineStr">
        <is>
          <t>MENS</t>
        </is>
      </c>
      <c r="H173" s="0" t="inlineStr">
        <is>
          <t>L</t>
        </is>
      </c>
      <c r="I173" s="0">
        <v>29.99</v>
      </c>
      <c r="J173" s="0">
        <v>13</v>
      </c>
    </row>
    <row r="174" spans="1:10" customHeight="0">
      <c r="A174" s="0">
        <f>HYPERLINK("https://dl.dropboxusercontent.com/scl/fi/27he1ymb58yqnc4djiz0x/129418t.jpg?rlkey=lki0ax6l1vzdak3e0sxacieuu&amp;dl=0","Click to download Image")</f>
      </c>
      <c r="B174" s="0">
        <f>HYPERLINK("https://dl.dropboxusercontent.com/scl/fi/vz0l3rs97yougsnaowfyn/mens-t-shirt-size-chartscal.jpg?rlkey=uhy1it6toebvp6a6iqbiecn96&amp;dl=0","Click to download SizeChart")</f>
      </c>
      <c r="C174" s="0" t="inlineStr">
        <is>
          <t>Cal Men's T-shirt</t>
        </is>
      </c>
      <c r="D174" s="1">
        <v>129418</v>
      </c>
      <c r="E174" s="0" t="inlineStr">
        <is>
          <t>USD CAL M BK:129418D-XL</t>
        </is>
      </c>
      <c r="F174" s="2">
        <v>811129418078</v>
      </c>
      <c r="G174" s="0" t="inlineStr">
        <is>
          <t>MENS</t>
        </is>
      </c>
      <c r="H174" s="0" t="inlineStr">
        <is>
          <t>XL</t>
        </is>
      </c>
      <c r="I174" s="0">
        <v>29.99</v>
      </c>
      <c r="J174" s="0">
        <v>11</v>
      </c>
    </row>
    <row r="175" spans="1:10" customHeight="0">
      <c r="A175" s="0">
        <f>HYPERLINK("https://dl.dropboxusercontent.com/scl/fi/27he1ymb58yqnc4djiz0x/129418t.jpg?rlkey=lki0ax6l1vzdak3e0sxacieuu&amp;dl=0","Click to download Image")</f>
      </c>
      <c r="B175" s="0">
        <f>HYPERLINK("https://dl.dropboxusercontent.com/scl/fi/vz0l3rs97yougsnaowfyn/mens-t-shirt-size-chartscal.jpg?rlkey=uhy1it6toebvp6a6iqbiecn96&amp;dl=0","Click to download SizeChart")</f>
      </c>
      <c r="C175" s="0" t="inlineStr">
        <is>
          <t>Cal Men's T-shirt</t>
        </is>
      </c>
      <c r="D175" s="1">
        <v>129418</v>
      </c>
      <c r="E175" s="0" t="inlineStr">
        <is>
          <t>USD CAL M BK:129418E-2XL</t>
        </is>
      </c>
      <c r="F175" s="2">
        <v>811129418085</v>
      </c>
      <c r="G175" s="0" t="inlineStr">
        <is>
          <t>MENS</t>
        </is>
      </c>
      <c r="H175" s="0" t="inlineStr">
        <is>
          <t>2XL</t>
        </is>
      </c>
      <c r="I175" s="0">
        <v>29.99</v>
      </c>
      <c r="J175" s="0">
        <v>7</v>
      </c>
    </row>
    <row r="176" spans="1:10" customHeight="0">
      <c r="A176" s="0">
        <f>HYPERLINK("https://dl.dropboxusercontent.com/scl/fi/27he1ymb58yqnc4djiz0x/129418t.jpg?rlkey=lki0ax6l1vzdak3e0sxacieuu&amp;dl=0","Click to download Image")</f>
      </c>
      <c r="B176" s="0">
        <f>HYPERLINK("https://dl.dropboxusercontent.com/scl/fi/vz0l3rs97yougsnaowfyn/mens-t-shirt-size-chartscal.jpg?rlkey=uhy1it6toebvp6a6iqbiecn96&amp;dl=0","Click to download SizeChart")</f>
      </c>
      <c r="C176" s="0" t="inlineStr">
        <is>
          <t>Cal Men's T-shirt</t>
        </is>
      </c>
      <c r="D176" s="1">
        <v>129418</v>
      </c>
      <c r="E176" s="0" t="inlineStr">
        <is>
          <t>USD CAL M BK:129418F-3XL</t>
        </is>
      </c>
      <c r="F176" s="2">
        <v>811129418092</v>
      </c>
      <c r="G176" s="0" t="inlineStr">
        <is>
          <t>MENS</t>
        </is>
      </c>
      <c r="H176" s="0" t="inlineStr">
        <is>
          <t>3XL</t>
        </is>
      </c>
      <c r="I176" s="0">
        <v>29.99</v>
      </c>
      <c r="J176" s="0">
        <v>3</v>
      </c>
    </row>
    <row r="177" spans="1:10" customHeight="0">
      <c r="A177" s="0">
        <f>HYPERLINK("https://dl.dropboxusercontent.com/scl/fi/27he1ymb58yqnc4djiz0x/129418t.jpg?rlkey=lki0ax6l1vzdak3e0sxacieuu&amp;dl=0","Click to download Image")</f>
      </c>
      <c r="B177" s="0">
        <f>HYPERLINK("https://dl.dropboxusercontent.com/scl/fi/vz0l3rs97yougsnaowfyn/mens-t-shirt-size-chartscal.jpg?rlkey=uhy1it6toebvp6a6iqbiecn96&amp;dl=0","Click to download SizeChart")</f>
      </c>
      <c r="C177" s="0" t="inlineStr">
        <is>
          <t>Cal Men's T-shirt</t>
        </is>
      </c>
      <c r="D177" s="1">
        <v>129418</v>
      </c>
      <c r="E177" s="0" t="inlineStr">
        <is>
          <t>USD CAL M BK 12PK:129418Z-12PK</t>
        </is>
      </c>
      <c r="F177" s="2">
        <v>811129418993</v>
      </c>
      <c r="G177" s="0" t="inlineStr">
        <is>
          <t>MENS</t>
        </is>
      </c>
      <c r="H177" s="0" t="inlineStr">
        <is>
          <t>12 PACK</t>
        </is>
      </c>
      <c r="I177" s="0">
        <v>294</v>
      </c>
      <c r="J177" s="0">
        <v>0</v>
      </c>
    </row>
    <row r="178" spans="1:10" customHeight="0">
      <c r="A178" s="0">
        <f>HYPERLINK("https://dl.dropboxusercontent.com/scl/fi/ysavnlxm8pi2xmj1u9rm2/jobe.jpg?rlkey=dyturks6fnyb25l6vtlzkc51y&amp;dl=0","Click to download Image")</f>
      </c>
      <c r="B178" s="0">
        <f>HYPERLINK("https://dl.dropboxusercontent.com/scl/fi/rlvjpixolu2fqrdd66fqo/mens-t-shirt-size-chartsjobe.jpg?rlkey=jjxrmp8pmbdj481c0e82833oz&amp;dl=0","Click to download SizeChart")</f>
      </c>
      <c r="C178" s="0" t="inlineStr">
        <is>
          <t>Jobe Men's Long Sleeve</t>
        </is>
      </c>
      <c r="D178" s="1">
        <v>123349</v>
      </c>
      <c r="E178" s="0" t="inlineStr">
        <is>
          <t>SDSU JOBE M NY:123349A-S</t>
        </is>
      </c>
      <c r="F178" s="2">
        <v>816123349045</v>
      </c>
      <c r="G178" s="0" t="inlineStr">
        <is>
          <t>MENS</t>
        </is>
      </c>
      <c r="H178" s="0" t="inlineStr">
        <is>
          <t>S</t>
        </is>
      </c>
      <c r="I178" s="0">
        <v>29.99</v>
      </c>
      <c r="J178" s="0">
        <v>12</v>
      </c>
    </row>
    <row r="179" spans="1:10" customHeight="0">
      <c r="A179" s="0">
        <f>HYPERLINK("https://dl.dropboxusercontent.com/scl/fi/ysavnlxm8pi2xmj1u9rm2/jobe.jpg?rlkey=dyturks6fnyb25l6vtlzkc51y&amp;dl=0","Click to download Image")</f>
      </c>
      <c r="B179" s="0">
        <f>HYPERLINK("https://dl.dropboxusercontent.com/scl/fi/rlvjpixolu2fqrdd66fqo/mens-t-shirt-size-chartsjobe.jpg?rlkey=jjxrmp8pmbdj481c0e82833oz&amp;dl=0","Click to download SizeChart")</f>
      </c>
      <c r="C179" s="0" t="inlineStr">
        <is>
          <t>Jobe Men's Long Sleeve</t>
        </is>
      </c>
      <c r="D179" s="1">
        <v>123349</v>
      </c>
      <c r="E179" s="0" t="inlineStr">
        <is>
          <t>SDSU JOBE M NY:123349B-M</t>
        </is>
      </c>
      <c r="F179" s="2">
        <v>816123349052</v>
      </c>
      <c r="G179" s="0" t="inlineStr">
        <is>
          <t>MENS</t>
        </is>
      </c>
      <c r="H179" s="0" t="inlineStr">
        <is>
          <t>M</t>
        </is>
      </c>
      <c r="I179" s="0">
        <v>29.99</v>
      </c>
      <c r="J179" s="0">
        <v>24</v>
      </c>
    </row>
    <row r="180" spans="1:10" customHeight="0">
      <c r="A180" s="0">
        <f>HYPERLINK("https://dl.dropboxusercontent.com/scl/fi/ysavnlxm8pi2xmj1u9rm2/jobe.jpg?rlkey=dyturks6fnyb25l6vtlzkc51y&amp;dl=0","Click to download Image")</f>
      </c>
      <c r="B180" s="0">
        <f>HYPERLINK("https://dl.dropboxusercontent.com/scl/fi/rlvjpixolu2fqrdd66fqo/mens-t-shirt-size-chartsjobe.jpg?rlkey=jjxrmp8pmbdj481c0e82833oz&amp;dl=0","Click to download SizeChart")</f>
      </c>
      <c r="C180" s="0" t="inlineStr">
        <is>
          <t>Jobe Men's Long Sleeve</t>
        </is>
      </c>
      <c r="D180" s="1">
        <v>123349</v>
      </c>
      <c r="E180" s="0" t="inlineStr">
        <is>
          <t>SDSU JOBE M NY:123349C-L</t>
        </is>
      </c>
      <c r="F180" s="2">
        <v>816123349069</v>
      </c>
      <c r="G180" s="0" t="inlineStr">
        <is>
          <t>MENS</t>
        </is>
      </c>
      <c r="H180" s="0" t="inlineStr">
        <is>
          <t>L</t>
        </is>
      </c>
      <c r="I180" s="0">
        <v>29.99</v>
      </c>
      <c r="J180" s="0">
        <v>32</v>
      </c>
    </row>
    <row r="181" spans="1:10" customHeight="0">
      <c r="A181" s="0">
        <f>HYPERLINK("https://dl.dropboxusercontent.com/scl/fi/ysavnlxm8pi2xmj1u9rm2/jobe.jpg?rlkey=dyturks6fnyb25l6vtlzkc51y&amp;dl=0","Click to download Image")</f>
      </c>
      <c r="B181" s="0">
        <f>HYPERLINK("https://dl.dropboxusercontent.com/scl/fi/rlvjpixolu2fqrdd66fqo/mens-t-shirt-size-chartsjobe.jpg?rlkey=jjxrmp8pmbdj481c0e82833oz&amp;dl=0","Click to download SizeChart")</f>
      </c>
      <c r="C181" s="0" t="inlineStr">
        <is>
          <t>Jobe Men's Long Sleeve</t>
        </is>
      </c>
      <c r="D181" s="1">
        <v>123349</v>
      </c>
      <c r="E181" s="0" t="inlineStr">
        <is>
          <t>SDSU JOBE M NY:123349D-XL</t>
        </is>
      </c>
      <c r="F181" s="2">
        <v>816123349076</v>
      </c>
      <c r="G181" s="0" t="inlineStr">
        <is>
          <t>MENS</t>
        </is>
      </c>
      <c r="H181" s="0" t="inlineStr">
        <is>
          <t>XL</t>
        </is>
      </c>
      <c r="I181" s="0">
        <v>29.99</v>
      </c>
      <c r="J181" s="0">
        <v>34</v>
      </c>
    </row>
    <row r="182" spans="1:10" customHeight="0">
      <c r="A182" s="0">
        <f>HYPERLINK("https://dl.dropboxusercontent.com/scl/fi/ysavnlxm8pi2xmj1u9rm2/jobe.jpg?rlkey=dyturks6fnyb25l6vtlzkc51y&amp;dl=0","Click to download Image")</f>
      </c>
      <c r="B182" s="0">
        <f>HYPERLINK("https://dl.dropboxusercontent.com/scl/fi/rlvjpixolu2fqrdd66fqo/mens-t-shirt-size-chartsjobe.jpg?rlkey=jjxrmp8pmbdj481c0e82833oz&amp;dl=0","Click to download SizeChart")</f>
      </c>
      <c r="C182" s="0" t="inlineStr">
        <is>
          <t>Jobe Men's Long Sleeve</t>
        </is>
      </c>
      <c r="D182" s="1">
        <v>123349</v>
      </c>
      <c r="E182" s="0" t="inlineStr">
        <is>
          <t>SDSU JOBE M NY:123349E-2XL</t>
        </is>
      </c>
      <c r="F182" s="2">
        <v>816123349083</v>
      </c>
      <c r="G182" s="0" t="inlineStr">
        <is>
          <t>MENS</t>
        </is>
      </c>
      <c r="H182" s="0" t="inlineStr">
        <is>
          <t>2XL</t>
        </is>
      </c>
      <c r="I182" s="0">
        <v>29.99</v>
      </c>
      <c r="J182" s="0">
        <v>24</v>
      </c>
    </row>
    <row r="183" spans="1:10" customHeight="0">
      <c r="A183" s="0">
        <f>HYPERLINK("https://dl.dropboxusercontent.com/scl/fi/ysavnlxm8pi2xmj1u9rm2/jobe.jpg?rlkey=dyturks6fnyb25l6vtlzkc51y&amp;dl=0","Click to download Image")</f>
      </c>
      <c r="B183" s="0">
        <f>HYPERLINK("https://dl.dropboxusercontent.com/scl/fi/rlvjpixolu2fqrdd66fqo/mens-t-shirt-size-chartsjobe.jpg?rlkey=jjxrmp8pmbdj481c0e82833oz&amp;dl=0","Click to download SizeChart")</f>
      </c>
      <c r="C183" s="0" t="inlineStr">
        <is>
          <t>Jobe Men's Long Sleeve</t>
        </is>
      </c>
      <c r="D183" s="1">
        <v>123349</v>
      </c>
      <c r="E183" s="0" t="inlineStr">
        <is>
          <t>SDSU JOBE M NY:123349F-3XL</t>
        </is>
      </c>
      <c r="F183" s="2">
        <v>816123349090</v>
      </c>
      <c r="G183" s="0" t="inlineStr">
        <is>
          <t>MENS</t>
        </is>
      </c>
      <c r="H183" s="0" t="inlineStr">
        <is>
          <t>3XL</t>
        </is>
      </c>
      <c r="I183" s="0">
        <v>29.99</v>
      </c>
      <c r="J183" s="0">
        <v>12</v>
      </c>
    </row>
    <row r="184" spans="1:10" customHeight="0">
      <c r="A184" s="0">
        <f>HYPERLINK("https://dl.dropboxusercontent.com/scl/fi/ysavnlxm8pi2xmj1u9rm2/jobe.jpg?rlkey=dyturks6fnyb25l6vtlzkc51y&amp;dl=0","Click to download Image")</f>
      </c>
      <c r="B184" s="0">
        <f>HYPERLINK("https://dl.dropboxusercontent.com/scl/fi/rlvjpixolu2fqrdd66fqo/mens-t-shirt-size-chartsjobe.jpg?rlkey=jjxrmp8pmbdj481c0e82833oz&amp;dl=0","Click to download SizeChart")</f>
      </c>
      <c r="C184" s="0" t="inlineStr">
        <is>
          <t>Jobe Men's Long Sleeve</t>
        </is>
      </c>
      <c r="D184" s="1">
        <v>123349</v>
      </c>
      <c r="E184" s="0" t="inlineStr">
        <is>
          <t>SDSU JOBE M NY 12PK:123349Z-12PK</t>
        </is>
      </c>
      <c r="F184" s="2">
        <v>816123349991</v>
      </c>
      <c r="G184" s="0" t="inlineStr">
        <is>
          <t>MENS</t>
        </is>
      </c>
      <c r="H184" s="0" t="inlineStr">
        <is>
          <t>12 PACK</t>
        </is>
      </c>
      <c r="I184" s="0">
        <v>294</v>
      </c>
      <c r="J184" s="0">
        <v>0</v>
      </c>
    </row>
    <row r="185" spans="1:10" customHeight="0">
      <c r="A185" s="0">
        <f>HYPERLINK("https://dl.dropboxusercontent.com/scl/fi/jtn8s0kf4mzlmypaq7nwj/127334t.jpg?rlkey=rcapu05jr4mj2nejtfcb24kv4&amp;dl=0","Click to download Image")</f>
      </c>
      <c r="B185" s="0">
        <f>HYPERLINK("https://dl.dropboxusercontent.com/scl/fi/rlvjpixolu2fqrdd66fqo/mens-t-shirt-size-chartsjobe.jpg?rlkey=jjxrmp8pmbdj481c0e82833oz&amp;dl=0","Click to download SizeChart")</f>
      </c>
      <c r="C185" s="0" t="inlineStr">
        <is>
          <t>Jobe Men's Long Sleeve</t>
        </is>
      </c>
      <c r="D185" s="1">
        <v>127334</v>
      </c>
      <c r="E185" s="0" t="inlineStr">
        <is>
          <t>KSU JOBE M PE:127334A-S</t>
        </is>
      </c>
      <c r="F185" s="2">
        <v>805127334041</v>
      </c>
      <c r="G185" s="0" t="inlineStr">
        <is>
          <t>MENS</t>
        </is>
      </c>
      <c r="H185" s="0" t="inlineStr">
        <is>
          <t>S</t>
        </is>
      </c>
      <c r="I185" s="0">
        <v>29.99</v>
      </c>
      <c r="J185" s="0">
        <v>10</v>
      </c>
    </row>
    <row r="186" spans="1:10" customHeight="0">
      <c r="A186" s="0">
        <f>HYPERLINK("https://dl.dropboxusercontent.com/scl/fi/jtn8s0kf4mzlmypaq7nwj/127334t.jpg?rlkey=rcapu05jr4mj2nejtfcb24kv4&amp;dl=0","Click to download Image")</f>
      </c>
      <c r="B186" s="0">
        <f>HYPERLINK("https://dl.dropboxusercontent.com/scl/fi/rlvjpixolu2fqrdd66fqo/mens-t-shirt-size-chartsjobe.jpg?rlkey=jjxrmp8pmbdj481c0e82833oz&amp;dl=0","Click to download SizeChart")</f>
      </c>
      <c r="C186" s="0" t="inlineStr">
        <is>
          <t>Jobe Men's Long Sleeve</t>
        </is>
      </c>
      <c r="D186" s="1">
        <v>127334</v>
      </c>
      <c r="E186" s="0" t="inlineStr">
        <is>
          <t>KSU JOBE M PE:127334B-M</t>
        </is>
      </c>
      <c r="F186" s="2">
        <v>805127334058</v>
      </c>
      <c r="G186" s="0" t="inlineStr">
        <is>
          <t>MENS</t>
        </is>
      </c>
      <c r="H186" s="0" t="inlineStr">
        <is>
          <t>M</t>
        </is>
      </c>
      <c r="I186" s="0">
        <v>29.99</v>
      </c>
      <c r="J186" s="0">
        <v>20</v>
      </c>
    </row>
    <row r="187" spans="1:10" customHeight="0">
      <c r="A187" s="0">
        <f>HYPERLINK("https://dl.dropboxusercontent.com/scl/fi/jtn8s0kf4mzlmypaq7nwj/127334t.jpg?rlkey=rcapu05jr4mj2nejtfcb24kv4&amp;dl=0","Click to download Image")</f>
      </c>
      <c r="B187" s="0">
        <f>HYPERLINK("https://dl.dropboxusercontent.com/scl/fi/rlvjpixolu2fqrdd66fqo/mens-t-shirt-size-chartsjobe.jpg?rlkey=jjxrmp8pmbdj481c0e82833oz&amp;dl=0","Click to download SizeChart")</f>
      </c>
      <c r="C187" s="0" t="inlineStr">
        <is>
          <t>Jobe Men's Long Sleeve</t>
        </is>
      </c>
      <c r="D187" s="1">
        <v>127334</v>
      </c>
      <c r="E187" s="0" t="inlineStr">
        <is>
          <t>KSU JOBE M PE:127334C-L</t>
        </is>
      </c>
      <c r="F187" s="2">
        <v>805127334065</v>
      </c>
      <c r="G187" s="0" t="inlineStr">
        <is>
          <t>MENS</t>
        </is>
      </c>
      <c r="H187" s="0" t="inlineStr">
        <is>
          <t>L</t>
        </is>
      </c>
      <c r="I187" s="0">
        <v>29.99</v>
      </c>
      <c r="J187" s="0">
        <v>26</v>
      </c>
    </row>
    <row r="188" spans="1:10" customHeight="0">
      <c r="A188" s="0">
        <f>HYPERLINK("https://dl.dropboxusercontent.com/scl/fi/jtn8s0kf4mzlmypaq7nwj/127334t.jpg?rlkey=rcapu05jr4mj2nejtfcb24kv4&amp;dl=0","Click to download Image")</f>
      </c>
      <c r="B188" s="0">
        <f>HYPERLINK("https://dl.dropboxusercontent.com/scl/fi/rlvjpixolu2fqrdd66fqo/mens-t-shirt-size-chartsjobe.jpg?rlkey=jjxrmp8pmbdj481c0e82833oz&amp;dl=0","Click to download SizeChart")</f>
      </c>
      <c r="C188" s="0" t="inlineStr">
        <is>
          <t>Jobe Men's Long Sleeve</t>
        </is>
      </c>
      <c r="D188" s="1">
        <v>127334</v>
      </c>
      <c r="E188" s="0" t="inlineStr">
        <is>
          <t>KSU JOBE M PE:127334D-XL</t>
        </is>
      </c>
      <c r="F188" s="2">
        <v>805127334072</v>
      </c>
      <c r="G188" s="0" t="inlineStr">
        <is>
          <t>MENS</t>
        </is>
      </c>
      <c r="H188" s="0" t="inlineStr">
        <is>
          <t>XL</t>
        </is>
      </c>
      <c r="I188" s="0">
        <v>29.99</v>
      </c>
      <c r="J188" s="0">
        <v>26</v>
      </c>
    </row>
    <row r="189" spans="1:10" customHeight="0">
      <c r="A189" s="0">
        <f>HYPERLINK("https://dl.dropboxusercontent.com/scl/fi/jtn8s0kf4mzlmypaq7nwj/127334t.jpg?rlkey=rcapu05jr4mj2nejtfcb24kv4&amp;dl=0","Click to download Image")</f>
      </c>
      <c r="B189" s="0">
        <f>HYPERLINK("https://dl.dropboxusercontent.com/scl/fi/rlvjpixolu2fqrdd66fqo/mens-t-shirt-size-chartsjobe.jpg?rlkey=jjxrmp8pmbdj481c0e82833oz&amp;dl=0","Click to download SizeChart")</f>
      </c>
      <c r="C189" s="0" t="inlineStr">
        <is>
          <t>Jobe Men's Long Sleeve</t>
        </is>
      </c>
      <c r="D189" s="1">
        <v>127334</v>
      </c>
      <c r="E189" s="0" t="inlineStr">
        <is>
          <t>KSU JOBE M PE:127334E-2XL</t>
        </is>
      </c>
      <c r="F189" s="2">
        <v>805127334089</v>
      </c>
      <c r="G189" s="0" t="inlineStr">
        <is>
          <t>MENS</t>
        </is>
      </c>
      <c r="H189" s="0" t="inlineStr">
        <is>
          <t>2XL</t>
        </is>
      </c>
      <c r="I189" s="0">
        <v>29.99</v>
      </c>
      <c r="J189" s="0">
        <v>18</v>
      </c>
    </row>
    <row r="190" spans="1:10" customHeight="0">
      <c r="A190" s="0">
        <f>HYPERLINK("https://dl.dropboxusercontent.com/scl/fi/jtn8s0kf4mzlmypaq7nwj/127334t.jpg?rlkey=rcapu05jr4mj2nejtfcb24kv4&amp;dl=0","Click to download Image")</f>
      </c>
      <c r="B190" s="0">
        <f>HYPERLINK("https://dl.dropboxusercontent.com/scl/fi/rlvjpixolu2fqrdd66fqo/mens-t-shirt-size-chartsjobe.jpg?rlkey=jjxrmp8pmbdj481c0e82833oz&amp;dl=0","Click to download SizeChart")</f>
      </c>
      <c r="C190" s="0" t="inlineStr">
        <is>
          <t>Jobe Men's Long Sleeve</t>
        </is>
      </c>
      <c r="D190" s="1">
        <v>127334</v>
      </c>
      <c r="E190" s="0" t="inlineStr">
        <is>
          <t>KSU JOBE M PE:127334F-3XL</t>
        </is>
      </c>
      <c r="F190" s="2">
        <v>805127334096</v>
      </c>
      <c r="G190" s="0" t="inlineStr">
        <is>
          <t>MENS</t>
        </is>
      </c>
      <c r="H190" s="0" t="inlineStr">
        <is>
          <t>3XL</t>
        </is>
      </c>
      <c r="I190" s="0">
        <v>29.99</v>
      </c>
      <c r="J190" s="0">
        <v>10</v>
      </c>
    </row>
    <row r="191" spans="1:10" customHeight="0">
      <c r="A191" s="0">
        <f>HYPERLINK("https://dl.dropboxusercontent.com/scl/fi/jtn8s0kf4mzlmypaq7nwj/127334t.jpg?rlkey=rcapu05jr4mj2nejtfcb24kv4&amp;dl=0","Click to download Image")</f>
      </c>
      <c r="B191" s="0">
        <f>HYPERLINK("https://dl.dropboxusercontent.com/scl/fi/rlvjpixolu2fqrdd66fqo/mens-t-shirt-size-chartsjobe.jpg?rlkey=jjxrmp8pmbdj481c0e82833oz&amp;dl=0","Click to download SizeChart")</f>
      </c>
      <c r="C191" s="0" t="inlineStr">
        <is>
          <t>Jobe Men's Long Sleeve</t>
        </is>
      </c>
      <c r="D191" s="1">
        <v>127334</v>
      </c>
      <c r="E191" s="0" t="inlineStr">
        <is>
          <t>KSU JOBE M PE 12PK:127334Z-12PK</t>
        </is>
      </c>
      <c r="F191" s="2">
        <v>805127334997</v>
      </c>
      <c r="G191" s="0" t="inlineStr">
        <is>
          <t>MENS</t>
        </is>
      </c>
      <c r="H191" s="0" t="inlineStr">
        <is>
          <t>12 PACK</t>
        </is>
      </c>
      <c r="I191" s="0">
        <v>294</v>
      </c>
      <c r="J191" s="0">
        <v>0</v>
      </c>
    </row>
    <row r="192" spans="1:10" customHeight="0">
      <c r="A192" s="0">
        <f>HYPERLINK("https://dl.dropboxusercontent.com/scl/fi/5y6c5b75nysshzr4gd9yj/127811t.jpg?rlkey=abbijto8rbsokfctsp08toab2&amp;dl=0","Click to download Image")</f>
      </c>
      <c r="B192" s="0">
        <f>HYPERLINK("https://dl.dropboxusercontent.com/scl/fi/rlvjpixolu2fqrdd66fqo/mens-t-shirt-size-chartsjobe.jpg?rlkey=jjxrmp8pmbdj481c0e82833oz&amp;dl=0","Click to download SizeChart")</f>
      </c>
      <c r="C192" s="0" t="inlineStr">
        <is>
          <t>Jobe Men's Long Sleeve</t>
        </is>
      </c>
      <c r="D192" s="1">
        <v>127811</v>
      </c>
      <c r="E192" s="0" t="inlineStr">
        <is>
          <t>NDSU JOBE M GY:127811A-S</t>
        </is>
      </c>
      <c r="F192" s="2">
        <v>813127811042</v>
      </c>
      <c r="G192" s="0" t="inlineStr">
        <is>
          <t>MENS</t>
        </is>
      </c>
      <c r="H192" s="0" t="inlineStr">
        <is>
          <t>S</t>
        </is>
      </c>
      <c r="I192" s="0">
        <v>29.99</v>
      </c>
      <c r="J192" s="0">
        <v>1</v>
      </c>
    </row>
    <row r="193" spans="1:10" customHeight="0">
      <c r="A193" s="0">
        <f>HYPERLINK("https://dl.dropboxusercontent.com/scl/fi/5y6c5b75nysshzr4gd9yj/127811t.jpg?rlkey=abbijto8rbsokfctsp08toab2&amp;dl=0","Click to download Image")</f>
      </c>
      <c r="B193" s="0">
        <f>HYPERLINK("https://dl.dropboxusercontent.com/scl/fi/rlvjpixolu2fqrdd66fqo/mens-t-shirt-size-chartsjobe.jpg?rlkey=jjxrmp8pmbdj481c0e82833oz&amp;dl=0","Click to download SizeChart")</f>
      </c>
      <c r="C193" s="0" t="inlineStr">
        <is>
          <t>Jobe Men's Long Sleeve</t>
        </is>
      </c>
      <c r="D193" s="1">
        <v>127811</v>
      </c>
      <c r="E193" s="0" t="inlineStr">
        <is>
          <t>NDSU JOBE M GY:127811B-M</t>
        </is>
      </c>
      <c r="F193" s="2">
        <v>813127811059</v>
      </c>
      <c r="G193" s="0" t="inlineStr">
        <is>
          <t>MENS</t>
        </is>
      </c>
      <c r="H193" s="0" t="inlineStr">
        <is>
          <t>M</t>
        </is>
      </c>
      <c r="I193" s="0">
        <v>29.99</v>
      </c>
      <c r="J193" s="0">
        <v>2</v>
      </c>
    </row>
    <row r="194" spans="1:10" customHeight="0">
      <c r="A194" s="0">
        <f>HYPERLINK("https://dl.dropboxusercontent.com/scl/fi/5y6c5b75nysshzr4gd9yj/127811t.jpg?rlkey=abbijto8rbsokfctsp08toab2&amp;dl=0","Click to download Image")</f>
      </c>
      <c r="B194" s="0">
        <f>HYPERLINK("https://dl.dropboxusercontent.com/scl/fi/rlvjpixolu2fqrdd66fqo/mens-t-shirt-size-chartsjobe.jpg?rlkey=jjxrmp8pmbdj481c0e82833oz&amp;dl=0","Click to download SizeChart")</f>
      </c>
      <c r="C194" s="0" t="inlineStr">
        <is>
          <t>Jobe Men's Long Sleeve</t>
        </is>
      </c>
      <c r="D194" s="1">
        <v>127811</v>
      </c>
      <c r="E194" s="0" t="inlineStr">
        <is>
          <t>NDSU JOBE M GY:127811C-L</t>
        </is>
      </c>
      <c r="F194" s="2">
        <v>813127811066</v>
      </c>
      <c r="G194" s="0" t="inlineStr">
        <is>
          <t>MENS</t>
        </is>
      </c>
      <c r="H194" s="0" t="inlineStr">
        <is>
          <t>L</t>
        </is>
      </c>
      <c r="I194" s="0">
        <v>29.99</v>
      </c>
      <c r="J194" s="0">
        <v>1</v>
      </c>
    </row>
    <row r="195" spans="1:10" customHeight="0">
      <c r="A195" s="0">
        <f>HYPERLINK("https://dl.dropboxusercontent.com/scl/fi/5y6c5b75nysshzr4gd9yj/127811t.jpg?rlkey=abbijto8rbsokfctsp08toab2&amp;dl=0","Click to download Image")</f>
      </c>
      <c r="B195" s="0">
        <f>HYPERLINK("https://dl.dropboxusercontent.com/scl/fi/rlvjpixolu2fqrdd66fqo/mens-t-shirt-size-chartsjobe.jpg?rlkey=jjxrmp8pmbdj481c0e82833oz&amp;dl=0","Click to download SizeChart")</f>
      </c>
      <c r="C195" s="0" t="inlineStr">
        <is>
          <t>Jobe Men's Long Sleeve</t>
        </is>
      </c>
      <c r="D195" s="1">
        <v>127811</v>
      </c>
      <c r="E195" s="0" t="inlineStr">
        <is>
          <t>NDSU JOBE M GY:127811D-XL</t>
        </is>
      </c>
      <c r="F195" s="2">
        <v>813127811073</v>
      </c>
      <c r="G195" s="0" t="inlineStr">
        <is>
          <t>MENS</t>
        </is>
      </c>
      <c r="H195" s="0" t="inlineStr">
        <is>
          <t>XL</t>
        </is>
      </c>
      <c r="I195" s="0">
        <v>29.99</v>
      </c>
      <c r="J195" s="0">
        <v>3</v>
      </c>
    </row>
    <row r="196" spans="1:10" customHeight="0">
      <c r="A196" s="0">
        <f>HYPERLINK("https://dl.dropboxusercontent.com/scl/fi/5y6c5b75nysshzr4gd9yj/127811t.jpg?rlkey=abbijto8rbsokfctsp08toab2&amp;dl=0","Click to download Image")</f>
      </c>
      <c r="B196" s="0">
        <f>HYPERLINK("https://dl.dropboxusercontent.com/scl/fi/rlvjpixolu2fqrdd66fqo/mens-t-shirt-size-chartsjobe.jpg?rlkey=jjxrmp8pmbdj481c0e82833oz&amp;dl=0","Click to download SizeChart")</f>
      </c>
      <c r="C196" s="0" t="inlineStr">
        <is>
          <t>Jobe Men's Long Sleeve</t>
        </is>
      </c>
      <c r="D196" s="1">
        <v>127811</v>
      </c>
      <c r="E196" s="0" t="inlineStr">
        <is>
          <t>NDSU JOBE M GY:127811E-2XL</t>
        </is>
      </c>
      <c r="F196" s="2">
        <v>813127811080</v>
      </c>
      <c r="G196" s="0" t="inlineStr">
        <is>
          <t>MENS</t>
        </is>
      </c>
      <c r="H196" s="0" t="inlineStr">
        <is>
          <t>2XL</t>
        </is>
      </c>
      <c r="I196" s="0">
        <v>29.99</v>
      </c>
      <c r="J196" s="0">
        <v>0</v>
      </c>
    </row>
    <row r="197" spans="1:10" customHeight="0">
      <c r="A197" s="0">
        <f>HYPERLINK("https://dl.dropboxusercontent.com/scl/fi/5y6c5b75nysshzr4gd9yj/127811t.jpg?rlkey=abbijto8rbsokfctsp08toab2&amp;dl=0","Click to download Image")</f>
      </c>
      <c r="B197" s="0">
        <f>HYPERLINK("https://dl.dropboxusercontent.com/scl/fi/rlvjpixolu2fqrdd66fqo/mens-t-shirt-size-chartsjobe.jpg?rlkey=jjxrmp8pmbdj481c0e82833oz&amp;dl=0","Click to download SizeChart")</f>
      </c>
      <c r="C197" s="0" t="inlineStr">
        <is>
          <t>Jobe Men's Long Sleeve</t>
        </is>
      </c>
      <c r="D197" s="1">
        <v>127811</v>
      </c>
      <c r="E197" s="0" t="inlineStr">
        <is>
          <t>NDSU JOBE M GY:127811F-3XL</t>
        </is>
      </c>
      <c r="F197" s="2">
        <v>813127811097</v>
      </c>
      <c r="G197" s="0" t="inlineStr">
        <is>
          <t>MENS</t>
        </is>
      </c>
      <c r="H197" s="0" t="inlineStr">
        <is>
          <t>3XL</t>
        </is>
      </c>
      <c r="I197" s="0">
        <v>29.99</v>
      </c>
      <c r="J197" s="0">
        <v>0</v>
      </c>
    </row>
    <row r="198" spans="1:10" customHeight="0">
      <c r="A198" s="0">
        <f>HYPERLINK("https://dl.dropboxusercontent.com/scl/fi/5y6c5b75nysshzr4gd9yj/127811t.jpg?rlkey=abbijto8rbsokfctsp08toab2&amp;dl=0","Click to download Image")</f>
      </c>
      <c r="B198" s="0">
        <f>HYPERLINK("https://dl.dropboxusercontent.com/scl/fi/rlvjpixolu2fqrdd66fqo/mens-t-shirt-size-chartsjobe.jpg?rlkey=jjxrmp8pmbdj481c0e82833oz&amp;dl=0","Click to download SizeChart")</f>
      </c>
      <c r="C198" s="0" t="inlineStr">
        <is>
          <t>Jobe Men's Long Sleeve</t>
        </is>
      </c>
      <c r="D198" s="1">
        <v>127811</v>
      </c>
      <c r="E198" s="0" t="inlineStr">
        <is>
          <t>NDSU JOBE M GY 12PK:127811Z-12PK</t>
        </is>
      </c>
      <c r="F198" s="2">
        <v>813127811998</v>
      </c>
      <c r="G198" s="0" t="inlineStr">
        <is>
          <t>MENS</t>
        </is>
      </c>
      <c r="H198" s="0" t="inlineStr">
        <is>
          <t>12 PACK</t>
        </is>
      </c>
      <c r="I198" s="0">
        <v>294</v>
      </c>
      <c r="J198" s="0">
        <v>0</v>
      </c>
    </row>
    <row r="199" spans="1:10" customHeight="0">
      <c r="A199" s="0">
        <f>HYPERLINK("https://dl.dropboxusercontent.com/scl/fi/06lg66zdfnyqhjee91nit/128338t.jpg?rlkey=rl5gqqlob16bw6y5twupnxqi3&amp;dl=0","Click to download Image")</f>
      </c>
      <c r="B199" s="0">
        <f>HYPERLINK("https://dl.dropboxusercontent.com/scl/fi/rlvjpixolu2fqrdd66fqo/mens-t-shirt-size-chartsjobe.jpg?rlkey=jjxrmp8pmbdj481c0e82833oz&amp;dl=0","Click to download SizeChart")</f>
      </c>
      <c r="C199" s="0" t="inlineStr">
        <is>
          <t>Jobe Men's Long Sleeve</t>
        </is>
      </c>
      <c r="D199" s="1">
        <v>128338</v>
      </c>
      <c r="E199" s="0" t="inlineStr">
        <is>
          <t>DRK JOBE M RL:128338A-S</t>
        </is>
      </c>
      <c r="F199" s="2">
        <v>817128338041</v>
      </c>
      <c r="G199" s="0" t="inlineStr">
        <is>
          <t>MENS</t>
        </is>
      </c>
      <c r="H199" s="0" t="inlineStr">
        <is>
          <t>S</t>
        </is>
      </c>
      <c r="I199" s="0">
        <v>29.99</v>
      </c>
      <c r="J199" s="0">
        <v>3</v>
      </c>
    </row>
    <row r="200" spans="1:10" customHeight="0">
      <c r="A200" s="0">
        <f>HYPERLINK("https://dl.dropboxusercontent.com/scl/fi/06lg66zdfnyqhjee91nit/128338t.jpg?rlkey=rl5gqqlob16bw6y5twupnxqi3&amp;dl=0","Click to download Image")</f>
      </c>
      <c r="B200" s="0">
        <f>HYPERLINK("https://dl.dropboxusercontent.com/scl/fi/rlvjpixolu2fqrdd66fqo/mens-t-shirt-size-chartsjobe.jpg?rlkey=jjxrmp8pmbdj481c0e82833oz&amp;dl=0","Click to download SizeChart")</f>
      </c>
      <c r="C200" s="0" t="inlineStr">
        <is>
          <t>Jobe Men's Long Sleeve</t>
        </is>
      </c>
      <c r="D200" s="1">
        <v>128338</v>
      </c>
      <c r="E200" s="0" t="inlineStr">
        <is>
          <t>DRK JOBE M RL:128338B-M</t>
        </is>
      </c>
      <c r="F200" s="2">
        <v>817128338058</v>
      </c>
      <c r="G200" s="0" t="inlineStr">
        <is>
          <t>MENS</t>
        </is>
      </c>
      <c r="H200" s="0" t="inlineStr">
        <is>
          <t>M</t>
        </is>
      </c>
      <c r="I200" s="0">
        <v>29.99</v>
      </c>
      <c r="J200" s="0">
        <v>6</v>
      </c>
    </row>
    <row r="201" spans="1:10" customHeight="0">
      <c r="A201" s="0">
        <f>HYPERLINK("https://dl.dropboxusercontent.com/scl/fi/06lg66zdfnyqhjee91nit/128338t.jpg?rlkey=rl5gqqlob16bw6y5twupnxqi3&amp;dl=0","Click to download Image")</f>
      </c>
      <c r="B201" s="0">
        <f>HYPERLINK("https://dl.dropboxusercontent.com/scl/fi/rlvjpixolu2fqrdd66fqo/mens-t-shirt-size-chartsjobe.jpg?rlkey=jjxrmp8pmbdj481c0e82833oz&amp;dl=0","Click to download SizeChart")</f>
      </c>
      <c r="C201" s="0" t="inlineStr">
        <is>
          <t>Jobe Men's Long Sleeve</t>
        </is>
      </c>
      <c r="D201" s="1">
        <v>128338</v>
      </c>
      <c r="E201" s="0" t="inlineStr">
        <is>
          <t>DRK JOBE M RL:128338C-L</t>
        </is>
      </c>
      <c r="F201" s="2">
        <v>817128338065</v>
      </c>
      <c r="G201" s="0" t="inlineStr">
        <is>
          <t>MENS</t>
        </is>
      </c>
      <c r="H201" s="0" t="inlineStr">
        <is>
          <t>L</t>
        </is>
      </c>
      <c r="I201" s="0">
        <v>29.99</v>
      </c>
      <c r="J201" s="0">
        <v>10</v>
      </c>
    </row>
    <row r="202" spans="1:10" customHeight="0">
      <c r="A202" s="0">
        <f>HYPERLINK("https://dl.dropboxusercontent.com/scl/fi/06lg66zdfnyqhjee91nit/128338t.jpg?rlkey=rl5gqqlob16bw6y5twupnxqi3&amp;dl=0","Click to download Image")</f>
      </c>
      <c r="B202" s="0">
        <f>HYPERLINK("https://dl.dropboxusercontent.com/scl/fi/rlvjpixolu2fqrdd66fqo/mens-t-shirt-size-chartsjobe.jpg?rlkey=jjxrmp8pmbdj481c0e82833oz&amp;dl=0","Click to download SizeChart")</f>
      </c>
      <c r="C202" s="0" t="inlineStr">
        <is>
          <t>Jobe Men's Long Sleeve</t>
        </is>
      </c>
      <c r="D202" s="1">
        <v>128338</v>
      </c>
      <c r="E202" s="0" t="inlineStr">
        <is>
          <t>DRK JOBE M RL:128338D-XL</t>
        </is>
      </c>
      <c r="F202" s="2">
        <v>817128338072</v>
      </c>
      <c r="G202" s="0" t="inlineStr">
        <is>
          <t>MENS</t>
        </is>
      </c>
      <c r="H202" s="0" t="inlineStr">
        <is>
          <t>XL</t>
        </is>
      </c>
      <c r="I202" s="0">
        <v>29.99</v>
      </c>
      <c r="J202" s="0">
        <v>8</v>
      </c>
    </row>
    <row r="203" spans="1:10" customHeight="0">
      <c r="A203" s="0">
        <f>HYPERLINK("https://dl.dropboxusercontent.com/scl/fi/06lg66zdfnyqhjee91nit/128338t.jpg?rlkey=rl5gqqlob16bw6y5twupnxqi3&amp;dl=0","Click to download Image")</f>
      </c>
      <c r="B203" s="0">
        <f>HYPERLINK("https://dl.dropboxusercontent.com/scl/fi/rlvjpixolu2fqrdd66fqo/mens-t-shirt-size-chartsjobe.jpg?rlkey=jjxrmp8pmbdj481c0e82833oz&amp;dl=0","Click to download SizeChart")</f>
      </c>
      <c r="C203" s="0" t="inlineStr">
        <is>
          <t>Jobe Men's Long Sleeve</t>
        </is>
      </c>
      <c r="D203" s="1">
        <v>128338</v>
      </c>
      <c r="E203" s="0" t="inlineStr">
        <is>
          <t>DRK JOBE M RL:128338E-2XL</t>
        </is>
      </c>
      <c r="F203" s="2">
        <v>817128338089</v>
      </c>
      <c r="G203" s="0" t="inlineStr">
        <is>
          <t>MENS</t>
        </is>
      </c>
      <c r="H203" s="0" t="inlineStr">
        <is>
          <t>2XL</t>
        </is>
      </c>
      <c r="I203" s="0">
        <v>29.99</v>
      </c>
      <c r="J203" s="0">
        <v>6</v>
      </c>
    </row>
    <row r="204" spans="1:10" customHeight="0">
      <c r="A204" s="0">
        <f>HYPERLINK("https://dl.dropboxusercontent.com/scl/fi/06lg66zdfnyqhjee91nit/128338t.jpg?rlkey=rl5gqqlob16bw6y5twupnxqi3&amp;dl=0","Click to download Image")</f>
      </c>
      <c r="B204" s="0">
        <f>HYPERLINK("https://dl.dropboxusercontent.com/scl/fi/rlvjpixolu2fqrdd66fqo/mens-t-shirt-size-chartsjobe.jpg?rlkey=jjxrmp8pmbdj481c0e82833oz&amp;dl=0","Click to download SizeChart")</f>
      </c>
      <c r="C204" s="0" t="inlineStr">
        <is>
          <t>Jobe Men's Long Sleeve</t>
        </is>
      </c>
      <c r="D204" s="1">
        <v>128338</v>
      </c>
      <c r="E204" s="0" t="inlineStr">
        <is>
          <t>DRK JOBE M RL:128338F-3XL</t>
        </is>
      </c>
      <c r="F204" s="2">
        <v>817128338096</v>
      </c>
      <c r="G204" s="0" t="inlineStr">
        <is>
          <t>MENS</t>
        </is>
      </c>
      <c r="H204" s="0" t="inlineStr">
        <is>
          <t>3XL</t>
        </is>
      </c>
      <c r="I204" s="0">
        <v>29.99</v>
      </c>
      <c r="J204" s="0">
        <v>3</v>
      </c>
    </row>
    <row r="205" spans="1:10" customHeight="0">
      <c r="A205" s="0">
        <f>HYPERLINK("https://dl.dropboxusercontent.com/scl/fi/06lg66zdfnyqhjee91nit/128338t.jpg?rlkey=rl5gqqlob16bw6y5twupnxqi3&amp;dl=0","Click to download Image")</f>
      </c>
      <c r="B205" s="0">
        <f>HYPERLINK("https://dl.dropboxusercontent.com/scl/fi/rlvjpixolu2fqrdd66fqo/mens-t-shirt-size-chartsjobe.jpg?rlkey=jjxrmp8pmbdj481c0e82833oz&amp;dl=0","Click to download SizeChart")</f>
      </c>
      <c r="C205" s="0" t="inlineStr">
        <is>
          <t>Jobe Men's Long Sleeve</t>
        </is>
      </c>
      <c r="D205" s="1">
        <v>128338</v>
      </c>
      <c r="E205" s="0" t="inlineStr">
        <is>
          <t>DRK JOBE M RL 12PK:128338Z-12PK</t>
        </is>
      </c>
      <c r="F205" s="2">
        <v>817128338997</v>
      </c>
      <c r="G205" s="0" t="inlineStr">
        <is>
          <t>MENS</t>
        </is>
      </c>
      <c r="H205" s="0" t="inlineStr">
        <is>
          <t>12 PACK</t>
        </is>
      </c>
      <c r="I205" s="0">
        <v>294</v>
      </c>
      <c r="J205" s="0">
        <v>0</v>
      </c>
    </row>
    <row r="206" spans="1:10" customHeight="0">
      <c r="A206" s="0">
        <f>HYPERLINK("https://dl.dropboxusercontent.com/scl/fi/yuvywqu6i89oj82jhn3mg/128586t.jpg?rlkey=lbg3o0cmzqdahym9qef0ssyo6&amp;dl=0","Click to download Image")</f>
      </c>
      <c r="B206" s="0">
        <f>HYPERLINK("https://dl.dropboxusercontent.com/scl/fi/rlvjpixolu2fqrdd66fqo/mens-t-shirt-size-chartsjobe.jpg?rlkey=jjxrmp8pmbdj481c0e82833oz&amp;dl=0","Click to download SizeChart")</f>
      </c>
      <c r="C206" s="0" t="inlineStr">
        <is>
          <t>Jobe Men's Long Sleeve</t>
        </is>
      </c>
      <c r="D206" s="1">
        <v>128586</v>
      </c>
      <c r="E206" s="0" t="inlineStr">
        <is>
          <t>UNO JOBE M BK:128586A-S</t>
        </is>
      </c>
      <c r="F206" s="2">
        <v>809128586041</v>
      </c>
      <c r="G206" s="0" t="inlineStr">
        <is>
          <t>MENS</t>
        </is>
      </c>
      <c r="H206" s="0" t="inlineStr">
        <is>
          <t>S</t>
        </is>
      </c>
      <c r="I206" s="0">
        <v>29.99</v>
      </c>
      <c r="J206" s="0">
        <v>2</v>
      </c>
    </row>
    <row r="207" spans="1:10" customHeight="0">
      <c r="A207" s="0">
        <f>HYPERLINK("https://dl.dropboxusercontent.com/scl/fi/yuvywqu6i89oj82jhn3mg/128586t.jpg?rlkey=lbg3o0cmzqdahym9qef0ssyo6&amp;dl=0","Click to download Image")</f>
      </c>
      <c r="B207" s="0">
        <f>HYPERLINK("https://dl.dropboxusercontent.com/scl/fi/rlvjpixolu2fqrdd66fqo/mens-t-shirt-size-chartsjobe.jpg?rlkey=jjxrmp8pmbdj481c0e82833oz&amp;dl=0","Click to download SizeChart")</f>
      </c>
      <c r="C207" s="0" t="inlineStr">
        <is>
          <t>Jobe Men's Long Sleeve</t>
        </is>
      </c>
      <c r="D207" s="1">
        <v>128586</v>
      </c>
      <c r="E207" s="0" t="inlineStr">
        <is>
          <t>UNO JOBE M BK:128586B-M</t>
        </is>
      </c>
      <c r="F207" s="2">
        <v>809128586058</v>
      </c>
      <c r="G207" s="0" t="inlineStr">
        <is>
          <t>MENS</t>
        </is>
      </c>
      <c r="H207" s="0" t="inlineStr">
        <is>
          <t>M</t>
        </is>
      </c>
      <c r="I207" s="0">
        <v>29.99</v>
      </c>
      <c r="J207" s="0">
        <v>0</v>
      </c>
    </row>
    <row r="208" spans="1:10" customHeight="0">
      <c r="A208" s="0">
        <f>HYPERLINK("https://dl.dropboxusercontent.com/scl/fi/yuvywqu6i89oj82jhn3mg/128586t.jpg?rlkey=lbg3o0cmzqdahym9qef0ssyo6&amp;dl=0","Click to download Image")</f>
      </c>
      <c r="B208" s="0">
        <f>HYPERLINK("https://dl.dropboxusercontent.com/scl/fi/rlvjpixolu2fqrdd66fqo/mens-t-shirt-size-chartsjobe.jpg?rlkey=jjxrmp8pmbdj481c0e82833oz&amp;dl=0","Click to download SizeChart")</f>
      </c>
      <c r="C208" s="0" t="inlineStr">
        <is>
          <t>Jobe Men's Long Sleeve</t>
        </is>
      </c>
      <c r="D208" s="1">
        <v>128586</v>
      </c>
      <c r="E208" s="0" t="inlineStr">
        <is>
          <t>UNO JOBE M BK:128586C-L</t>
        </is>
      </c>
      <c r="F208" s="2">
        <v>809128586065</v>
      </c>
      <c r="G208" s="0" t="inlineStr">
        <is>
          <t>MENS</t>
        </is>
      </c>
      <c r="H208" s="0" t="inlineStr">
        <is>
          <t>L</t>
        </is>
      </c>
      <c r="I208" s="0">
        <v>29.99</v>
      </c>
      <c r="J208" s="0">
        <v>1</v>
      </c>
    </row>
    <row r="209" spans="1:10" customHeight="0">
      <c r="A209" s="0">
        <f>HYPERLINK("https://dl.dropboxusercontent.com/scl/fi/yuvywqu6i89oj82jhn3mg/128586t.jpg?rlkey=lbg3o0cmzqdahym9qef0ssyo6&amp;dl=0","Click to download Image")</f>
      </c>
      <c r="B209" s="0">
        <f>HYPERLINK("https://dl.dropboxusercontent.com/scl/fi/rlvjpixolu2fqrdd66fqo/mens-t-shirt-size-chartsjobe.jpg?rlkey=jjxrmp8pmbdj481c0e82833oz&amp;dl=0","Click to download SizeChart")</f>
      </c>
      <c r="C209" s="0" t="inlineStr">
        <is>
          <t>Jobe Men's Long Sleeve</t>
        </is>
      </c>
      <c r="D209" s="1">
        <v>128586</v>
      </c>
      <c r="E209" s="0" t="inlineStr">
        <is>
          <t>UNO JOBE M BK:128586D-XL</t>
        </is>
      </c>
      <c r="F209" s="2">
        <v>809128586072</v>
      </c>
      <c r="G209" s="0" t="inlineStr">
        <is>
          <t>MENS</t>
        </is>
      </c>
      <c r="H209" s="0" t="inlineStr">
        <is>
          <t>XL</t>
        </is>
      </c>
      <c r="I209" s="0">
        <v>29.99</v>
      </c>
      <c r="J209" s="0">
        <v>3</v>
      </c>
    </row>
    <row r="210" spans="1:10" customHeight="0">
      <c r="A210" s="0">
        <f>HYPERLINK("https://dl.dropboxusercontent.com/scl/fi/yuvywqu6i89oj82jhn3mg/128586t.jpg?rlkey=lbg3o0cmzqdahym9qef0ssyo6&amp;dl=0","Click to download Image")</f>
      </c>
      <c r="B210" s="0">
        <f>HYPERLINK("https://dl.dropboxusercontent.com/scl/fi/rlvjpixolu2fqrdd66fqo/mens-t-shirt-size-chartsjobe.jpg?rlkey=jjxrmp8pmbdj481c0e82833oz&amp;dl=0","Click to download SizeChart")</f>
      </c>
      <c r="C210" s="0" t="inlineStr">
        <is>
          <t>Jobe Men's Long Sleeve</t>
        </is>
      </c>
      <c r="D210" s="1">
        <v>128586</v>
      </c>
      <c r="E210" s="0" t="inlineStr">
        <is>
          <t>UNO JOBE M BK:128586E-2XL</t>
        </is>
      </c>
      <c r="F210" s="2">
        <v>809128586089</v>
      </c>
      <c r="G210" s="0" t="inlineStr">
        <is>
          <t>MENS</t>
        </is>
      </c>
      <c r="H210" s="0" t="inlineStr">
        <is>
          <t>2XL</t>
        </is>
      </c>
      <c r="I210" s="0">
        <v>29.99</v>
      </c>
      <c r="J210" s="0">
        <v>5</v>
      </c>
    </row>
    <row r="211" spans="1:10" customHeight="0">
      <c r="A211" s="0">
        <f>HYPERLINK("https://dl.dropboxusercontent.com/scl/fi/yuvywqu6i89oj82jhn3mg/128586t.jpg?rlkey=lbg3o0cmzqdahym9qef0ssyo6&amp;dl=0","Click to download Image")</f>
      </c>
      <c r="B211" s="0">
        <f>HYPERLINK("https://dl.dropboxusercontent.com/scl/fi/rlvjpixolu2fqrdd66fqo/mens-t-shirt-size-chartsjobe.jpg?rlkey=jjxrmp8pmbdj481c0e82833oz&amp;dl=0","Click to download SizeChart")</f>
      </c>
      <c r="C211" s="0" t="inlineStr">
        <is>
          <t>Jobe Men's Long Sleeve</t>
        </is>
      </c>
      <c r="D211" s="1">
        <v>128586</v>
      </c>
      <c r="E211" s="0" t="inlineStr">
        <is>
          <t>UNO JOBE M BK:128586F-3XL</t>
        </is>
      </c>
      <c r="F211" s="2">
        <v>809128586096</v>
      </c>
      <c r="G211" s="0" t="inlineStr">
        <is>
          <t>MENS</t>
        </is>
      </c>
      <c r="H211" s="0" t="inlineStr">
        <is>
          <t>3XL</t>
        </is>
      </c>
      <c r="I211" s="0">
        <v>29.99</v>
      </c>
      <c r="J211" s="0">
        <v>6</v>
      </c>
    </row>
    <row r="212" spans="1:10" customHeight="0">
      <c r="A212" s="0">
        <f>HYPERLINK("https://dl.dropboxusercontent.com/scl/fi/yuvywqu6i89oj82jhn3mg/128586t.jpg?rlkey=lbg3o0cmzqdahym9qef0ssyo6&amp;dl=0","Click to download Image")</f>
      </c>
      <c r="B212" s="0">
        <f>HYPERLINK("https://dl.dropboxusercontent.com/scl/fi/rlvjpixolu2fqrdd66fqo/mens-t-shirt-size-chartsjobe.jpg?rlkey=jjxrmp8pmbdj481c0e82833oz&amp;dl=0","Click to download SizeChart")</f>
      </c>
      <c r="C212" s="0" t="inlineStr">
        <is>
          <t>Jobe Men's Long Sleeve</t>
        </is>
      </c>
      <c r="D212" s="1">
        <v>128586</v>
      </c>
      <c r="E212" s="0" t="inlineStr">
        <is>
          <t>UNO JOBE M BK 12PK:128586Z-12PK</t>
        </is>
      </c>
      <c r="F212" s="2">
        <v>809128586997</v>
      </c>
      <c r="G212" s="0" t="inlineStr">
        <is>
          <t>MENS</t>
        </is>
      </c>
      <c r="H212" s="0" t="inlineStr">
        <is>
          <t>12 PACK</t>
        </is>
      </c>
      <c r="I212" s="0">
        <v>294</v>
      </c>
      <c r="J212" s="0">
        <v>0</v>
      </c>
    </row>
    <row r="213" spans="1:10" customHeight="0">
      <c r="A213" s="0">
        <f>HYPERLINK("https://dl.dropboxusercontent.com/scl/fi/5yqg72lkf0q9g2n7wz41j/128585t.jpg?rlkey=ywjcgpobmd5ilhfz1e25d5t11&amp;dl=0","Click to download Image")</f>
      </c>
      <c r="B213" s="0">
        <f>HYPERLINK("https://dl.dropboxusercontent.com/scl/fi/rlvjpixolu2fqrdd66fqo/mens-t-shirt-size-chartsjobe.jpg?rlkey=jjxrmp8pmbdj481c0e82833oz&amp;dl=0","Click to download SizeChart")</f>
      </c>
      <c r="C213" s="0" t="inlineStr">
        <is>
          <t>Jobe Men's Long Sleeve</t>
        </is>
      </c>
      <c r="D213" s="1">
        <v>128585</v>
      </c>
      <c r="E213" s="0" t="inlineStr">
        <is>
          <t>CU JOBE M NY:128585A-S</t>
        </is>
      </c>
      <c r="F213" s="2">
        <v>810128585040</v>
      </c>
      <c r="G213" s="0" t="inlineStr">
        <is>
          <t>MENS</t>
        </is>
      </c>
      <c r="H213" s="0" t="inlineStr">
        <is>
          <t>S</t>
        </is>
      </c>
      <c r="I213" s="0">
        <v>29.99</v>
      </c>
      <c r="J213" s="0">
        <v>0</v>
      </c>
    </row>
    <row r="214" spans="1:10" customHeight="0">
      <c r="A214" s="0">
        <f>HYPERLINK("https://dl.dropboxusercontent.com/scl/fi/5yqg72lkf0q9g2n7wz41j/128585t.jpg?rlkey=ywjcgpobmd5ilhfz1e25d5t11&amp;dl=0","Click to download Image")</f>
      </c>
      <c r="B214" s="0">
        <f>HYPERLINK("https://dl.dropboxusercontent.com/scl/fi/rlvjpixolu2fqrdd66fqo/mens-t-shirt-size-chartsjobe.jpg?rlkey=jjxrmp8pmbdj481c0e82833oz&amp;dl=0","Click to download SizeChart")</f>
      </c>
      <c r="C214" s="0" t="inlineStr">
        <is>
          <t>Jobe Men's Long Sleeve</t>
        </is>
      </c>
      <c r="D214" s="1">
        <v>128585</v>
      </c>
      <c r="E214" s="0" t="inlineStr">
        <is>
          <t>CU JOBE M NY:128585B-M</t>
        </is>
      </c>
      <c r="F214" s="2">
        <v>810128585057</v>
      </c>
      <c r="G214" s="0" t="inlineStr">
        <is>
          <t>MENS</t>
        </is>
      </c>
      <c r="H214" s="0" t="inlineStr">
        <is>
          <t>M</t>
        </is>
      </c>
      <c r="I214" s="0">
        <v>29.99</v>
      </c>
      <c r="J214" s="0">
        <v>0</v>
      </c>
    </row>
    <row r="215" spans="1:10" customHeight="0">
      <c r="A215" s="0">
        <f>HYPERLINK("https://dl.dropboxusercontent.com/scl/fi/5yqg72lkf0q9g2n7wz41j/128585t.jpg?rlkey=ywjcgpobmd5ilhfz1e25d5t11&amp;dl=0","Click to download Image")</f>
      </c>
      <c r="B215" s="0">
        <f>HYPERLINK("https://dl.dropboxusercontent.com/scl/fi/rlvjpixolu2fqrdd66fqo/mens-t-shirt-size-chartsjobe.jpg?rlkey=jjxrmp8pmbdj481c0e82833oz&amp;dl=0","Click to download SizeChart")</f>
      </c>
      <c r="C215" s="0" t="inlineStr">
        <is>
          <t>Jobe Men's Long Sleeve</t>
        </is>
      </c>
      <c r="D215" s="1">
        <v>128585</v>
      </c>
      <c r="E215" s="0" t="inlineStr">
        <is>
          <t>CU JOBE M NY:128585C-L</t>
        </is>
      </c>
      <c r="F215" s="2">
        <v>810128585064</v>
      </c>
      <c r="G215" s="0" t="inlineStr">
        <is>
          <t>MENS</t>
        </is>
      </c>
      <c r="H215" s="0" t="inlineStr">
        <is>
          <t>L</t>
        </is>
      </c>
      <c r="I215" s="0">
        <v>29.99</v>
      </c>
      <c r="J215" s="0">
        <v>0</v>
      </c>
    </row>
    <row r="216" spans="1:10" customHeight="0">
      <c r="A216" s="0">
        <f>HYPERLINK("https://dl.dropboxusercontent.com/scl/fi/5yqg72lkf0q9g2n7wz41j/128585t.jpg?rlkey=ywjcgpobmd5ilhfz1e25d5t11&amp;dl=0","Click to download Image")</f>
      </c>
      <c r="B216" s="0">
        <f>HYPERLINK("https://dl.dropboxusercontent.com/scl/fi/rlvjpixolu2fqrdd66fqo/mens-t-shirt-size-chartsjobe.jpg?rlkey=jjxrmp8pmbdj481c0e82833oz&amp;dl=0","Click to download SizeChart")</f>
      </c>
      <c r="C216" s="0" t="inlineStr">
        <is>
          <t>Jobe Men's Long Sleeve</t>
        </is>
      </c>
      <c r="D216" s="1">
        <v>128585</v>
      </c>
      <c r="E216" s="0" t="inlineStr">
        <is>
          <t>CU JOBE M NY:128585D-XL</t>
        </is>
      </c>
      <c r="F216" s="2">
        <v>810128585071</v>
      </c>
      <c r="G216" s="0" t="inlineStr">
        <is>
          <t>MENS</t>
        </is>
      </c>
      <c r="H216" s="0" t="inlineStr">
        <is>
          <t>XL</t>
        </is>
      </c>
      <c r="I216" s="0">
        <v>29.99</v>
      </c>
      <c r="J216" s="0">
        <v>3</v>
      </c>
    </row>
    <row r="217" spans="1:10" customHeight="0">
      <c r="A217" s="0">
        <f>HYPERLINK("https://dl.dropboxusercontent.com/scl/fi/5yqg72lkf0q9g2n7wz41j/128585t.jpg?rlkey=ywjcgpobmd5ilhfz1e25d5t11&amp;dl=0","Click to download Image")</f>
      </c>
      <c r="B217" s="0">
        <f>HYPERLINK("https://dl.dropboxusercontent.com/scl/fi/rlvjpixolu2fqrdd66fqo/mens-t-shirt-size-chartsjobe.jpg?rlkey=jjxrmp8pmbdj481c0e82833oz&amp;dl=0","Click to download SizeChart")</f>
      </c>
      <c r="C217" s="0" t="inlineStr">
        <is>
          <t>Jobe Men's Long Sleeve</t>
        </is>
      </c>
      <c r="D217" s="1">
        <v>128585</v>
      </c>
      <c r="E217" s="0" t="inlineStr">
        <is>
          <t>CU JOBE M NY:128585E-2XL</t>
        </is>
      </c>
      <c r="F217" s="2">
        <v>810128585088</v>
      </c>
      <c r="G217" s="0" t="inlineStr">
        <is>
          <t>MENS</t>
        </is>
      </c>
      <c r="H217" s="0" t="inlineStr">
        <is>
          <t>2XL</t>
        </is>
      </c>
      <c r="I217" s="0">
        <v>29.99</v>
      </c>
      <c r="J217" s="0">
        <v>2</v>
      </c>
    </row>
    <row r="218" spans="1:10" customHeight="0">
      <c r="A218" s="0">
        <f>HYPERLINK("https://dl.dropboxusercontent.com/scl/fi/5yqg72lkf0q9g2n7wz41j/128585t.jpg?rlkey=ywjcgpobmd5ilhfz1e25d5t11&amp;dl=0","Click to download Image")</f>
      </c>
      <c r="B218" s="0">
        <f>HYPERLINK("https://dl.dropboxusercontent.com/scl/fi/rlvjpixolu2fqrdd66fqo/mens-t-shirt-size-chartsjobe.jpg?rlkey=jjxrmp8pmbdj481c0e82833oz&amp;dl=0","Click to download SizeChart")</f>
      </c>
      <c r="C218" s="0" t="inlineStr">
        <is>
          <t>Jobe Men's Long Sleeve</t>
        </is>
      </c>
      <c r="D218" s="1">
        <v>128585</v>
      </c>
      <c r="E218" s="0" t="inlineStr">
        <is>
          <t>CU JOBE M NY:128585F-3XL</t>
        </is>
      </c>
      <c r="F218" s="2">
        <v>810128585095</v>
      </c>
      <c r="G218" s="0" t="inlineStr">
        <is>
          <t>MENS</t>
        </is>
      </c>
      <c r="H218" s="0" t="inlineStr">
        <is>
          <t>3XL</t>
        </is>
      </c>
      <c r="I218" s="0">
        <v>29.99</v>
      </c>
      <c r="J218" s="0">
        <v>3</v>
      </c>
    </row>
    <row r="219" spans="1:10" customHeight="0">
      <c r="A219" s="0">
        <f>HYPERLINK("https://dl.dropboxusercontent.com/scl/fi/5yqg72lkf0q9g2n7wz41j/128585t.jpg?rlkey=ywjcgpobmd5ilhfz1e25d5t11&amp;dl=0","Click to download Image")</f>
      </c>
      <c r="B219" s="0">
        <f>HYPERLINK("https://dl.dropboxusercontent.com/scl/fi/rlvjpixolu2fqrdd66fqo/mens-t-shirt-size-chartsjobe.jpg?rlkey=jjxrmp8pmbdj481c0e82833oz&amp;dl=0","Click to download SizeChart")</f>
      </c>
      <c r="C219" s="0" t="inlineStr">
        <is>
          <t>Jobe Men's Long Sleeve</t>
        </is>
      </c>
      <c r="D219" s="1">
        <v>128585</v>
      </c>
      <c r="E219" s="0" t="inlineStr">
        <is>
          <t>CU JOBE M NY 12PK:128585Z-12PK</t>
        </is>
      </c>
      <c r="F219" s="2">
        <v>810128585996</v>
      </c>
      <c r="G219" s="0" t="inlineStr">
        <is>
          <t>MENS</t>
        </is>
      </c>
      <c r="H219" s="0" t="inlineStr">
        <is>
          <t>12 PACK</t>
        </is>
      </c>
      <c r="I219" s="0">
        <v>294</v>
      </c>
      <c r="J219" s="0">
        <v>0</v>
      </c>
    </row>
    <row r="220" spans="1:10" customHeight="0">
      <c r="A220" s="0">
        <f>HYPERLINK("https://dl.dropboxusercontent.com/scl/fi/8p39lhvehd4svacb0tbt1/127653t.jpg?rlkey=rikmm5d1genh0f3te1knbsnlx&amp;dl=0","Click to download Image")</f>
      </c>
      <c r="C220" s="0" t="inlineStr">
        <is>
          <t>Aden Men's T-shirt</t>
        </is>
      </c>
      <c r="D220" s="1">
        <v>127653</v>
      </c>
      <c r="E220" s="0" t="inlineStr">
        <is>
          <t>UNO ADEN M BK:127653A-S</t>
        </is>
      </c>
      <c r="F220" s="2">
        <v>809127653041</v>
      </c>
      <c r="G220" s="0" t="inlineStr">
        <is>
          <t>MENS</t>
        </is>
      </c>
      <c r="H220" s="0" t="inlineStr">
        <is>
          <t>S</t>
        </is>
      </c>
      <c r="I220" s="0">
        <v>29.99</v>
      </c>
      <c r="J220" s="0">
        <v>2</v>
      </c>
    </row>
    <row r="221" spans="1:10" customHeight="0">
      <c r="A221" s="0">
        <f>HYPERLINK("https://dl.dropboxusercontent.com/scl/fi/8p39lhvehd4svacb0tbt1/127653t.jpg?rlkey=rikmm5d1genh0f3te1knbsnlx&amp;dl=0","Click to download Image")</f>
      </c>
      <c r="C221" s="0" t="inlineStr">
        <is>
          <t>Aden Men's T-shirt</t>
        </is>
      </c>
      <c r="D221" s="1">
        <v>127653</v>
      </c>
      <c r="E221" s="0" t="inlineStr">
        <is>
          <t>UNO ADEN M BK:127653B-M</t>
        </is>
      </c>
      <c r="F221" s="2">
        <v>809127653058</v>
      </c>
      <c r="G221" s="0" t="inlineStr">
        <is>
          <t>MENS</t>
        </is>
      </c>
      <c r="H221" s="0" t="inlineStr">
        <is>
          <t>M</t>
        </is>
      </c>
      <c r="I221" s="0">
        <v>29.99</v>
      </c>
      <c r="J221" s="0">
        <v>7</v>
      </c>
    </row>
    <row r="222" spans="1:10" customHeight="0">
      <c r="A222" s="0">
        <f>HYPERLINK("https://dl.dropboxusercontent.com/scl/fi/8p39lhvehd4svacb0tbt1/127653t.jpg?rlkey=rikmm5d1genh0f3te1knbsnlx&amp;dl=0","Click to download Image")</f>
      </c>
      <c r="C222" s="0" t="inlineStr">
        <is>
          <t>Aden Men's T-shirt</t>
        </is>
      </c>
      <c r="D222" s="1">
        <v>127653</v>
      </c>
      <c r="E222" s="0" t="inlineStr">
        <is>
          <t>UNO ADEN M BK:127653C-L</t>
        </is>
      </c>
      <c r="F222" s="2">
        <v>809127653065</v>
      </c>
      <c r="G222" s="0" t="inlineStr">
        <is>
          <t>MENS</t>
        </is>
      </c>
      <c r="H222" s="0" t="inlineStr">
        <is>
          <t>L</t>
        </is>
      </c>
      <c r="I222" s="0">
        <v>29.99</v>
      </c>
      <c r="J222" s="0">
        <v>15</v>
      </c>
    </row>
    <row r="223" spans="1:10" customHeight="0">
      <c r="A223" s="0">
        <f>HYPERLINK("https://dl.dropboxusercontent.com/scl/fi/8p39lhvehd4svacb0tbt1/127653t.jpg?rlkey=rikmm5d1genh0f3te1knbsnlx&amp;dl=0","Click to download Image")</f>
      </c>
      <c r="C223" s="0" t="inlineStr">
        <is>
          <t>Aden Men's T-shirt</t>
        </is>
      </c>
      <c r="D223" s="1">
        <v>127653</v>
      </c>
      <c r="E223" s="0" t="inlineStr">
        <is>
          <t>UNO ADEN M BK:127653D-XL</t>
        </is>
      </c>
      <c r="F223" s="2">
        <v>809127653072</v>
      </c>
      <c r="G223" s="0" t="inlineStr">
        <is>
          <t>MENS</t>
        </is>
      </c>
      <c r="H223" s="0" t="inlineStr">
        <is>
          <t>XL</t>
        </is>
      </c>
      <c r="I223" s="0">
        <v>29.99</v>
      </c>
      <c r="J223" s="0">
        <v>19</v>
      </c>
    </row>
    <row r="224" spans="1:10" customHeight="0">
      <c r="A224" s="0">
        <f>HYPERLINK("https://dl.dropboxusercontent.com/scl/fi/8p39lhvehd4svacb0tbt1/127653t.jpg?rlkey=rikmm5d1genh0f3te1knbsnlx&amp;dl=0","Click to download Image")</f>
      </c>
      <c r="C224" s="0" t="inlineStr">
        <is>
          <t>Aden Men's T-shirt</t>
        </is>
      </c>
      <c r="D224" s="1">
        <v>127653</v>
      </c>
      <c r="E224" s="0" t="inlineStr">
        <is>
          <t>UNO ADEN M BK:127653E-2XL</t>
        </is>
      </c>
      <c r="F224" s="2">
        <v>809127653089</v>
      </c>
      <c r="G224" s="0" t="inlineStr">
        <is>
          <t>MENS</t>
        </is>
      </c>
      <c r="H224" s="0" t="inlineStr">
        <is>
          <t>2XL</t>
        </is>
      </c>
      <c r="I224" s="0">
        <v>29.99</v>
      </c>
      <c r="J224" s="0">
        <v>14</v>
      </c>
    </row>
    <row r="225" spans="1:10" customHeight="0">
      <c r="A225" s="0">
        <f>HYPERLINK("https://dl.dropboxusercontent.com/scl/fi/8p39lhvehd4svacb0tbt1/127653t.jpg?rlkey=rikmm5d1genh0f3te1knbsnlx&amp;dl=0","Click to download Image")</f>
      </c>
      <c r="C225" s="0" t="inlineStr">
        <is>
          <t>Aden Men's T-shirt</t>
        </is>
      </c>
      <c r="D225" s="1">
        <v>127653</v>
      </c>
      <c r="E225" s="0" t="inlineStr">
        <is>
          <t>UNO ADEN M BK:127653F-3XL</t>
        </is>
      </c>
      <c r="F225" s="2">
        <v>809127653096</v>
      </c>
      <c r="G225" s="0" t="inlineStr">
        <is>
          <t>MENS</t>
        </is>
      </c>
      <c r="H225" s="0" t="inlineStr">
        <is>
          <t>3XL</t>
        </is>
      </c>
      <c r="I225" s="0">
        <v>29.99</v>
      </c>
      <c r="J225" s="0">
        <v>9</v>
      </c>
    </row>
    <row r="226" spans="1:10" customHeight="0">
      <c r="A226" s="0">
        <f>HYPERLINK("https://dl.dropboxusercontent.com/scl/fi/8p39lhvehd4svacb0tbt1/127653t.jpg?rlkey=rikmm5d1genh0f3te1knbsnlx&amp;dl=0","Click to download Image")</f>
      </c>
      <c r="C226" s="0" t="inlineStr">
        <is>
          <t>Aden Men's T-shirt</t>
        </is>
      </c>
      <c r="D226" s="1">
        <v>127653</v>
      </c>
      <c r="E226" s="0" t="inlineStr">
        <is>
          <t>UNO ADEN M BK 12PK:127653Z-12PK</t>
        </is>
      </c>
      <c r="F226" s="2">
        <v>809127653997</v>
      </c>
      <c r="G226" s="0" t="inlineStr">
        <is>
          <t>MENS</t>
        </is>
      </c>
      <c r="H226" s="0" t="inlineStr">
        <is>
          <t>12 PACK</t>
        </is>
      </c>
      <c r="I226" s="0">
        <v>294</v>
      </c>
      <c r="J226" s="0">
        <v>0</v>
      </c>
    </row>
    <row r="227" spans="1:10" customHeight="0">
      <c r="A227" s="0">
        <f>HYPERLINK("https://dl.dropboxusercontent.com/scl/fi/q6irnc3z7ry1mu2217r5m/128199t.jpg?rlkey=7x5ljmlbnb6ke6y0144uy36le&amp;dl=0","Click to download Image")</f>
      </c>
      <c r="C227" s="0" t="inlineStr">
        <is>
          <t>Aden Men's T-shirt</t>
        </is>
      </c>
      <c r="D227" s="1">
        <v>128199</v>
      </c>
      <c r="E227" s="0" t="inlineStr">
        <is>
          <t>CU ADEN M DG:128199A-S</t>
        </is>
      </c>
      <c r="F227" s="2">
        <v>810128199049</v>
      </c>
      <c r="G227" s="0" t="inlineStr">
        <is>
          <t>MENS</t>
        </is>
      </c>
      <c r="H227" s="0" t="inlineStr">
        <is>
          <t>S</t>
        </is>
      </c>
      <c r="I227" s="0">
        <v>29.99</v>
      </c>
      <c r="J227" s="0">
        <v>3</v>
      </c>
    </row>
    <row r="228" spans="1:10" customHeight="0">
      <c r="A228" s="0">
        <f>HYPERLINK("https://dl.dropboxusercontent.com/scl/fi/q6irnc3z7ry1mu2217r5m/128199t.jpg?rlkey=7x5ljmlbnb6ke6y0144uy36le&amp;dl=0","Click to download Image")</f>
      </c>
      <c r="C228" s="0" t="inlineStr">
        <is>
          <t>Aden Men's T-shirt</t>
        </is>
      </c>
      <c r="D228" s="1">
        <v>128199</v>
      </c>
      <c r="E228" s="0" t="inlineStr">
        <is>
          <t>CU ADEN M DG:128199B-M</t>
        </is>
      </c>
      <c r="F228" s="2">
        <v>810128199056</v>
      </c>
      <c r="G228" s="0" t="inlineStr">
        <is>
          <t>MENS</t>
        </is>
      </c>
      <c r="H228" s="0" t="inlineStr">
        <is>
          <t>M</t>
        </is>
      </c>
      <c r="I228" s="0">
        <v>29.99</v>
      </c>
      <c r="J228" s="0">
        <v>6</v>
      </c>
    </row>
    <row r="229" spans="1:10" customHeight="0">
      <c r="A229" s="0">
        <f>HYPERLINK("https://dl.dropboxusercontent.com/scl/fi/q6irnc3z7ry1mu2217r5m/128199t.jpg?rlkey=7x5ljmlbnb6ke6y0144uy36le&amp;dl=0","Click to download Image")</f>
      </c>
      <c r="C229" s="0" t="inlineStr">
        <is>
          <t>Aden Men's T-shirt</t>
        </is>
      </c>
      <c r="D229" s="1">
        <v>128199</v>
      </c>
      <c r="E229" s="0" t="inlineStr">
        <is>
          <t>CU ADEN M DG:128199C-L</t>
        </is>
      </c>
      <c r="F229" s="2">
        <v>810128199063</v>
      </c>
      <c r="G229" s="0" t="inlineStr">
        <is>
          <t>MENS</t>
        </is>
      </c>
      <c r="H229" s="0" t="inlineStr">
        <is>
          <t>L</t>
        </is>
      </c>
      <c r="I229" s="0">
        <v>29.99</v>
      </c>
      <c r="J229" s="0">
        <v>12</v>
      </c>
    </row>
    <row r="230" spans="1:10" customHeight="0">
      <c r="A230" s="0">
        <f>HYPERLINK("https://dl.dropboxusercontent.com/scl/fi/q6irnc3z7ry1mu2217r5m/128199t.jpg?rlkey=7x5ljmlbnb6ke6y0144uy36le&amp;dl=0","Click to download Image")</f>
      </c>
      <c r="C230" s="0" t="inlineStr">
        <is>
          <t>Aden Men's T-shirt</t>
        </is>
      </c>
      <c r="D230" s="1">
        <v>128199</v>
      </c>
      <c r="E230" s="0" t="inlineStr">
        <is>
          <t>CU ADEN M DG:128199D-XL</t>
        </is>
      </c>
      <c r="F230" s="2">
        <v>810128199070</v>
      </c>
      <c r="G230" s="0" t="inlineStr">
        <is>
          <t>MENS</t>
        </is>
      </c>
      <c r="H230" s="0" t="inlineStr">
        <is>
          <t>XL</t>
        </is>
      </c>
      <c r="I230" s="0">
        <v>29.99</v>
      </c>
      <c r="J230" s="0">
        <v>13</v>
      </c>
    </row>
    <row r="231" spans="1:10" customHeight="0">
      <c r="A231" s="0">
        <f>HYPERLINK("https://dl.dropboxusercontent.com/scl/fi/q6irnc3z7ry1mu2217r5m/128199t.jpg?rlkey=7x5ljmlbnb6ke6y0144uy36le&amp;dl=0","Click to download Image")</f>
      </c>
      <c r="C231" s="0" t="inlineStr">
        <is>
          <t>Aden Men's T-shirt</t>
        </is>
      </c>
      <c r="D231" s="1">
        <v>128199</v>
      </c>
      <c r="E231" s="0" t="inlineStr">
        <is>
          <t>CU ADEN M DG:128199E-2XL</t>
        </is>
      </c>
      <c r="F231" s="2">
        <v>810128199087</v>
      </c>
      <c r="G231" s="0" t="inlineStr">
        <is>
          <t>MENS</t>
        </is>
      </c>
      <c r="H231" s="0" t="inlineStr">
        <is>
          <t>2XL</t>
        </is>
      </c>
      <c r="I231" s="0">
        <v>29.99</v>
      </c>
      <c r="J231" s="0">
        <v>12</v>
      </c>
    </row>
    <row r="232" spans="1:10" customHeight="0">
      <c r="A232" s="0">
        <f>HYPERLINK("https://dl.dropboxusercontent.com/scl/fi/q6irnc3z7ry1mu2217r5m/128199t.jpg?rlkey=7x5ljmlbnb6ke6y0144uy36le&amp;dl=0","Click to download Image")</f>
      </c>
      <c r="C232" s="0" t="inlineStr">
        <is>
          <t>Aden Men's T-shirt</t>
        </is>
      </c>
      <c r="D232" s="1">
        <v>128199</v>
      </c>
      <c r="E232" s="0" t="inlineStr">
        <is>
          <t>CU ADEN M DG:128199F-3XL</t>
        </is>
      </c>
      <c r="F232" s="2">
        <v>810128199094</v>
      </c>
      <c r="G232" s="0" t="inlineStr">
        <is>
          <t>MENS</t>
        </is>
      </c>
      <c r="H232" s="0" t="inlineStr">
        <is>
          <t>3XL</t>
        </is>
      </c>
      <c r="I232" s="0">
        <v>29.99</v>
      </c>
      <c r="J232" s="0">
        <v>9</v>
      </c>
    </row>
    <row r="233" spans="1:10" customHeight="0">
      <c r="A233" s="0">
        <f>HYPERLINK("https://dl.dropboxusercontent.com/scl/fi/q6irnc3z7ry1mu2217r5m/128199t.jpg?rlkey=7x5ljmlbnb6ke6y0144uy36le&amp;dl=0","Click to download Image")</f>
      </c>
      <c r="C233" s="0" t="inlineStr">
        <is>
          <t>Aden Men's T-shirt</t>
        </is>
      </c>
      <c r="D233" s="1">
        <v>128199</v>
      </c>
      <c r="E233" s="0" t="inlineStr">
        <is>
          <t>CU ADEN M DG 12PK:128199Z-12PK</t>
        </is>
      </c>
      <c r="F233" s="2">
        <v>810128199995</v>
      </c>
      <c r="G233" s="0" t="inlineStr">
        <is>
          <t>MENS</t>
        </is>
      </c>
      <c r="H233" s="0" t="inlineStr">
        <is>
          <t>12 PACK</t>
        </is>
      </c>
      <c r="I233" s="0">
        <v>294</v>
      </c>
      <c r="J233" s="0">
        <v>0</v>
      </c>
    </row>
    <row r="234" spans="1:10" customHeight="0">
      <c r="A234" s="0">
        <f>HYPERLINK("https://dl.dropboxusercontent.com/scl/fi/ugwplfe3mjcl46nwwdd66/124932t.jpg?rlkey=xinob5o46tvae3v3ewoxel2uy&amp;dl=0","Click to download Image")</f>
      </c>
      <c r="B234" s="0">
        <f>HYPERLINK("https://dl.dropboxusercontent.com/scl/fi/lpm2dvuk8m62mx66i1ypj/mens-t-shirt-size-chartsgabe.jpg?rlkey=9h3jihpi21m2xwpg8tlnizapy&amp;dl=0","Click to download SizeChart")</f>
      </c>
      <c r="C234" s="0" t="inlineStr">
        <is>
          <t>Gabe Men's Shirt</t>
        </is>
      </c>
      <c r="D234" s="1">
        <v>124932</v>
      </c>
      <c r="E234" s="0" t="inlineStr">
        <is>
          <t>UNI GABE M PE:124932A-S</t>
        </is>
      </c>
      <c r="F234" s="2">
        <v>802124932041</v>
      </c>
      <c r="G234" s="0" t="inlineStr">
        <is>
          <t>MENS</t>
        </is>
      </c>
      <c r="H234" s="0" t="inlineStr">
        <is>
          <t>S</t>
        </is>
      </c>
      <c r="I234" s="0">
        <v>29.99</v>
      </c>
      <c r="J234" s="0">
        <v>3</v>
      </c>
    </row>
    <row r="235" spans="1:10" customHeight="0">
      <c r="A235" s="0">
        <f>HYPERLINK("https://dl.dropboxusercontent.com/scl/fi/ugwplfe3mjcl46nwwdd66/124932t.jpg?rlkey=xinob5o46tvae3v3ewoxel2uy&amp;dl=0","Click to download Image")</f>
      </c>
      <c r="B235" s="0">
        <f>HYPERLINK("https://dl.dropboxusercontent.com/scl/fi/lpm2dvuk8m62mx66i1ypj/mens-t-shirt-size-chartsgabe.jpg?rlkey=9h3jihpi21m2xwpg8tlnizapy&amp;dl=0","Click to download SizeChart")</f>
      </c>
      <c r="C235" s="0" t="inlineStr">
        <is>
          <t>Gabe Men's Shirt</t>
        </is>
      </c>
      <c r="D235" s="1">
        <v>124932</v>
      </c>
      <c r="E235" s="0" t="inlineStr">
        <is>
          <t>UNI GABE M PE:124932B-M</t>
        </is>
      </c>
      <c r="F235" s="2">
        <v>802124932058</v>
      </c>
      <c r="G235" s="0" t="inlineStr">
        <is>
          <t>MENS</t>
        </is>
      </c>
      <c r="H235" s="0" t="inlineStr">
        <is>
          <t>M</t>
        </is>
      </c>
      <c r="I235" s="0">
        <v>29.99</v>
      </c>
      <c r="J235" s="0">
        <v>7</v>
      </c>
    </row>
    <row r="236" spans="1:10" customHeight="0">
      <c r="A236" s="0">
        <f>HYPERLINK("https://dl.dropboxusercontent.com/scl/fi/ugwplfe3mjcl46nwwdd66/124932t.jpg?rlkey=xinob5o46tvae3v3ewoxel2uy&amp;dl=0","Click to download Image")</f>
      </c>
      <c r="B236" s="0">
        <f>HYPERLINK("https://dl.dropboxusercontent.com/scl/fi/lpm2dvuk8m62mx66i1ypj/mens-t-shirt-size-chartsgabe.jpg?rlkey=9h3jihpi21m2xwpg8tlnizapy&amp;dl=0","Click to download SizeChart")</f>
      </c>
      <c r="C236" s="0" t="inlineStr">
        <is>
          <t>Gabe Men's Shirt</t>
        </is>
      </c>
      <c r="D236" s="1">
        <v>124932</v>
      </c>
      <c r="E236" s="0" t="inlineStr">
        <is>
          <t>UNI GABE M PE:124932C-L</t>
        </is>
      </c>
      <c r="F236" s="2">
        <v>802124932065</v>
      </c>
      <c r="G236" s="0" t="inlineStr">
        <is>
          <t>MENS</t>
        </is>
      </c>
      <c r="H236" s="0" t="inlineStr">
        <is>
          <t>L</t>
        </is>
      </c>
      <c r="I236" s="0">
        <v>29.99</v>
      </c>
      <c r="J236" s="0">
        <v>9</v>
      </c>
    </row>
    <row r="237" spans="1:10" customHeight="0">
      <c r="A237" s="0">
        <f>HYPERLINK("https://dl.dropboxusercontent.com/scl/fi/ugwplfe3mjcl46nwwdd66/124932t.jpg?rlkey=xinob5o46tvae3v3ewoxel2uy&amp;dl=0","Click to download Image")</f>
      </c>
      <c r="B237" s="0">
        <f>HYPERLINK("https://dl.dropboxusercontent.com/scl/fi/lpm2dvuk8m62mx66i1ypj/mens-t-shirt-size-chartsgabe.jpg?rlkey=9h3jihpi21m2xwpg8tlnizapy&amp;dl=0","Click to download SizeChart")</f>
      </c>
      <c r="C237" s="0" t="inlineStr">
        <is>
          <t>Gabe Men's Shirt</t>
        </is>
      </c>
      <c r="D237" s="1">
        <v>124932</v>
      </c>
      <c r="E237" s="0" t="inlineStr">
        <is>
          <t>UNI GABE M PE:124932D-XL</t>
        </is>
      </c>
      <c r="F237" s="2">
        <v>802124932072</v>
      </c>
      <c r="G237" s="0" t="inlineStr">
        <is>
          <t>MENS</t>
        </is>
      </c>
      <c r="H237" s="0" t="inlineStr">
        <is>
          <t>XL</t>
        </is>
      </c>
      <c r="I237" s="0">
        <v>29.99</v>
      </c>
      <c r="J237" s="0">
        <v>12</v>
      </c>
    </row>
    <row r="238" spans="1:10" customHeight="0">
      <c r="A238" s="0">
        <f>HYPERLINK("https://dl.dropboxusercontent.com/scl/fi/ugwplfe3mjcl46nwwdd66/124932t.jpg?rlkey=xinob5o46tvae3v3ewoxel2uy&amp;dl=0","Click to download Image")</f>
      </c>
      <c r="B238" s="0">
        <f>HYPERLINK("https://dl.dropboxusercontent.com/scl/fi/lpm2dvuk8m62mx66i1ypj/mens-t-shirt-size-chartsgabe.jpg?rlkey=9h3jihpi21m2xwpg8tlnizapy&amp;dl=0","Click to download SizeChart")</f>
      </c>
      <c r="C238" s="0" t="inlineStr">
        <is>
          <t>Gabe Men's Shirt</t>
        </is>
      </c>
      <c r="D238" s="1">
        <v>124932</v>
      </c>
      <c r="E238" s="0" t="inlineStr">
        <is>
          <t>UNI GABE M PE:124932E-2XL</t>
        </is>
      </c>
      <c r="F238" s="2">
        <v>802124932089</v>
      </c>
      <c r="G238" s="0" t="inlineStr">
        <is>
          <t>MENS</t>
        </is>
      </c>
      <c r="H238" s="0" t="inlineStr">
        <is>
          <t>2XL</t>
        </is>
      </c>
      <c r="I238" s="0">
        <v>29.99</v>
      </c>
      <c r="J238" s="0">
        <v>7</v>
      </c>
    </row>
    <row r="239" spans="1:10" customHeight="0">
      <c r="A239" s="0">
        <f>HYPERLINK("https://dl.dropboxusercontent.com/scl/fi/ugwplfe3mjcl46nwwdd66/124932t.jpg?rlkey=xinob5o46tvae3v3ewoxel2uy&amp;dl=0","Click to download Image")</f>
      </c>
      <c r="B239" s="0">
        <f>HYPERLINK("https://dl.dropboxusercontent.com/scl/fi/lpm2dvuk8m62mx66i1ypj/mens-t-shirt-size-chartsgabe.jpg?rlkey=9h3jihpi21m2xwpg8tlnizapy&amp;dl=0","Click to download SizeChart")</f>
      </c>
      <c r="C239" s="0" t="inlineStr">
        <is>
          <t>Gabe Men's Shirt</t>
        </is>
      </c>
      <c r="D239" s="1">
        <v>124932</v>
      </c>
      <c r="E239" s="0" t="inlineStr">
        <is>
          <t>UNI GABE M PE:124932F-3XL</t>
        </is>
      </c>
      <c r="F239" s="2">
        <v>802124932096</v>
      </c>
      <c r="G239" s="0" t="inlineStr">
        <is>
          <t>MENS</t>
        </is>
      </c>
      <c r="H239" s="0" t="inlineStr">
        <is>
          <t>3XL</t>
        </is>
      </c>
      <c r="I239" s="0">
        <v>29.99</v>
      </c>
      <c r="J239" s="0">
        <v>5</v>
      </c>
    </row>
    <row r="240" spans="1:10" customHeight="0">
      <c r="A240" s="0">
        <f>HYPERLINK("https://dl.dropboxusercontent.com/scl/fi/ugwplfe3mjcl46nwwdd66/124932t.jpg?rlkey=xinob5o46tvae3v3ewoxel2uy&amp;dl=0","Click to download Image")</f>
      </c>
      <c r="B240" s="0">
        <f>HYPERLINK("https://dl.dropboxusercontent.com/scl/fi/lpm2dvuk8m62mx66i1ypj/mens-t-shirt-size-chartsgabe.jpg?rlkey=9h3jihpi21m2xwpg8tlnizapy&amp;dl=0","Click to download SizeChart")</f>
      </c>
      <c r="C240" s="0" t="inlineStr">
        <is>
          <t>Gabe Men's Shirt</t>
        </is>
      </c>
      <c r="D240" s="1">
        <v>124932</v>
      </c>
      <c r="E240" s="0" t="inlineStr">
        <is>
          <t>UNI GABE M PE 12PK:124932Z-12PK</t>
        </is>
      </c>
      <c r="F240" s="2">
        <v>802124932997</v>
      </c>
      <c r="G240" s="0" t="inlineStr">
        <is>
          <t>MENS</t>
        </is>
      </c>
      <c r="H240" s="0" t="inlineStr">
        <is>
          <t>12 PACK</t>
        </is>
      </c>
      <c r="I240" s="0">
        <v>294</v>
      </c>
      <c r="J240" s="0">
        <v>0</v>
      </c>
    </row>
    <row r="241" spans="1:10" customHeight="0">
      <c r="A241" s="0">
        <f>HYPERLINK("https://dl.dropboxusercontent.com/scl/fi/cylbjne58ufl49vy4m0my/127299t.jpg?rlkey=fid33o9fd6jyzki03a7d21r5y&amp;dl=0","Click to download Image")</f>
      </c>
      <c r="B241" s="0">
        <f>HYPERLINK("https://dl.dropboxusercontent.com/scl/fi/lpm2dvuk8m62mx66i1ypj/mens-t-shirt-size-chartsgabe.jpg?rlkey=9h3jihpi21m2xwpg8tlnizapy&amp;dl=0","Click to download SizeChart")</f>
      </c>
      <c r="C241" s="0" t="inlineStr">
        <is>
          <t>Gabe Men's Shirt</t>
        </is>
      </c>
      <c r="D241" s="1">
        <v>127299</v>
      </c>
      <c r="E241" s="0" t="inlineStr">
        <is>
          <t>KSU GABE M PE:127299A-S</t>
        </is>
      </c>
      <c r="F241" s="2">
        <v>805127299043</v>
      </c>
      <c r="G241" s="0" t="inlineStr">
        <is>
          <t>MENS</t>
        </is>
      </c>
      <c r="H241" s="0" t="inlineStr">
        <is>
          <t>S</t>
        </is>
      </c>
      <c r="I241" s="0">
        <v>29.99</v>
      </c>
      <c r="J241" s="0">
        <v>3</v>
      </c>
    </row>
    <row r="242" spans="1:10" customHeight="0">
      <c r="A242" s="0">
        <f>HYPERLINK("https://dl.dropboxusercontent.com/scl/fi/cylbjne58ufl49vy4m0my/127299t.jpg?rlkey=fid33o9fd6jyzki03a7d21r5y&amp;dl=0","Click to download Image")</f>
      </c>
      <c r="B242" s="0">
        <f>HYPERLINK("https://dl.dropboxusercontent.com/scl/fi/lpm2dvuk8m62mx66i1ypj/mens-t-shirt-size-chartsgabe.jpg?rlkey=9h3jihpi21m2xwpg8tlnizapy&amp;dl=0","Click to download SizeChart")</f>
      </c>
      <c r="C242" s="0" t="inlineStr">
        <is>
          <t>Gabe Men's Shirt</t>
        </is>
      </c>
      <c r="D242" s="1">
        <v>127299</v>
      </c>
      <c r="E242" s="0" t="inlineStr">
        <is>
          <t>KSU GABE M PE:127299B-M</t>
        </is>
      </c>
      <c r="F242" s="2">
        <v>805127299050</v>
      </c>
      <c r="G242" s="0" t="inlineStr">
        <is>
          <t>MENS</t>
        </is>
      </c>
      <c r="H242" s="0" t="inlineStr">
        <is>
          <t>M</t>
        </is>
      </c>
      <c r="I242" s="0">
        <v>29.99</v>
      </c>
      <c r="J242" s="0">
        <v>4</v>
      </c>
    </row>
    <row r="243" spans="1:10" customHeight="0">
      <c r="A243" s="0">
        <f>HYPERLINK("https://dl.dropboxusercontent.com/scl/fi/cylbjne58ufl49vy4m0my/127299t.jpg?rlkey=fid33o9fd6jyzki03a7d21r5y&amp;dl=0","Click to download Image")</f>
      </c>
      <c r="B243" s="0">
        <f>HYPERLINK("https://dl.dropboxusercontent.com/scl/fi/lpm2dvuk8m62mx66i1ypj/mens-t-shirt-size-chartsgabe.jpg?rlkey=9h3jihpi21m2xwpg8tlnizapy&amp;dl=0","Click to download SizeChart")</f>
      </c>
      <c r="C243" s="0" t="inlineStr">
        <is>
          <t>Gabe Men's Shirt</t>
        </is>
      </c>
      <c r="D243" s="1">
        <v>127299</v>
      </c>
      <c r="E243" s="0" t="inlineStr">
        <is>
          <t>KSU GABE M PE:127299C-L</t>
        </is>
      </c>
      <c r="F243" s="2">
        <v>805127299067</v>
      </c>
      <c r="G243" s="0" t="inlineStr">
        <is>
          <t>MENS</t>
        </is>
      </c>
      <c r="H243" s="0" t="inlineStr">
        <is>
          <t>L</t>
        </is>
      </c>
      <c r="I243" s="0">
        <v>29.99</v>
      </c>
      <c r="J243" s="0">
        <v>7</v>
      </c>
    </row>
    <row r="244" spans="1:10" customHeight="0">
      <c r="A244" s="0">
        <f>HYPERLINK("https://dl.dropboxusercontent.com/scl/fi/cylbjne58ufl49vy4m0my/127299t.jpg?rlkey=fid33o9fd6jyzki03a7d21r5y&amp;dl=0","Click to download Image")</f>
      </c>
      <c r="B244" s="0">
        <f>HYPERLINK("https://dl.dropboxusercontent.com/scl/fi/lpm2dvuk8m62mx66i1ypj/mens-t-shirt-size-chartsgabe.jpg?rlkey=9h3jihpi21m2xwpg8tlnizapy&amp;dl=0","Click to download SizeChart")</f>
      </c>
      <c r="C244" s="0" t="inlineStr">
        <is>
          <t>Gabe Men's Shirt</t>
        </is>
      </c>
      <c r="D244" s="1">
        <v>127299</v>
      </c>
      <c r="E244" s="0" t="inlineStr">
        <is>
          <t>KSU GABE M PE:127299D-XL</t>
        </is>
      </c>
      <c r="F244" s="2">
        <v>805127299074</v>
      </c>
      <c r="G244" s="0" t="inlineStr">
        <is>
          <t>MENS</t>
        </is>
      </c>
      <c r="H244" s="0" t="inlineStr">
        <is>
          <t>XL</t>
        </is>
      </c>
      <c r="I244" s="0">
        <v>29.99</v>
      </c>
      <c r="J244" s="0">
        <v>7</v>
      </c>
    </row>
    <row r="245" spans="1:10" customHeight="0">
      <c r="A245" s="0">
        <f>HYPERLINK("https://dl.dropboxusercontent.com/scl/fi/cylbjne58ufl49vy4m0my/127299t.jpg?rlkey=fid33o9fd6jyzki03a7d21r5y&amp;dl=0","Click to download Image")</f>
      </c>
      <c r="B245" s="0">
        <f>HYPERLINK("https://dl.dropboxusercontent.com/scl/fi/lpm2dvuk8m62mx66i1ypj/mens-t-shirt-size-chartsgabe.jpg?rlkey=9h3jihpi21m2xwpg8tlnizapy&amp;dl=0","Click to download SizeChart")</f>
      </c>
      <c r="C245" s="0" t="inlineStr">
        <is>
          <t>Gabe Men's Shirt</t>
        </is>
      </c>
      <c r="D245" s="1">
        <v>127299</v>
      </c>
      <c r="E245" s="0" t="inlineStr">
        <is>
          <t>KSU GABE M PE:127299E-2XL</t>
        </is>
      </c>
      <c r="F245" s="2">
        <v>805127299081</v>
      </c>
      <c r="G245" s="0" t="inlineStr">
        <is>
          <t>MENS</t>
        </is>
      </c>
      <c r="H245" s="0" t="inlineStr">
        <is>
          <t>2XL</t>
        </is>
      </c>
      <c r="I245" s="0">
        <v>29.99</v>
      </c>
      <c r="J245" s="0">
        <v>8</v>
      </c>
    </row>
    <row r="246" spans="1:10" customHeight="0">
      <c r="A246" s="0">
        <f>HYPERLINK("https://dl.dropboxusercontent.com/scl/fi/cylbjne58ufl49vy4m0my/127299t.jpg?rlkey=fid33o9fd6jyzki03a7d21r5y&amp;dl=0","Click to download Image")</f>
      </c>
      <c r="B246" s="0">
        <f>HYPERLINK("https://dl.dropboxusercontent.com/scl/fi/lpm2dvuk8m62mx66i1ypj/mens-t-shirt-size-chartsgabe.jpg?rlkey=9h3jihpi21m2xwpg8tlnizapy&amp;dl=0","Click to download SizeChart")</f>
      </c>
      <c r="C246" s="0" t="inlineStr">
        <is>
          <t>Gabe Men's Shirt</t>
        </is>
      </c>
      <c r="D246" s="1">
        <v>127299</v>
      </c>
      <c r="E246" s="0" t="inlineStr">
        <is>
          <t>KSU GABE M PE:127299F-3XL</t>
        </is>
      </c>
      <c r="F246" s="2">
        <v>805127299098</v>
      </c>
      <c r="G246" s="0" t="inlineStr">
        <is>
          <t>MENS</t>
        </is>
      </c>
      <c r="H246" s="0" t="inlineStr">
        <is>
          <t>3XL</t>
        </is>
      </c>
      <c r="I246" s="0">
        <v>29.99</v>
      </c>
      <c r="J246" s="0">
        <v>4</v>
      </c>
    </row>
    <row r="247" spans="1:10" customHeight="0">
      <c r="A247" s="0">
        <f>HYPERLINK("https://dl.dropboxusercontent.com/scl/fi/cylbjne58ufl49vy4m0my/127299t.jpg?rlkey=fid33o9fd6jyzki03a7d21r5y&amp;dl=0","Click to download Image")</f>
      </c>
      <c r="B247" s="0">
        <f>HYPERLINK("https://dl.dropboxusercontent.com/scl/fi/lpm2dvuk8m62mx66i1ypj/mens-t-shirt-size-chartsgabe.jpg?rlkey=9h3jihpi21m2xwpg8tlnizapy&amp;dl=0","Click to download SizeChart")</f>
      </c>
      <c r="C247" s="0" t="inlineStr">
        <is>
          <t>Gabe Men's Shirt</t>
        </is>
      </c>
      <c r="D247" s="1">
        <v>127299</v>
      </c>
      <c r="E247" s="0" t="inlineStr">
        <is>
          <t>KSU GABE M PE 12PK:127299Z-12PK</t>
        </is>
      </c>
      <c r="F247" s="2">
        <v>805127299999</v>
      </c>
      <c r="G247" s="0" t="inlineStr">
        <is>
          <t>MENS</t>
        </is>
      </c>
      <c r="H247" s="0" t="inlineStr">
        <is>
          <t>12 PACK</t>
        </is>
      </c>
      <c r="I247" s="0">
        <v>294</v>
      </c>
      <c r="J247" s="0">
        <v>0</v>
      </c>
    </row>
    <row r="248" spans="1:10" customHeight="0">
      <c r="A248" s="0">
        <f>HYPERLINK("https://dl.dropboxusercontent.com/scl/fi/n59iga93gxbd4z29fv1am/fanny143327.jpg?rlkey=efujvf3hjbcncjjg0vchyu40k&amp;dl=0","Click to download Image")</f>
      </c>
      <c r="C248" s="0" t="inlineStr">
        <is>
          <t>Sideline Fanny Pack</t>
        </is>
      </c>
      <c r="D248" s="1">
        <v>135289</v>
      </c>
      <c r="E248" s="0" t="inlineStr">
        <is>
          <t>ISU SIDELI CR:135289</t>
        </is>
      </c>
      <c r="F248" s="2">
        <v>901135289011</v>
      </c>
      <c r="I248" s="0">
        <v>19.99</v>
      </c>
      <c r="J248" s="0">
        <v>229</v>
      </c>
    </row>
    <row r="249" spans="1:10" customHeight="0">
      <c r="A249" s="0">
        <f>HYPERLINK("https://dl.dropboxusercontent.com/scl/fi/s2tygc4wzlql6k2p1gq43/sideline-136334-af.jpg?rlkey=ht6cnb5h1ldl43o60zlvnp1qh&amp;dl=0","Click to download Image")</f>
      </c>
      <c r="C249" s="0" t="inlineStr">
        <is>
          <t>Sideline Fanny Pack</t>
        </is>
      </c>
      <c r="D249" s="1">
        <v>136334</v>
      </c>
      <c r="E249" s="0" t="inlineStr">
        <is>
          <t>KSU SIDELI CR:136334</t>
        </is>
      </c>
      <c r="F249" s="2">
        <v>905136334015</v>
      </c>
      <c r="I249" s="0">
        <v>19.99</v>
      </c>
      <c r="J249" s="0">
        <v>247</v>
      </c>
    </row>
    <row r="250" spans="1:10" customHeight="0">
      <c r="A250" s="0">
        <f>HYPERLINK("https://dl.dropboxusercontent.com/scl/fi/ze6y2x8ifyxb9vzfeut9g/sideline-136333-af.jpg?rlkey=2pqs4r1qr7mmev3vqmxbcyyg4&amp;dl=0","Click to download Image")</f>
      </c>
      <c r="C250" s="0" t="inlineStr">
        <is>
          <t>Sideline Fanny Pack</t>
        </is>
      </c>
      <c r="D250" s="1">
        <v>136333</v>
      </c>
      <c r="E250" s="0" t="inlineStr">
        <is>
          <t>UNI SIDELI CR:136333</t>
        </is>
      </c>
      <c r="F250" s="2">
        <v>902136333017</v>
      </c>
      <c r="I250" s="0">
        <v>19.99</v>
      </c>
      <c r="J250" s="0">
        <v>68</v>
      </c>
    </row>
    <row r="251" spans="1:10" customHeight="0">
      <c r="A251" s="0">
        <f>HYPERLINK("https://dl.dropboxusercontent.com/scl/fi/2y9od0softckpa9v9sx7a/sideline-136332-af.jpg?rlkey=o0iewlqvyuv7csoutiqvvsnfg&amp;dl=0","Click to download Image")</f>
      </c>
      <c r="C251" s="0" t="inlineStr">
        <is>
          <t>Sideline Fanny Pack</t>
        </is>
      </c>
      <c r="D251" s="1">
        <v>136332</v>
      </c>
      <c r="E251" s="0" t="inlineStr">
        <is>
          <t>IOWA SIDELI CR:136332</t>
        </is>
      </c>
      <c r="F251" s="2">
        <v>900136332016</v>
      </c>
      <c r="I251" s="0">
        <v>19.99</v>
      </c>
      <c r="J251" s="0">
        <v>44</v>
      </c>
    </row>
    <row r="252" spans="1:10" customHeight="0">
      <c r="A252" s="0">
        <f>HYPERLINK("https://dl.dropboxusercontent.com/scl/fi/olj8igps6c0b2f09m95jt/dasher-152345-f.jpg?rlkey=q3uw9g1clo1il469jhmug4b62&amp;dl=0","Click to download Image")</f>
      </c>
      <c r="B252" s="0">
        <f>HYPERLINK("https://dl.dropboxusercontent.com/scl/fi/lyzrj26noz5rrdb2p4tog/graphic-update2022-mens.jpg?rlkey=8dof6myfisnr382bj6hamdpgp&amp;dl=0","Click to download SizeChart")</f>
      </c>
      <c r="C252" s="0" t="inlineStr">
        <is>
          <t>Dasher Unisex Ugly Sweatshirt</t>
        </is>
      </c>
      <c r="D252" s="1">
        <v>152345</v>
      </c>
      <c r="E252" s="0" t="inlineStr">
        <is>
          <t>ISU DASHER M CL:152345AA-XS</t>
        </is>
      </c>
      <c r="F252" s="2">
        <v>801152345038</v>
      </c>
      <c r="G252" s="0" t="inlineStr">
        <is>
          <t>MENS</t>
        </is>
      </c>
      <c r="H252" s="0" t="inlineStr">
        <is>
          <t>XS</t>
        </is>
      </c>
      <c r="I252" s="0">
        <v>49.99</v>
      </c>
      <c r="J252" s="0">
        <v>6</v>
      </c>
    </row>
    <row r="253" spans="1:10" customHeight="0">
      <c r="A253" s="0">
        <f>HYPERLINK("https://dl.dropboxusercontent.com/scl/fi/olj8igps6c0b2f09m95jt/dasher-152345-f.jpg?rlkey=q3uw9g1clo1il469jhmug4b62&amp;dl=0","Click to download Image")</f>
      </c>
      <c r="B253" s="0">
        <f>HYPERLINK("https://dl.dropboxusercontent.com/scl/fi/lyzrj26noz5rrdb2p4tog/graphic-update2022-mens.jpg?rlkey=8dof6myfisnr382bj6hamdpgp&amp;dl=0","Click to download SizeChart")</f>
      </c>
      <c r="C253" s="0" t="inlineStr">
        <is>
          <t>Dasher Unisex Ugly Sweatshirt</t>
        </is>
      </c>
      <c r="D253" s="1">
        <v>152345</v>
      </c>
      <c r="E253" s="0" t="inlineStr">
        <is>
          <t>ISU DASHER M CL:152345A-S</t>
        </is>
      </c>
      <c r="F253" s="2">
        <v>801152345045</v>
      </c>
      <c r="G253" s="0" t="inlineStr">
        <is>
          <t>MENS</t>
        </is>
      </c>
      <c r="H253" s="0" t="inlineStr">
        <is>
          <t>S</t>
        </is>
      </c>
      <c r="I253" s="0">
        <v>49.99</v>
      </c>
      <c r="J253" s="0">
        <v>3</v>
      </c>
    </row>
    <row r="254" spans="1:10" customHeight="0">
      <c r="A254" s="0">
        <f>HYPERLINK("https://dl.dropboxusercontent.com/scl/fi/olj8igps6c0b2f09m95jt/dasher-152345-f.jpg?rlkey=q3uw9g1clo1il469jhmug4b62&amp;dl=0","Click to download Image")</f>
      </c>
      <c r="B254" s="0">
        <f>HYPERLINK("https://dl.dropboxusercontent.com/scl/fi/lyzrj26noz5rrdb2p4tog/graphic-update2022-mens.jpg?rlkey=8dof6myfisnr382bj6hamdpgp&amp;dl=0","Click to download SizeChart")</f>
      </c>
      <c r="C254" s="0" t="inlineStr">
        <is>
          <t>Dasher Unisex Ugly Sweatshirt</t>
        </is>
      </c>
      <c r="D254" s="1">
        <v>152345</v>
      </c>
      <c r="E254" s="0" t="inlineStr">
        <is>
          <t>ISU DASHER M CL:152345B-M</t>
        </is>
      </c>
      <c r="F254" s="2">
        <v>801152345052</v>
      </c>
      <c r="G254" s="0" t="inlineStr">
        <is>
          <t>MENS</t>
        </is>
      </c>
      <c r="H254" s="0" t="inlineStr">
        <is>
          <t>M</t>
        </is>
      </c>
      <c r="I254" s="0">
        <v>49.99</v>
      </c>
      <c r="J254" s="0">
        <v>1</v>
      </c>
    </row>
    <row r="255" spans="1:10" customHeight="0">
      <c r="A255" s="0">
        <f>HYPERLINK("https://dl.dropboxusercontent.com/scl/fi/olj8igps6c0b2f09m95jt/dasher-152345-f.jpg?rlkey=q3uw9g1clo1il469jhmug4b62&amp;dl=0","Click to download Image")</f>
      </c>
      <c r="B255" s="0">
        <f>HYPERLINK("https://dl.dropboxusercontent.com/scl/fi/lyzrj26noz5rrdb2p4tog/graphic-update2022-mens.jpg?rlkey=8dof6myfisnr382bj6hamdpgp&amp;dl=0","Click to download SizeChart")</f>
      </c>
      <c r="C255" s="0" t="inlineStr">
        <is>
          <t>Dasher Unisex Ugly Sweatshirt</t>
        </is>
      </c>
      <c r="D255" s="1">
        <v>152345</v>
      </c>
      <c r="E255" s="0" t="inlineStr">
        <is>
          <t>ISU DASHER M CL:152345C-L</t>
        </is>
      </c>
      <c r="F255" s="2">
        <v>801152345069</v>
      </c>
      <c r="G255" s="0" t="inlineStr">
        <is>
          <t>MENS</t>
        </is>
      </c>
      <c r="H255" s="0" t="inlineStr">
        <is>
          <t>L</t>
        </is>
      </c>
      <c r="I255" s="0">
        <v>49.99</v>
      </c>
      <c r="J255" s="0">
        <v>2</v>
      </c>
    </row>
    <row r="256" spans="1:10" customHeight="0">
      <c r="A256" s="0">
        <f>HYPERLINK("https://dl.dropboxusercontent.com/scl/fi/olj8igps6c0b2f09m95jt/dasher-152345-f.jpg?rlkey=q3uw9g1clo1il469jhmug4b62&amp;dl=0","Click to download Image")</f>
      </c>
      <c r="B256" s="0">
        <f>HYPERLINK("https://dl.dropboxusercontent.com/scl/fi/lyzrj26noz5rrdb2p4tog/graphic-update2022-mens.jpg?rlkey=8dof6myfisnr382bj6hamdpgp&amp;dl=0","Click to download SizeChart")</f>
      </c>
      <c r="C256" s="0" t="inlineStr">
        <is>
          <t>Dasher Unisex Ugly Sweatshirt</t>
        </is>
      </c>
      <c r="D256" s="1">
        <v>152345</v>
      </c>
      <c r="E256" s="0" t="inlineStr">
        <is>
          <t>ISU DASHER M CL:152345D-XL</t>
        </is>
      </c>
      <c r="F256" s="2">
        <v>801152345076</v>
      </c>
      <c r="G256" s="0" t="inlineStr">
        <is>
          <t>MENS</t>
        </is>
      </c>
      <c r="H256" s="0" t="inlineStr">
        <is>
          <t>XL</t>
        </is>
      </c>
      <c r="I256" s="0">
        <v>49.99</v>
      </c>
      <c r="J256" s="0">
        <v>2</v>
      </c>
    </row>
    <row r="257" spans="1:10" customHeight="0">
      <c r="A257" s="0">
        <f>HYPERLINK("https://dl.dropboxusercontent.com/scl/fi/olj8igps6c0b2f09m95jt/dasher-152345-f.jpg?rlkey=q3uw9g1clo1il469jhmug4b62&amp;dl=0","Click to download Image")</f>
      </c>
      <c r="B257" s="0">
        <f>HYPERLINK("https://dl.dropboxusercontent.com/scl/fi/lyzrj26noz5rrdb2p4tog/graphic-update2022-mens.jpg?rlkey=8dof6myfisnr382bj6hamdpgp&amp;dl=0","Click to download SizeChart")</f>
      </c>
      <c r="C257" s="0" t="inlineStr">
        <is>
          <t>Dasher Unisex Ugly Sweatshirt</t>
        </is>
      </c>
      <c r="D257" s="1">
        <v>152345</v>
      </c>
      <c r="E257" s="0" t="inlineStr">
        <is>
          <t>ISU DASHER M CL:152345E-2XL</t>
        </is>
      </c>
      <c r="F257" s="2">
        <v>801152345083</v>
      </c>
      <c r="G257" s="0" t="inlineStr">
        <is>
          <t>MENS</t>
        </is>
      </c>
      <c r="H257" s="0" t="inlineStr">
        <is>
          <t>2XL</t>
        </is>
      </c>
      <c r="I257" s="0">
        <v>49.99</v>
      </c>
      <c r="J257" s="0">
        <v>0</v>
      </c>
    </row>
    <row r="258" spans="1:10" customHeight="0">
      <c r="A258" s="0">
        <f>HYPERLINK("https://dl.dropboxusercontent.com/scl/fi/olj8igps6c0b2f09m95jt/dasher-152345-f.jpg?rlkey=q3uw9g1clo1il469jhmug4b62&amp;dl=0","Click to download Image")</f>
      </c>
      <c r="B258" s="0">
        <f>HYPERLINK("https://dl.dropboxusercontent.com/scl/fi/lyzrj26noz5rrdb2p4tog/graphic-update2022-mens.jpg?rlkey=8dof6myfisnr382bj6hamdpgp&amp;dl=0","Click to download SizeChart")</f>
      </c>
      <c r="C258" s="0" t="inlineStr">
        <is>
          <t>Dasher Unisex Ugly Sweatshirt</t>
        </is>
      </c>
      <c r="D258" s="1">
        <v>152345</v>
      </c>
      <c r="E258" s="0" t="inlineStr">
        <is>
          <t>ISU DASHER M CL:152345F-3XL</t>
        </is>
      </c>
      <c r="F258" s="2">
        <v>801152345090</v>
      </c>
      <c r="G258" s="0" t="inlineStr">
        <is>
          <t>MENS</t>
        </is>
      </c>
      <c r="H258" s="0" t="inlineStr">
        <is>
          <t>3XL</t>
        </is>
      </c>
      <c r="I258" s="0">
        <v>49.99</v>
      </c>
      <c r="J258" s="0">
        <v>0</v>
      </c>
    </row>
    <row r="259" spans="1:10" customHeight="0">
      <c r="A259" s="0">
        <f>HYPERLINK("https://dl.dropboxusercontent.com/scl/fi/olj8igps6c0b2f09m95jt/dasher-152345-f.jpg?rlkey=q3uw9g1clo1il469jhmug4b62&amp;dl=0","Click to download Image")</f>
      </c>
      <c r="B259" s="0">
        <f>HYPERLINK("https://dl.dropboxusercontent.com/scl/fi/lyzrj26noz5rrdb2p4tog/graphic-update2022-mens.jpg?rlkey=8dof6myfisnr382bj6hamdpgp&amp;dl=0","Click to download SizeChart")</f>
      </c>
      <c r="C259" s="0" t="inlineStr">
        <is>
          <t>Dasher Unisex Ugly Sweatshirt</t>
        </is>
      </c>
      <c r="D259" s="1">
        <v>152345</v>
      </c>
      <c r="E259" s="0" t="inlineStr">
        <is>
          <t>ISU DASHER M CL:152345Z-12PK</t>
        </is>
      </c>
      <c r="F259" s="2">
        <v>801152345991</v>
      </c>
      <c r="G259" s="0" t="inlineStr">
        <is>
          <t>MENS</t>
        </is>
      </c>
      <c r="H259" s="0" t="inlineStr">
        <is>
          <t>12 PACK</t>
        </is>
      </c>
      <c r="I259" s="0">
        <v>480</v>
      </c>
      <c r="J259" s="0">
        <v>0</v>
      </c>
    </row>
    <row r="260" spans="1:10" customHeight="0">
      <c r="A260" s="0">
        <f>HYPERLINK("https://dl.dropboxusercontent.com/scl/fi/1gm2cv6wgsm5m1pcmrghh/dasher-152346-f.jpg?rlkey=3s3v95ioy5snzatefenho0del&amp;dl=0","Click to download Image")</f>
      </c>
      <c r="B260" s="0">
        <f>HYPERLINK("https://dl.dropboxusercontent.com/scl/fi/lyzrj26noz5rrdb2p4tog/graphic-update2022-mens.jpg?rlkey=8dof6myfisnr382bj6hamdpgp&amp;dl=0","Click to download SizeChart")</f>
      </c>
      <c r="C260" s="0" t="inlineStr">
        <is>
          <t>Dasher Unisex Ugly Sweatshirt</t>
        </is>
      </c>
      <c r="D260" s="1">
        <v>152346</v>
      </c>
      <c r="E260" s="0" t="inlineStr">
        <is>
          <t>ISU DASHER M AT:152346AA-XS</t>
        </is>
      </c>
      <c r="F260" s="2">
        <v>801152346035</v>
      </c>
      <c r="G260" s="0" t="inlineStr">
        <is>
          <t>MENS</t>
        </is>
      </c>
      <c r="H260" s="0" t="inlineStr">
        <is>
          <t>XS</t>
        </is>
      </c>
      <c r="I260" s="0">
        <v>49.99</v>
      </c>
      <c r="J260" s="0">
        <v>11</v>
      </c>
    </row>
    <row r="261" spans="1:10" customHeight="0">
      <c r="A261" s="0">
        <f>HYPERLINK("https://dl.dropboxusercontent.com/scl/fi/1gm2cv6wgsm5m1pcmrghh/dasher-152346-f.jpg?rlkey=3s3v95ioy5snzatefenho0del&amp;dl=0","Click to download Image")</f>
      </c>
      <c r="B261" s="0">
        <f>HYPERLINK("https://dl.dropboxusercontent.com/scl/fi/lyzrj26noz5rrdb2p4tog/graphic-update2022-mens.jpg?rlkey=8dof6myfisnr382bj6hamdpgp&amp;dl=0","Click to download SizeChart")</f>
      </c>
      <c r="C261" s="0" t="inlineStr">
        <is>
          <t>Dasher Unisex Ugly Sweatshirt</t>
        </is>
      </c>
      <c r="D261" s="1">
        <v>152346</v>
      </c>
      <c r="E261" s="0" t="inlineStr">
        <is>
          <t>ISU DASHER M AT:152346A-S</t>
        </is>
      </c>
      <c r="F261" s="2">
        <v>801152346042</v>
      </c>
      <c r="G261" s="0" t="inlineStr">
        <is>
          <t>MENS</t>
        </is>
      </c>
      <c r="H261" s="0" t="inlineStr">
        <is>
          <t>S</t>
        </is>
      </c>
      <c r="I261" s="0">
        <v>49.99</v>
      </c>
      <c r="J261" s="0">
        <v>4</v>
      </c>
    </row>
    <row r="262" spans="1:10" customHeight="0">
      <c r="A262" s="0">
        <f>HYPERLINK("https://dl.dropboxusercontent.com/scl/fi/1gm2cv6wgsm5m1pcmrghh/dasher-152346-f.jpg?rlkey=3s3v95ioy5snzatefenho0del&amp;dl=0","Click to download Image")</f>
      </c>
      <c r="B262" s="0">
        <f>HYPERLINK("https://dl.dropboxusercontent.com/scl/fi/lyzrj26noz5rrdb2p4tog/graphic-update2022-mens.jpg?rlkey=8dof6myfisnr382bj6hamdpgp&amp;dl=0","Click to download SizeChart")</f>
      </c>
      <c r="C262" s="0" t="inlineStr">
        <is>
          <t>Dasher Unisex Ugly Sweatshirt</t>
        </is>
      </c>
      <c r="D262" s="1">
        <v>152346</v>
      </c>
      <c r="E262" s="0" t="inlineStr">
        <is>
          <t>ISU DASHER M AT:152346B-M</t>
        </is>
      </c>
      <c r="F262" s="2">
        <v>801152346059</v>
      </c>
      <c r="G262" s="0" t="inlineStr">
        <is>
          <t>MENS</t>
        </is>
      </c>
      <c r="H262" s="0" t="inlineStr">
        <is>
          <t>M</t>
        </is>
      </c>
      <c r="I262" s="0">
        <v>49.99</v>
      </c>
      <c r="J262" s="0">
        <v>0</v>
      </c>
    </row>
    <row r="263" spans="1:10" customHeight="0">
      <c r="A263" s="0">
        <f>HYPERLINK("https://dl.dropboxusercontent.com/scl/fi/1gm2cv6wgsm5m1pcmrghh/dasher-152346-f.jpg?rlkey=3s3v95ioy5snzatefenho0del&amp;dl=0","Click to download Image")</f>
      </c>
      <c r="B263" s="0">
        <f>HYPERLINK("https://dl.dropboxusercontent.com/scl/fi/lyzrj26noz5rrdb2p4tog/graphic-update2022-mens.jpg?rlkey=8dof6myfisnr382bj6hamdpgp&amp;dl=0","Click to download SizeChart")</f>
      </c>
      <c r="C263" s="0" t="inlineStr">
        <is>
          <t>Dasher Unisex Ugly Sweatshirt</t>
        </is>
      </c>
      <c r="D263" s="1">
        <v>152346</v>
      </c>
      <c r="E263" s="0" t="inlineStr">
        <is>
          <t>ISU DASHER M AT:152346C-L</t>
        </is>
      </c>
      <c r="F263" s="2">
        <v>801152346066</v>
      </c>
      <c r="G263" s="0" t="inlineStr">
        <is>
          <t>MENS</t>
        </is>
      </c>
      <c r="H263" s="0" t="inlineStr">
        <is>
          <t>L</t>
        </is>
      </c>
      <c r="I263" s="0">
        <v>49.99</v>
      </c>
      <c r="J263" s="0">
        <v>0</v>
      </c>
    </row>
    <row r="264" spans="1:10" customHeight="0">
      <c r="A264" s="0">
        <f>HYPERLINK("https://dl.dropboxusercontent.com/scl/fi/1gm2cv6wgsm5m1pcmrghh/dasher-152346-f.jpg?rlkey=3s3v95ioy5snzatefenho0del&amp;dl=0","Click to download Image")</f>
      </c>
      <c r="B264" s="0">
        <f>HYPERLINK("https://dl.dropboxusercontent.com/scl/fi/lyzrj26noz5rrdb2p4tog/graphic-update2022-mens.jpg?rlkey=8dof6myfisnr382bj6hamdpgp&amp;dl=0","Click to download SizeChart")</f>
      </c>
      <c r="C264" s="0" t="inlineStr">
        <is>
          <t>Dasher Unisex Ugly Sweatshirt</t>
        </is>
      </c>
      <c r="D264" s="1">
        <v>152346</v>
      </c>
      <c r="E264" s="0" t="inlineStr">
        <is>
          <t>ISU DASHER M AT:152346D-XL</t>
        </is>
      </c>
      <c r="F264" s="2">
        <v>801152346073</v>
      </c>
      <c r="G264" s="0" t="inlineStr">
        <is>
          <t>MENS</t>
        </is>
      </c>
      <c r="H264" s="0" t="inlineStr">
        <is>
          <t>XL</t>
        </is>
      </c>
      <c r="I264" s="0">
        <v>49.99</v>
      </c>
      <c r="J264" s="0">
        <v>0</v>
      </c>
    </row>
    <row r="265" spans="1:10" customHeight="0">
      <c r="A265" s="0">
        <f>HYPERLINK("https://dl.dropboxusercontent.com/scl/fi/1gm2cv6wgsm5m1pcmrghh/dasher-152346-f.jpg?rlkey=3s3v95ioy5snzatefenho0del&amp;dl=0","Click to download Image")</f>
      </c>
      <c r="B265" s="0">
        <f>HYPERLINK("https://dl.dropboxusercontent.com/scl/fi/lyzrj26noz5rrdb2p4tog/graphic-update2022-mens.jpg?rlkey=8dof6myfisnr382bj6hamdpgp&amp;dl=0","Click to download SizeChart")</f>
      </c>
      <c r="C265" s="0" t="inlineStr">
        <is>
          <t>Dasher Unisex Ugly Sweatshirt</t>
        </is>
      </c>
      <c r="D265" s="1">
        <v>152346</v>
      </c>
      <c r="E265" s="0" t="inlineStr">
        <is>
          <t>ISU DASHER M AT:152346E-2XL</t>
        </is>
      </c>
      <c r="F265" s="2">
        <v>801152346080</v>
      </c>
      <c r="G265" s="0" t="inlineStr">
        <is>
          <t>MENS</t>
        </is>
      </c>
      <c r="H265" s="0" t="inlineStr">
        <is>
          <t>2XL</t>
        </is>
      </c>
      <c r="I265" s="0">
        <v>49.99</v>
      </c>
      <c r="J265" s="0">
        <v>0</v>
      </c>
    </row>
    <row r="266" spans="1:10" customHeight="0">
      <c r="A266" s="0">
        <f>HYPERLINK("https://dl.dropboxusercontent.com/scl/fi/1gm2cv6wgsm5m1pcmrghh/dasher-152346-f.jpg?rlkey=3s3v95ioy5snzatefenho0del&amp;dl=0","Click to download Image")</f>
      </c>
      <c r="B266" s="0">
        <f>HYPERLINK("https://dl.dropboxusercontent.com/scl/fi/lyzrj26noz5rrdb2p4tog/graphic-update2022-mens.jpg?rlkey=8dof6myfisnr382bj6hamdpgp&amp;dl=0","Click to download SizeChart")</f>
      </c>
      <c r="C266" s="0" t="inlineStr">
        <is>
          <t>Dasher Unisex Ugly Sweatshirt</t>
        </is>
      </c>
      <c r="D266" s="1">
        <v>152346</v>
      </c>
      <c r="E266" s="0" t="inlineStr">
        <is>
          <t>ISU DASHER M AT:152346F-3XL</t>
        </is>
      </c>
      <c r="F266" s="2">
        <v>801152346097</v>
      </c>
      <c r="G266" s="0" t="inlineStr">
        <is>
          <t>MENS</t>
        </is>
      </c>
      <c r="H266" s="0" t="inlineStr">
        <is>
          <t>3XL</t>
        </is>
      </c>
      <c r="I266" s="0">
        <v>49.99</v>
      </c>
      <c r="J266" s="0">
        <v>1</v>
      </c>
    </row>
    <row r="267" spans="1:10" customHeight="0">
      <c r="A267" s="0">
        <f>HYPERLINK("https://dl.dropboxusercontent.com/scl/fi/1gm2cv6wgsm5m1pcmrghh/dasher-152346-f.jpg?rlkey=3s3v95ioy5snzatefenho0del&amp;dl=0","Click to download Image")</f>
      </c>
      <c r="B267" s="0">
        <f>HYPERLINK("https://dl.dropboxusercontent.com/scl/fi/lyzrj26noz5rrdb2p4tog/graphic-update2022-mens.jpg?rlkey=8dof6myfisnr382bj6hamdpgp&amp;dl=0","Click to download SizeChart")</f>
      </c>
      <c r="C267" s="0" t="inlineStr">
        <is>
          <t>Dasher Unisex Ugly Sweatshirt</t>
        </is>
      </c>
      <c r="D267" s="1">
        <v>152346</v>
      </c>
      <c r="E267" s="0" t="inlineStr">
        <is>
          <t>ISU DASHER M AT:152346Z-12PK</t>
        </is>
      </c>
      <c r="F267" s="2">
        <v>801152346998</v>
      </c>
      <c r="G267" s="0" t="inlineStr">
        <is>
          <t>MENS</t>
        </is>
      </c>
      <c r="H267" s="0" t="inlineStr">
        <is>
          <t>12 PACK</t>
        </is>
      </c>
      <c r="I267" s="0">
        <v>480</v>
      </c>
      <c r="J267" s="0">
        <v>0</v>
      </c>
    </row>
    <row r="268" spans="1:10" customHeight="0">
      <c r="A268" s="0">
        <f>HYPERLINK("https://dl.dropboxusercontent.com/scl/fi/lagvy7w49lclcsfivq4oe/dasher-152347-f.jpg?rlkey=ae4w87y3bhgj2htaroeckhro8&amp;dl=0","Click to download Image")</f>
      </c>
      <c r="B268" s="0">
        <f>HYPERLINK("https://dl.dropboxusercontent.com/scl/fi/lyzrj26noz5rrdb2p4tog/graphic-update2022-mens.jpg?rlkey=8dof6myfisnr382bj6hamdpgp&amp;dl=0","Click to download SizeChart")</f>
      </c>
      <c r="C268" s="0" t="inlineStr">
        <is>
          <t>Dasher Unisex Ugly Sweatshirt</t>
        </is>
      </c>
      <c r="D268" s="1">
        <v>152347</v>
      </c>
      <c r="E268" s="0" t="inlineStr">
        <is>
          <t>IOWA DASHER M BK:152347AA-XS</t>
        </is>
      </c>
      <c r="F268" s="2">
        <v>800152347035</v>
      </c>
      <c r="G268" s="0" t="inlineStr">
        <is>
          <t>MENS</t>
        </is>
      </c>
      <c r="H268" s="0" t="inlineStr">
        <is>
          <t>XS</t>
        </is>
      </c>
      <c r="I268" s="0">
        <v>49.99</v>
      </c>
      <c r="J268" s="0">
        <v>6</v>
      </c>
    </row>
    <row r="269" spans="1:10" customHeight="0">
      <c r="A269" s="0">
        <f>HYPERLINK("https://dl.dropboxusercontent.com/scl/fi/lagvy7w49lclcsfivq4oe/dasher-152347-f.jpg?rlkey=ae4w87y3bhgj2htaroeckhro8&amp;dl=0","Click to download Image")</f>
      </c>
      <c r="B269" s="0">
        <f>HYPERLINK("https://dl.dropboxusercontent.com/scl/fi/lyzrj26noz5rrdb2p4tog/graphic-update2022-mens.jpg?rlkey=8dof6myfisnr382bj6hamdpgp&amp;dl=0","Click to download SizeChart")</f>
      </c>
      <c r="C269" s="0" t="inlineStr">
        <is>
          <t>Dasher Unisex Ugly Sweatshirt</t>
        </is>
      </c>
      <c r="D269" s="1">
        <v>152347</v>
      </c>
      <c r="E269" s="0" t="inlineStr">
        <is>
          <t>IOWA DASHER M BK:152347A-S</t>
        </is>
      </c>
      <c r="F269" s="2">
        <v>800152347042</v>
      </c>
      <c r="G269" s="0" t="inlineStr">
        <is>
          <t>MENS</t>
        </is>
      </c>
      <c r="H269" s="0" t="inlineStr">
        <is>
          <t>S</t>
        </is>
      </c>
      <c r="I269" s="0">
        <v>49.99</v>
      </c>
      <c r="J269" s="0">
        <v>0</v>
      </c>
    </row>
    <row r="270" spans="1:10" customHeight="0">
      <c r="A270" s="0">
        <f>HYPERLINK("https://dl.dropboxusercontent.com/scl/fi/lagvy7w49lclcsfivq4oe/dasher-152347-f.jpg?rlkey=ae4w87y3bhgj2htaroeckhro8&amp;dl=0","Click to download Image")</f>
      </c>
      <c r="B270" s="0">
        <f>HYPERLINK("https://dl.dropboxusercontent.com/scl/fi/lyzrj26noz5rrdb2p4tog/graphic-update2022-mens.jpg?rlkey=8dof6myfisnr382bj6hamdpgp&amp;dl=0","Click to download SizeChart")</f>
      </c>
      <c r="C270" s="0" t="inlineStr">
        <is>
          <t>Dasher Unisex Ugly Sweatshirt</t>
        </is>
      </c>
      <c r="D270" s="1">
        <v>152347</v>
      </c>
      <c r="E270" s="0" t="inlineStr">
        <is>
          <t>IOWA DASHER M BK:152347B-M</t>
        </is>
      </c>
      <c r="F270" s="2">
        <v>800152347059</v>
      </c>
      <c r="G270" s="0" t="inlineStr">
        <is>
          <t>MENS</t>
        </is>
      </c>
      <c r="H270" s="0" t="inlineStr">
        <is>
          <t>M</t>
        </is>
      </c>
      <c r="I270" s="0">
        <v>49.99</v>
      </c>
      <c r="J270" s="0">
        <v>0</v>
      </c>
    </row>
    <row r="271" spans="1:10" customHeight="0">
      <c r="A271" s="0">
        <f>HYPERLINK("https://dl.dropboxusercontent.com/scl/fi/lagvy7w49lclcsfivq4oe/dasher-152347-f.jpg?rlkey=ae4w87y3bhgj2htaroeckhro8&amp;dl=0","Click to download Image")</f>
      </c>
      <c r="B271" s="0">
        <f>HYPERLINK("https://dl.dropboxusercontent.com/scl/fi/lyzrj26noz5rrdb2p4tog/graphic-update2022-mens.jpg?rlkey=8dof6myfisnr382bj6hamdpgp&amp;dl=0","Click to download SizeChart")</f>
      </c>
      <c r="C271" s="0" t="inlineStr">
        <is>
          <t>Dasher Unisex Ugly Sweatshirt</t>
        </is>
      </c>
      <c r="D271" s="1">
        <v>152347</v>
      </c>
      <c r="E271" s="0" t="inlineStr">
        <is>
          <t>IOWA DASHER M BK:152347C-L</t>
        </is>
      </c>
      <c r="F271" s="2">
        <v>800152347066</v>
      </c>
      <c r="G271" s="0" t="inlineStr">
        <is>
          <t>MENS</t>
        </is>
      </c>
      <c r="H271" s="0" t="inlineStr">
        <is>
          <t>L</t>
        </is>
      </c>
      <c r="I271" s="0">
        <v>49.99</v>
      </c>
      <c r="J271" s="0">
        <v>0</v>
      </c>
    </row>
    <row r="272" spans="1:10" customHeight="0">
      <c r="A272" s="0">
        <f>HYPERLINK("https://dl.dropboxusercontent.com/scl/fi/lagvy7w49lclcsfivq4oe/dasher-152347-f.jpg?rlkey=ae4w87y3bhgj2htaroeckhro8&amp;dl=0","Click to download Image")</f>
      </c>
      <c r="B272" s="0">
        <f>HYPERLINK("https://dl.dropboxusercontent.com/scl/fi/lyzrj26noz5rrdb2p4tog/graphic-update2022-mens.jpg?rlkey=8dof6myfisnr382bj6hamdpgp&amp;dl=0","Click to download SizeChart")</f>
      </c>
      <c r="C272" s="0" t="inlineStr">
        <is>
          <t>Dasher Unisex Ugly Sweatshirt</t>
        </is>
      </c>
      <c r="D272" s="1">
        <v>152347</v>
      </c>
      <c r="E272" s="0" t="inlineStr">
        <is>
          <t>IOWA DASHER M BK:152347D-XL</t>
        </is>
      </c>
      <c r="F272" s="2">
        <v>800152347073</v>
      </c>
      <c r="G272" s="0" t="inlineStr">
        <is>
          <t>MENS</t>
        </is>
      </c>
      <c r="H272" s="0" t="inlineStr">
        <is>
          <t>XL</t>
        </is>
      </c>
      <c r="I272" s="0">
        <v>49.99</v>
      </c>
      <c r="J272" s="0">
        <v>0</v>
      </c>
    </row>
    <row r="273" spans="1:10" customHeight="0">
      <c r="A273" s="0">
        <f>HYPERLINK("https://dl.dropboxusercontent.com/scl/fi/lagvy7w49lclcsfivq4oe/dasher-152347-f.jpg?rlkey=ae4w87y3bhgj2htaroeckhro8&amp;dl=0","Click to download Image")</f>
      </c>
      <c r="B273" s="0">
        <f>HYPERLINK("https://dl.dropboxusercontent.com/scl/fi/lyzrj26noz5rrdb2p4tog/graphic-update2022-mens.jpg?rlkey=8dof6myfisnr382bj6hamdpgp&amp;dl=0","Click to download SizeChart")</f>
      </c>
      <c r="C273" s="0" t="inlineStr">
        <is>
          <t>Dasher Unisex Ugly Sweatshirt</t>
        </is>
      </c>
      <c r="D273" s="1">
        <v>152347</v>
      </c>
      <c r="E273" s="0" t="inlineStr">
        <is>
          <t>IOWA DASHER M BK:152347E-2XL</t>
        </is>
      </c>
      <c r="F273" s="2">
        <v>800152347080</v>
      </c>
      <c r="G273" s="0" t="inlineStr">
        <is>
          <t>MENS</t>
        </is>
      </c>
      <c r="H273" s="0" t="inlineStr">
        <is>
          <t>2XL</t>
        </is>
      </c>
      <c r="I273" s="0">
        <v>49.99</v>
      </c>
      <c r="J273" s="0">
        <v>0</v>
      </c>
    </row>
    <row r="274" spans="1:10" customHeight="0">
      <c r="A274" s="0">
        <f>HYPERLINK("https://dl.dropboxusercontent.com/scl/fi/lagvy7w49lclcsfivq4oe/dasher-152347-f.jpg?rlkey=ae4w87y3bhgj2htaroeckhro8&amp;dl=0","Click to download Image")</f>
      </c>
      <c r="B274" s="0">
        <f>HYPERLINK("https://dl.dropboxusercontent.com/scl/fi/lyzrj26noz5rrdb2p4tog/graphic-update2022-mens.jpg?rlkey=8dof6myfisnr382bj6hamdpgp&amp;dl=0","Click to download SizeChart")</f>
      </c>
      <c r="C274" s="0" t="inlineStr">
        <is>
          <t>Dasher Unisex Ugly Sweatshirt</t>
        </is>
      </c>
      <c r="D274" s="1">
        <v>152347</v>
      </c>
      <c r="E274" s="0" t="inlineStr">
        <is>
          <t>IOWA DASHER M BK:152347F-3XL</t>
        </is>
      </c>
      <c r="F274" s="2">
        <v>800152347097</v>
      </c>
      <c r="G274" s="0" t="inlineStr">
        <is>
          <t>MENS</t>
        </is>
      </c>
      <c r="H274" s="0" t="inlineStr">
        <is>
          <t>3XL</t>
        </is>
      </c>
      <c r="I274" s="0">
        <v>49.99</v>
      </c>
      <c r="J274" s="0">
        <v>0</v>
      </c>
    </row>
    <row r="275" spans="1:10" customHeight="0">
      <c r="A275" s="0">
        <f>HYPERLINK("https://dl.dropboxusercontent.com/scl/fi/lagvy7w49lclcsfivq4oe/dasher-152347-f.jpg?rlkey=ae4w87y3bhgj2htaroeckhro8&amp;dl=0","Click to download Image")</f>
      </c>
      <c r="B275" s="0">
        <f>HYPERLINK("https://dl.dropboxusercontent.com/scl/fi/lyzrj26noz5rrdb2p4tog/graphic-update2022-mens.jpg?rlkey=8dof6myfisnr382bj6hamdpgp&amp;dl=0","Click to download SizeChart")</f>
      </c>
      <c r="C275" s="0" t="inlineStr">
        <is>
          <t>Dasher Unisex Ugly Sweatshirt</t>
        </is>
      </c>
      <c r="D275" s="1">
        <v>152347</v>
      </c>
      <c r="E275" s="0" t="inlineStr">
        <is>
          <t>IOWA DASHER M BK:152347Z-12PK</t>
        </is>
      </c>
      <c r="F275" s="2">
        <v>800152347998</v>
      </c>
      <c r="G275" s="0" t="inlineStr">
        <is>
          <t>MENS</t>
        </is>
      </c>
      <c r="H275" s="0" t="inlineStr">
        <is>
          <t>12 PACK</t>
        </is>
      </c>
      <c r="I275" s="0">
        <v>480</v>
      </c>
      <c r="J275" s="0">
        <v>0</v>
      </c>
    </row>
    <row r="276" spans="1:10" customHeight="0">
      <c r="A276" s="0">
        <f>HYPERLINK("https://dl.dropboxusercontent.com/scl/fi/5ty74e4g309rshttq3q7f/dasher-152348-f.jpg?rlkey=wladwmpy986w1nmbukk65pmea&amp;dl=0","Click to download Image")</f>
      </c>
      <c r="B276" s="0">
        <f>HYPERLINK("https://dl.dropboxusercontent.com/scl/fi/lyzrj26noz5rrdb2p4tog/graphic-update2022-mens.jpg?rlkey=8dof6myfisnr382bj6hamdpgp&amp;dl=0","Click to download SizeChart")</f>
      </c>
      <c r="C276" s="0" t="inlineStr">
        <is>
          <t>Dasher Unisex Ugly Sweatshirt</t>
        </is>
      </c>
      <c r="D276" s="1">
        <v>152348</v>
      </c>
      <c r="E276" s="0" t="inlineStr">
        <is>
          <t>IOWA DASHER M AT:152348AA-XS</t>
        </is>
      </c>
      <c r="F276" s="2">
        <v>800152348032</v>
      </c>
      <c r="G276" s="0" t="inlineStr">
        <is>
          <t>MENS</t>
        </is>
      </c>
      <c r="H276" s="0" t="inlineStr">
        <is>
          <t>XS</t>
        </is>
      </c>
      <c r="I276" s="0">
        <v>49.99</v>
      </c>
      <c r="J276" s="0">
        <v>10</v>
      </c>
    </row>
    <row r="277" spans="1:10" customHeight="0">
      <c r="A277" s="0">
        <f>HYPERLINK("https://dl.dropboxusercontent.com/scl/fi/5ty74e4g309rshttq3q7f/dasher-152348-f.jpg?rlkey=wladwmpy986w1nmbukk65pmea&amp;dl=0","Click to download Image")</f>
      </c>
      <c r="B277" s="0">
        <f>HYPERLINK("https://dl.dropboxusercontent.com/scl/fi/lyzrj26noz5rrdb2p4tog/graphic-update2022-mens.jpg?rlkey=8dof6myfisnr382bj6hamdpgp&amp;dl=0","Click to download SizeChart")</f>
      </c>
      <c r="C277" s="0" t="inlineStr">
        <is>
          <t>Dasher Unisex Ugly Sweatshirt</t>
        </is>
      </c>
      <c r="D277" s="1">
        <v>152348</v>
      </c>
      <c r="E277" s="0" t="inlineStr">
        <is>
          <t>IOWA DASHER M AT:152348A-S</t>
        </is>
      </c>
      <c r="F277" s="2">
        <v>800152348049</v>
      </c>
      <c r="G277" s="0" t="inlineStr">
        <is>
          <t>MENS</t>
        </is>
      </c>
      <c r="H277" s="0" t="inlineStr">
        <is>
          <t>S</t>
        </is>
      </c>
      <c r="I277" s="0">
        <v>49.99</v>
      </c>
      <c r="J277" s="0">
        <v>6</v>
      </c>
    </row>
    <row r="278" spans="1:10" customHeight="0">
      <c r="A278" s="0">
        <f>HYPERLINK("https://dl.dropboxusercontent.com/scl/fi/5ty74e4g309rshttq3q7f/dasher-152348-f.jpg?rlkey=wladwmpy986w1nmbukk65pmea&amp;dl=0","Click to download Image")</f>
      </c>
      <c r="B278" s="0">
        <f>HYPERLINK("https://dl.dropboxusercontent.com/scl/fi/lyzrj26noz5rrdb2p4tog/graphic-update2022-mens.jpg?rlkey=8dof6myfisnr382bj6hamdpgp&amp;dl=0","Click to download SizeChart")</f>
      </c>
      <c r="C278" s="0" t="inlineStr">
        <is>
          <t>Dasher Unisex Ugly Sweatshirt</t>
        </is>
      </c>
      <c r="D278" s="1">
        <v>152348</v>
      </c>
      <c r="E278" s="0" t="inlineStr">
        <is>
          <t>IOWA DASHER M AT:152348B-M</t>
        </is>
      </c>
      <c r="F278" s="2">
        <v>800152348056</v>
      </c>
      <c r="G278" s="0" t="inlineStr">
        <is>
          <t>MENS</t>
        </is>
      </c>
      <c r="H278" s="0" t="inlineStr">
        <is>
          <t>M</t>
        </is>
      </c>
      <c r="I278" s="0">
        <v>49.99</v>
      </c>
      <c r="J278" s="0">
        <v>0</v>
      </c>
    </row>
    <row r="279" spans="1:10" customHeight="0">
      <c r="A279" s="0">
        <f>HYPERLINK("https://dl.dropboxusercontent.com/scl/fi/5ty74e4g309rshttq3q7f/dasher-152348-f.jpg?rlkey=wladwmpy986w1nmbukk65pmea&amp;dl=0","Click to download Image")</f>
      </c>
      <c r="B279" s="0">
        <f>HYPERLINK("https://dl.dropboxusercontent.com/scl/fi/lyzrj26noz5rrdb2p4tog/graphic-update2022-mens.jpg?rlkey=8dof6myfisnr382bj6hamdpgp&amp;dl=0","Click to download SizeChart")</f>
      </c>
      <c r="C279" s="0" t="inlineStr">
        <is>
          <t>Dasher Unisex Ugly Sweatshirt</t>
        </is>
      </c>
      <c r="D279" s="1">
        <v>152348</v>
      </c>
      <c r="E279" s="0" t="inlineStr">
        <is>
          <t>IOWA DASHER M AT:152348C-L</t>
        </is>
      </c>
      <c r="F279" s="2">
        <v>800152348063</v>
      </c>
      <c r="G279" s="0" t="inlineStr">
        <is>
          <t>MENS</t>
        </is>
      </c>
      <c r="H279" s="0" t="inlineStr">
        <is>
          <t>L</t>
        </is>
      </c>
      <c r="I279" s="0">
        <v>49.99</v>
      </c>
      <c r="J279" s="0">
        <v>0</v>
      </c>
    </row>
    <row r="280" spans="1:10" customHeight="0">
      <c r="A280" s="0">
        <f>HYPERLINK("https://dl.dropboxusercontent.com/scl/fi/5ty74e4g309rshttq3q7f/dasher-152348-f.jpg?rlkey=wladwmpy986w1nmbukk65pmea&amp;dl=0","Click to download Image")</f>
      </c>
      <c r="B280" s="0">
        <f>HYPERLINK("https://dl.dropboxusercontent.com/scl/fi/lyzrj26noz5rrdb2p4tog/graphic-update2022-mens.jpg?rlkey=8dof6myfisnr382bj6hamdpgp&amp;dl=0","Click to download SizeChart")</f>
      </c>
      <c r="C280" s="0" t="inlineStr">
        <is>
          <t>Dasher Unisex Ugly Sweatshirt</t>
        </is>
      </c>
      <c r="D280" s="1">
        <v>152348</v>
      </c>
      <c r="E280" s="0" t="inlineStr">
        <is>
          <t>IOWA DASHER M AT:152348D-XL</t>
        </is>
      </c>
      <c r="F280" s="2">
        <v>800152348070</v>
      </c>
      <c r="G280" s="0" t="inlineStr">
        <is>
          <t>MENS</t>
        </is>
      </c>
      <c r="H280" s="0" t="inlineStr">
        <is>
          <t>XL</t>
        </is>
      </c>
      <c r="I280" s="0">
        <v>49.99</v>
      </c>
      <c r="J280" s="0">
        <v>0</v>
      </c>
    </row>
    <row r="281" spans="1:10" customHeight="0">
      <c r="A281" s="0">
        <f>HYPERLINK("https://dl.dropboxusercontent.com/scl/fi/5ty74e4g309rshttq3q7f/dasher-152348-f.jpg?rlkey=wladwmpy986w1nmbukk65pmea&amp;dl=0","Click to download Image")</f>
      </c>
      <c r="B281" s="0">
        <f>HYPERLINK("https://dl.dropboxusercontent.com/scl/fi/lyzrj26noz5rrdb2p4tog/graphic-update2022-mens.jpg?rlkey=8dof6myfisnr382bj6hamdpgp&amp;dl=0","Click to download SizeChart")</f>
      </c>
      <c r="C281" s="0" t="inlineStr">
        <is>
          <t>Dasher Unisex Ugly Sweatshirt</t>
        </is>
      </c>
      <c r="D281" s="1">
        <v>152348</v>
      </c>
      <c r="E281" s="0" t="inlineStr">
        <is>
          <t>IOWA DASHER M AT:152348E-2XL</t>
        </is>
      </c>
      <c r="F281" s="2">
        <v>800152348087</v>
      </c>
      <c r="G281" s="0" t="inlineStr">
        <is>
          <t>MENS</t>
        </is>
      </c>
      <c r="H281" s="0" t="inlineStr">
        <is>
          <t>2XL</t>
        </is>
      </c>
      <c r="I281" s="0">
        <v>49.99</v>
      </c>
      <c r="J281" s="0">
        <v>0</v>
      </c>
    </row>
    <row r="282" spans="1:10" customHeight="0">
      <c r="A282" s="0">
        <f>HYPERLINK("https://dl.dropboxusercontent.com/scl/fi/5ty74e4g309rshttq3q7f/dasher-152348-f.jpg?rlkey=wladwmpy986w1nmbukk65pmea&amp;dl=0","Click to download Image")</f>
      </c>
      <c r="B282" s="0">
        <f>HYPERLINK("https://dl.dropboxusercontent.com/scl/fi/lyzrj26noz5rrdb2p4tog/graphic-update2022-mens.jpg?rlkey=8dof6myfisnr382bj6hamdpgp&amp;dl=0","Click to download SizeChart")</f>
      </c>
      <c r="C282" s="0" t="inlineStr">
        <is>
          <t>Dasher Unisex Ugly Sweatshirt</t>
        </is>
      </c>
      <c r="D282" s="1">
        <v>152348</v>
      </c>
      <c r="E282" s="0" t="inlineStr">
        <is>
          <t>IOWA DASHER M AT:152348F-3XL</t>
        </is>
      </c>
      <c r="F282" s="2">
        <v>800152348094</v>
      </c>
      <c r="G282" s="0" t="inlineStr">
        <is>
          <t>MENS</t>
        </is>
      </c>
      <c r="H282" s="0" t="inlineStr">
        <is>
          <t>3XL</t>
        </is>
      </c>
      <c r="I282" s="0">
        <v>49.99</v>
      </c>
      <c r="J282" s="0">
        <v>4</v>
      </c>
    </row>
    <row r="283" spans="1:10" customHeight="0">
      <c r="A283" s="0">
        <f>HYPERLINK("https://dl.dropboxusercontent.com/scl/fi/5ty74e4g309rshttq3q7f/dasher-152348-f.jpg?rlkey=wladwmpy986w1nmbukk65pmea&amp;dl=0","Click to download Image")</f>
      </c>
      <c r="B283" s="0">
        <f>HYPERLINK("https://dl.dropboxusercontent.com/scl/fi/lyzrj26noz5rrdb2p4tog/graphic-update2022-mens.jpg?rlkey=8dof6myfisnr382bj6hamdpgp&amp;dl=0","Click to download SizeChart")</f>
      </c>
      <c r="C283" s="0" t="inlineStr">
        <is>
          <t>Dasher Unisex Ugly Sweatshirt</t>
        </is>
      </c>
      <c r="D283" s="1">
        <v>152348</v>
      </c>
      <c r="E283" s="0" t="inlineStr">
        <is>
          <t>IOWA DASHER M AT:152348Z-12PK</t>
        </is>
      </c>
      <c r="F283" s="2">
        <v>800152348995</v>
      </c>
      <c r="G283" s="0" t="inlineStr">
        <is>
          <t>MENS</t>
        </is>
      </c>
      <c r="H283" s="0" t="inlineStr">
        <is>
          <t>12 PACK</t>
        </is>
      </c>
      <c r="I283" s="0">
        <v>480</v>
      </c>
      <c r="J283" s="0">
        <v>0</v>
      </c>
    </row>
    <row r="284" spans="1:10" customHeight="0">
      <c r="A284" s="0">
        <f>HYPERLINK("https://dl.dropboxusercontent.com/scl/fi/aiwvk43rzu2084rt185ig/dasher-152674-tn.jpg?rlkey=tchq356sfzwhwip96ajgs4zd5&amp;dl=0","Click to download Image")</f>
      </c>
      <c r="B284" s="0">
        <f>HYPERLINK("https://dl.dropboxusercontent.com/scl/fi/lyzrj26noz5rrdb2p4tog/graphic-update2022-mens.jpg?rlkey=8dof6myfisnr382bj6hamdpgp&amp;dl=0","Click to download SizeChart")</f>
      </c>
      <c r="C284" s="0" t="inlineStr">
        <is>
          <t>Dasher Unisex Ugly Sweatshirt</t>
        </is>
      </c>
      <c r="D284" s="1">
        <v>152674</v>
      </c>
      <c r="E284" s="0" t="inlineStr">
        <is>
          <t>KSU DASHER M PE:152674AA-XS</t>
        </is>
      </c>
      <c r="F284" s="2">
        <v>805152674037</v>
      </c>
      <c r="G284" s="0" t="inlineStr">
        <is>
          <t>MENS</t>
        </is>
      </c>
      <c r="H284" s="0" t="inlineStr">
        <is>
          <t>XS</t>
        </is>
      </c>
      <c r="I284" s="0">
        <v>49.99</v>
      </c>
      <c r="J284" s="0">
        <v>6</v>
      </c>
    </row>
    <row r="285" spans="1:10" customHeight="0">
      <c r="A285" s="0">
        <f>HYPERLINK("https://dl.dropboxusercontent.com/scl/fi/aiwvk43rzu2084rt185ig/dasher-152674-tn.jpg?rlkey=tchq356sfzwhwip96ajgs4zd5&amp;dl=0","Click to download Image")</f>
      </c>
      <c r="B285" s="0">
        <f>HYPERLINK("https://dl.dropboxusercontent.com/scl/fi/lyzrj26noz5rrdb2p4tog/graphic-update2022-mens.jpg?rlkey=8dof6myfisnr382bj6hamdpgp&amp;dl=0","Click to download SizeChart")</f>
      </c>
      <c r="C285" s="0" t="inlineStr">
        <is>
          <t>Dasher Unisex Ugly Sweatshirt</t>
        </is>
      </c>
      <c r="D285" s="1">
        <v>152674</v>
      </c>
      <c r="E285" s="0" t="inlineStr">
        <is>
          <t>KSU DASHER M PE:152674A-S</t>
        </is>
      </c>
      <c r="F285" s="2">
        <v>805152674044</v>
      </c>
      <c r="G285" s="0" t="inlineStr">
        <is>
          <t>MENS</t>
        </is>
      </c>
      <c r="H285" s="0" t="inlineStr">
        <is>
          <t>S</t>
        </is>
      </c>
      <c r="I285" s="0">
        <v>49.99</v>
      </c>
      <c r="J285" s="0">
        <v>2</v>
      </c>
    </row>
    <row r="286" spans="1:10" customHeight="0">
      <c r="A286" s="0">
        <f>HYPERLINK("https://dl.dropboxusercontent.com/scl/fi/aiwvk43rzu2084rt185ig/dasher-152674-tn.jpg?rlkey=tchq356sfzwhwip96ajgs4zd5&amp;dl=0","Click to download Image")</f>
      </c>
      <c r="B286" s="0">
        <f>HYPERLINK("https://dl.dropboxusercontent.com/scl/fi/lyzrj26noz5rrdb2p4tog/graphic-update2022-mens.jpg?rlkey=8dof6myfisnr382bj6hamdpgp&amp;dl=0","Click to download SizeChart")</f>
      </c>
      <c r="C286" s="0" t="inlineStr">
        <is>
          <t>Dasher Unisex Ugly Sweatshirt</t>
        </is>
      </c>
      <c r="D286" s="1">
        <v>152674</v>
      </c>
      <c r="E286" s="0" t="inlineStr">
        <is>
          <t>KSU DASHER M PE:152674B-M</t>
        </is>
      </c>
      <c r="F286" s="2">
        <v>805152674051</v>
      </c>
      <c r="G286" s="0" t="inlineStr">
        <is>
          <t>MENS</t>
        </is>
      </c>
      <c r="H286" s="0" t="inlineStr">
        <is>
          <t>M</t>
        </is>
      </c>
      <c r="I286" s="0">
        <v>49.99</v>
      </c>
      <c r="J286" s="0">
        <v>2</v>
      </c>
    </row>
    <row r="287" spans="1:10" customHeight="0">
      <c r="A287" s="0">
        <f>HYPERLINK("https://dl.dropboxusercontent.com/scl/fi/aiwvk43rzu2084rt185ig/dasher-152674-tn.jpg?rlkey=tchq356sfzwhwip96ajgs4zd5&amp;dl=0","Click to download Image")</f>
      </c>
      <c r="B287" s="0">
        <f>HYPERLINK("https://dl.dropboxusercontent.com/scl/fi/lyzrj26noz5rrdb2p4tog/graphic-update2022-mens.jpg?rlkey=8dof6myfisnr382bj6hamdpgp&amp;dl=0","Click to download SizeChart")</f>
      </c>
      <c r="C287" s="0" t="inlineStr">
        <is>
          <t>Dasher Unisex Ugly Sweatshirt</t>
        </is>
      </c>
      <c r="D287" s="1">
        <v>152674</v>
      </c>
      <c r="E287" s="0" t="inlineStr">
        <is>
          <t>KSU DASHER M PE:152674C-L</t>
        </is>
      </c>
      <c r="F287" s="2">
        <v>805152674068</v>
      </c>
      <c r="G287" s="0" t="inlineStr">
        <is>
          <t>MENS</t>
        </is>
      </c>
      <c r="H287" s="0" t="inlineStr">
        <is>
          <t>L</t>
        </is>
      </c>
      <c r="I287" s="0">
        <v>49.99</v>
      </c>
      <c r="J287" s="0">
        <v>0</v>
      </c>
    </row>
    <row r="288" spans="1:10" customHeight="0">
      <c r="A288" s="0">
        <f>HYPERLINK("https://dl.dropboxusercontent.com/scl/fi/aiwvk43rzu2084rt185ig/dasher-152674-tn.jpg?rlkey=tchq356sfzwhwip96ajgs4zd5&amp;dl=0","Click to download Image")</f>
      </c>
      <c r="B288" s="0">
        <f>HYPERLINK("https://dl.dropboxusercontent.com/scl/fi/lyzrj26noz5rrdb2p4tog/graphic-update2022-mens.jpg?rlkey=8dof6myfisnr382bj6hamdpgp&amp;dl=0","Click to download SizeChart")</f>
      </c>
      <c r="C288" s="0" t="inlineStr">
        <is>
          <t>Dasher Unisex Ugly Sweatshirt</t>
        </is>
      </c>
      <c r="D288" s="1">
        <v>152674</v>
      </c>
      <c r="E288" s="0" t="inlineStr">
        <is>
          <t>KSU DASHER M PE:152674D-XL</t>
        </is>
      </c>
      <c r="F288" s="2">
        <v>805152674075</v>
      </c>
      <c r="G288" s="0" t="inlineStr">
        <is>
          <t>MENS</t>
        </is>
      </c>
      <c r="H288" s="0" t="inlineStr">
        <is>
          <t>XL</t>
        </is>
      </c>
      <c r="I288" s="0">
        <v>49.99</v>
      </c>
      <c r="J288" s="0">
        <v>0</v>
      </c>
    </row>
    <row r="289" spans="1:10" customHeight="0">
      <c r="A289" s="0">
        <f>HYPERLINK("https://dl.dropboxusercontent.com/scl/fi/aiwvk43rzu2084rt185ig/dasher-152674-tn.jpg?rlkey=tchq356sfzwhwip96ajgs4zd5&amp;dl=0","Click to download Image")</f>
      </c>
      <c r="B289" s="0">
        <f>HYPERLINK("https://dl.dropboxusercontent.com/scl/fi/lyzrj26noz5rrdb2p4tog/graphic-update2022-mens.jpg?rlkey=8dof6myfisnr382bj6hamdpgp&amp;dl=0","Click to download SizeChart")</f>
      </c>
      <c r="C289" s="0" t="inlineStr">
        <is>
          <t>Dasher Unisex Ugly Sweatshirt</t>
        </is>
      </c>
      <c r="D289" s="1">
        <v>152674</v>
      </c>
      <c r="E289" s="0" t="inlineStr">
        <is>
          <t>KSU DASHER M PE:152674E-2XL</t>
        </is>
      </c>
      <c r="F289" s="2">
        <v>805152674082</v>
      </c>
      <c r="G289" s="0" t="inlineStr">
        <is>
          <t>MENS</t>
        </is>
      </c>
      <c r="H289" s="0" t="inlineStr">
        <is>
          <t>2XL</t>
        </is>
      </c>
      <c r="I289" s="0">
        <v>49.99</v>
      </c>
      <c r="J289" s="0">
        <v>3</v>
      </c>
    </row>
    <row r="290" spans="1:10" customHeight="0">
      <c r="A290" s="0">
        <f>HYPERLINK("https://dl.dropboxusercontent.com/scl/fi/aiwvk43rzu2084rt185ig/dasher-152674-tn.jpg?rlkey=tchq356sfzwhwip96ajgs4zd5&amp;dl=0","Click to download Image")</f>
      </c>
      <c r="B290" s="0">
        <f>HYPERLINK("https://dl.dropboxusercontent.com/scl/fi/lyzrj26noz5rrdb2p4tog/graphic-update2022-mens.jpg?rlkey=8dof6myfisnr382bj6hamdpgp&amp;dl=0","Click to download SizeChart")</f>
      </c>
      <c r="C290" s="0" t="inlineStr">
        <is>
          <t>Dasher Unisex Ugly Sweatshirt</t>
        </is>
      </c>
      <c r="D290" s="1">
        <v>152674</v>
      </c>
      <c r="E290" s="0" t="inlineStr">
        <is>
          <t>KSU DASHER M PE:152674F-3XL</t>
        </is>
      </c>
      <c r="F290" s="2">
        <v>805152674099</v>
      </c>
      <c r="G290" s="0" t="inlineStr">
        <is>
          <t>MENS</t>
        </is>
      </c>
      <c r="H290" s="0" t="inlineStr">
        <is>
          <t>3XL</t>
        </is>
      </c>
      <c r="I290" s="0">
        <v>49.99</v>
      </c>
      <c r="J290" s="0">
        <v>3</v>
      </c>
    </row>
    <row r="291" spans="1:10" customHeight="0">
      <c r="A291" s="0">
        <f>HYPERLINK("https://dl.dropboxusercontent.com/scl/fi/aiwvk43rzu2084rt185ig/dasher-152674-tn.jpg?rlkey=tchq356sfzwhwip96ajgs4zd5&amp;dl=0","Click to download Image")</f>
      </c>
      <c r="B291" s="0">
        <f>HYPERLINK("https://dl.dropboxusercontent.com/scl/fi/lyzrj26noz5rrdb2p4tog/graphic-update2022-mens.jpg?rlkey=8dof6myfisnr382bj6hamdpgp&amp;dl=0","Click to download SizeChart")</f>
      </c>
      <c r="C291" s="0" t="inlineStr">
        <is>
          <t>Dasher Unisex Ugly Sweatshirt</t>
        </is>
      </c>
      <c r="D291" s="1">
        <v>152674</v>
      </c>
      <c r="E291" s="0" t="inlineStr">
        <is>
          <t>KSU DASHER M PE:152674Z-12PK</t>
        </is>
      </c>
      <c r="F291" s="2">
        <v>805152674990</v>
      </c>
      <c r="G291" s="0" t="inlineStr">
        <is>
          <t>MENS</t>
        </is>
      </c>
      <c r="H291" s="0" t="inlineStr">
        <is>
          <t>12 PACK</t>
        </is>
      </c>
      <c r="I291" s="0">
        <v>480</v>
      </c>
      <c r="J291" s="0">
        <v>0</v>
      </c>
    </row>
    <row r="292" spans="1:10" customHeight="0">
      <c r="A292" s="0">
        <f>HYPERLINK("https://dl.dropboxusercontent.com/scl/fi/zt5tz4c2wqy2ejuslyoyq/dasher-153140-tn.jpg?rlkey=lv2fefacs3q73idmsdq2y7lrb&amp;dl=0","Click to download Image")</f>
      </c>
      <c r="B292" s="0">
        <f>HYPERLINK("https://dl.dropboxusercontent.com/scl/fi/lyzrj26noz5rrdb2p4tog/graphic-update2022-mens.jpg?rlkey=8dof6myfisnr382bj6hamdpgp&amp;dl=0","Click to download SizeChart")</f>
      </c>
      <c r="C292" s="0" t="inlineStr">
        <is>
          <t>Dasher Unisex Ugly Sweatshirt</t>
        </is>
      </c>
      <c r="D292" s="1">
        <v>153140</v>
      </c>
      <c r="E292" s="0" t="inlineStr">
        <is>
          <t>UNI DASHER M PE:153140AA-XS</t>
        </is>
      </c>
      <c r="F292" s="2">
        <v>802153140035</v>
      </c>
      <c r="G292" s="0" t="inlineStr">
        <is>
          <t>MENS</t>
        </is>
      </c>
      <c r="H292" s="0" t="inlineStr">
        <is>
          <t>XS</t>
        </is>
      </c>
      <c r="I292" s="0">
        <v>49.99</v>
      </c>
      <c r="J292" s="0">
        <v>5</v>
      </c>
    </row>
    <row r="293" spans="1:10" customHeight="0">
      <c r="A293" s="0">
        <f>HYPERLINK("https://dl.dropboxusercontent.com/scl/fi/zt5tz4c2wqy2ejuslyoyq/dasher-153140-tn.jpg?rlkey=lv2fefacs3q73idmsdq2y7lrb&amp;dl=0","Click to download Image")</f>
      </c>
      <c r="B293" s="0">
        <f>HYPERLINK("https://dl.dropboxusercontent.com/scl/fi/lyzrj26noz5rrdb2p4tog/graphic-update2022-mens.jpg?rlkey=8dof6myfisnr382bj6hamdpgp&amp;dl=0","Click to download SizeChart")</f>
      </c>
      <c r="C293" s="0" t="inlineStr">
        <is>
          <t>Dasher Unisex Ugly Sweatshirt</t>
        </is>
      </c>
      <c r="D293" s="1">
        <v>153140</v>
      </c>
      <c r="E293" s="0" t="inlineStr">
        <is>
          <t>UNI DASHER M PE:153140A-S</t>
        </is>
      </c>
      <c r="F293" s="2">
        <v>802153140042</v>
      </c>
      <c r="G293" s="0" t="inlineStr">
        <is>
          <t>MENS</t>
        </is>
      </c>
      <c r="H293" s="0" t="inlineStr">
        <is>
          <t>S</t>
        </is>
      </c>
      <c r="I293" s="0">
        <v>49.99</v>
      </c>
      <c r="J293" s="0">
        <v>4</v>
      </c>
    </row>
    <row r="294" spans="1:10" customHeight="0">
      <c r="A294" s="0">
        <f>HYPERLINK("https://dl.dropboxusercontent.com/scl/fi/zt5tz4c2wqy2ejuslyoyq/dasher-153140-tn.jpg?rlkey=lv2fefacs3q73idmsdq2y7lrb&amp;dl=0","Click to download Image")</f>
      </c>
      <c r="B294" s="0">
        <f>HYPERLINK("https://dl.dropboxusercontent.com/scl/fi/lyzrj26noz5rrdb2p4tog/graphic-update2022-mens.jpg?rlkey=8dof6myfisnr382bj6hamdpgp&amp;dl=0","Click to download SizeChart")</f>
      </c>
      <c r="C294" s="0" t="inlineStr">
        <is>
          <t>Dasher Unisex Ugly Sweatshirt</t>
        </is>
      </c>
      <c r="D294" s="1">
        <v>153140</v>
      </c>
      <c r="E294" s="0" t="inlineStr">
        <is>
          <t>UNI DASHER M PE:153140B-M</t>
        </is>
      </c>
      <c r="F294" s="2">
        <v>802153140059</v>
      </c>
      <c r="G294" s="0" t="inlineStr">
        <is>
          <t>MENS</t>
        </is>
      </c>
      <c r="H294" s="0" t="inlineStr">
        <is>
          <t>M</t>
        </is>
      </c>
      <c r="I294" s="0">
        <v>49.99</v>
      </c>
      <c r="J294" s="0">
        <v>4</v>
      </c>
    </row>
    <row r="295" spans="1:10" customHeight="0">
      <c r="A295" s="0">
        <f>HYPERLINK("https://dl.dropboxusercontent.com/scl/fi/zt5tz4c2wqy2ejuslyoyq/dasher-153140-tn.jpg?rlkey=lv2fefacs3q73idmsdq2y7lrb&amp;dl=0","Click to download Image")</f>
      </c>
      <c r="B295" s="0">
        <f>HYPERLINK("https://dl.dropboxusercontent.com/scl/fi/lyzrj26noz5rrdb2p4tog/graphic-update2022-mens.jpg?rlkey=8dof6myfisnr382bj6hamdpgp&amp;dl=0","Click to download SizeChart")</f>
      </c>
      <c r="C295" s="0" t="inlineStr">
        <is>
          <t>Dasher Unisex Ugly Sweatshirt</t>
        </is>
      </c>
      <c r="D295" s="1">
        <v>153140</v>
      </c>
      <c r="E295" s="0" t="inlineStr">
        <is>
          <t>UNI DASHER M PE:153140C-L</t>
        </is>
      </c>
      <c r="F295" s="2">
        <v>802153140066</v>
      </c>
      <c r="G295" s="0" t="inlineStr">
        <is>
          <t>MENS</t>
        </is>
      </c>
      <c r="H295" s="0" t="inlineStr">
        <is>
          <t>L</t>
        </is>
      </c>
      <c r="I295" s="0">
        <v>49.99</v>
      </c>
      <c r="J295" s="0">
        <v>3</v>
      </c>
    </row>
    <row r="296" spans="1:10" customHeight="0">
      <c r="A296" s="0">
        <f>HYPERLINK("https://dl.dropboxusercontent.com/scl/fi/zt5tz4c2wqy2ejuslyoyq/dasher-153140-tn.jpg?rlkey=lv2fefacs3q73idmsdq2y7lrb&amp;dl=0","Click to download Image")</f>
      </c>
      <c r="B296" s="0">
        <f>HYPERLINK("https://dl.dropboxusercontent.com/scl/fi/lyzrj26noz5rrdb2p4tog/graphic-update2022-mens.jpg?rlkey=8dof6myfisnr382bj6hamdpgp&amp;dl=0","Click to download SizeChart")</f>
      </c>
      <c r="C296" s="0" t="inlineStr">
        <is>
          <t>Dasher Unisex Ugly Sweatshirt</t>
        </is>
      </c>
      <c r="D296" s="1">
        <v>153140</v>
      </c>
      <c r="E296" s="0" t="inlineStr">
        <is>
          <t>UNI DASHER M PE:153140D-XL</t>
        </is>
      </c>
      <c r="F296" s="2">
        <v>802153140073</v>
      </c>
      <c r="G296" s="0" t="inlineStr">
        <is>
          <t>MENS</t>
        </is>
      </c>
      <c r="H296" s="0" t="inlineStr">
        <is>
          <t>XL</t>
        </is>
      </c>
      <c r="I296" s="0">
        <v>49.99</v>
      </c>
      <c r="J296" s="0">
        <v>1</v>
      </c>
    </row>
    <row r="297" spans="1:10" customHeight="0">
      <c r="A297" s="0">
        <f>HYPERLINK("https://dl.dropboxusercontent.com/scl/fi/zt5tz4c2wqy2ejuslyoyq/dasher-153140-tn.jpg?rlkey=lv2fefacs3q73idmsdq2y7lrb&amp;dl=0","Click to download Image")</f>
      </c>
      <c r="B297" s="0">
        <f>HYPERLINK("https://dl.dropboxusercontent.com/scl/fi/lyzrj26noz5rrdb2p4tog/graphic-update2022-mens.jpg?rlkey=8dof6myfisnr382bj6hamdpgp&amp;dl=0","Click to download SizeChart")</f>
      </c>
      <c r="C297" s="0" t="inlineStr">
        <is>
          <t>Dasher Unisex Ugly Sweatshirt</t>
        </is>
      </c>
      <c r="D297" s="1">
        <v>153140</v>
      </c>
      <c r="E297" s="0" t="inlineStr">
        <is>
          <t>UNI DASHER M PE:153140E-2XL</t>
        </is>
      </c>
      <c r="F297" s="2">
        <v>802153140080</v>
      </c>
      <c r="G297" s="0" t="inlineStr">
        <is>
          <t>MENS</t>
        </is>
      </c>
      <c r="H297" s="0" t="inlineStr">
        <is>
          <t>2XL</t>
        </is>
      </c>
      <c r="I297" s="0">
        <v>49.99</v>
      </c>
      <c r="J297" s="0">
        <v>0</v>
      </c>
    </row>
    <row r="298" spans="1:10" customHeight="0">
      <c r="A298" s="0">
        <f>HYPERLINK("https://dl.dropboxusercontent.com/scl/fi/zt5tz4c2wqy2ejuslyoyq/dasher-153140-tn.jpg?rlkey=lv2fefacs3q73idmsdq2y7lrb&amp;dl=0","Click to download Image")</f>
      </c>
      <c r="B298" s="0">
        <f>HYPERLINK("https://dl.dropboxusercontent.com/scl/fi/lyzrj26noz5rrdb2p4tog/graphic-update2022-mens.jpg?rlkey=8dof6myfisnr382bj6hamdpgp&amp;dl=0","Click to download SizeChart")</f>
      </c>
      <c r="C298" s="0" t="inlineStr">
        <is>
          <t>Dasher Unisex Ugly Sweatshirt</t>
        </is>
      </c>
      <c r="D298" s="1">
        <v>153140</v>
      </c>
      <c r="E298" s="0" t="inlineStr">
        <is>
          <t>UNI DASHER M PE:153140F-3XL</t>
        </is>
      </c>
      <c r="F298" s="2">
        <v>802153140097</v>
      </c>
      <c r="G298" s="0" t="inlineStr">
        <is>
          <t>MENS</t>
        </is>
      </c>
      <c r="H298" s="0" t="inlineStr">
        <is>
          <t>3XL</t>
        </is>
      </c>
      <c r="I298" s="0">
        <v>49.99</v>
      </c>
      <c r="J298" s="0">
        <v>0</v>
      </c>
    </row>
    <row r="299" spans="1:10" customHeight="0">
      <c r="A299" s="0">
        <f>HYPERLINK("https://dl.dropboxusercontent.com/scl/fi/zt5tz4c2wqy2ejuslyoyq/dasher-153140-tn.jpg?rlkey=lv2fefacs3q73idmsdq2y7lrb&amp;dl=0","Click to download Image")</f>
      </c>
      <c r="B299" s="0">
        <f>HYPERLINK("https://dl.dropboxusercontent.com/scl/fi/lyzrj26noz5rrdb2p4tog/graphic-update2022-mens.jpg?rlkey=8dof6myfisnr382bj6hamdpgp&amp;dl=0","Click to download SizeChart")</f>
      </c>
      <c r="C299" s="0" t="inlineStr">
        <is>
          <t>Dasher Unisex Ugly Sweatshirt</t>
        </is>
      </c>
      <c r="D299" s="1">
        <v>153140</v>
      </c>
      <c r="E299" s="0" t="inlineStr">
        <is>
          <t>UNI DASHER M PE:153140Z-12PK</t>
        </is>
      </c>
      <c r="F299" s="2">
        <v>802153140998</v>
      </c>
      <c r="G299" s="0" t="inlineStr">
        <is>
          <t>MENS</t>
        </is>
      </c>
      <c r="H299" s="0" t="inlineStr">
        <is>
          <t>12 PACK</t>
        </is>
      </c>
      <c r="I299" s="0">
        <v>480</v>
      </c>
      <c r="J299" s="0">
        <v>0</v>
      </c>
    </row>
    <row r="300" spans="1:10" customHeight="0">
      <c r="A300" s="0">
        <f>HYPERLINK("https://dl.dropboxusercontent.com/scl/fi/7985bo5q66y22anb8yqth/dasher-153141-tn.jpg?rlkey=h8f8ir539uy4cwk0xxj506ab9&amp;dl=0","Click to download Image")</f>
      </c>
      <c r="B300" s="0">
        <f>HYPERLINK("https://dl.dropboxusercontent.com/scl/fi/lyzrj26noz5rrdb2p4tog/graphic-update2022-mens.jpg?rlkey=8dof6myfisnr382bj6hamdpgp&amp;dl=0","Click to download SizeChart")</f>
      </c>
      <c r="C300" s="0" t="inlineStr">
        <is>
          <t>Dasher Unisex Ugly Sweatshirt</t>
        </is>
      </c>
      <c r="D300" s="1">
        <v>153141</v>
      </c>
      <c r="E300" s="0" t="inlineStr">
        <is>
          <t>ISU DASHER M BK:153141AA-XS</t>
        </is>
      </c>
      <c r="F300" s="2">
        <v>801153141035</v>
      </c>
      <c r="G300" s="0" t="inlineStr">
        <is>
          <t>MENS</t>
        </is>
      </c>
      <c r="H300" s="0" t="inlineStr">
        <is>
          <t>XS</t>
        </is>
      </c>
      <c r="I300" s="0">
        <v>49.99</v>
      </c>
      <c r="J300" s="0">
        <v>6</v>
      </c>
    </row>
    <row r="301" spans="1:10" customHeight="0">
      <c r="A301" s="0">
        <f>HYPERLINK("https://dl.dropboxusercontent.com/scl/fi/7985bo5q66y22anb8yqth/dasher-153141-tn.jpg?rlkey=h8f8ir539uy4cwk0xxj506ab9&amp;dl=0","Click to download Image")</f>
      </c>
      <c r="B301" s="0">
        <f>HYPERLINK("https://dl.dropboxusercontent.com/scl/fi/lyzrj26noz5rrdb2p4tog/graphic-update2022-mens.jpg?rlkey=8dof6myfisnr382bj6hamdpgp&amp;dl=0","Click to download SizeChart")</f>
      </c>
      <c r="C301" s="0" t="inlineStr">
        <is>
          <t>Dasher Unisex Ugly Sweatshirt</t>
        </is>
      </c>
      <c r="D301" s="1">
        <v>153141</v>
      </c>
      <c r="E301" s="0" t="inlineStr">
        <is>
          <t>ISU DASHER M BK:153141A-S</t>
        </is>
      </c>
      <c r="F301" s="2">
        <v>801153141042</v>
      </c>
      <c r="G301" s="0" t="inlineStr">
        <is>
          <t>MENS</t>
        </is>
      </c>
      <c r="H301" s="0" t="inlineStr">
        <is>
          <t>S</t>
        </is>
      </c>
      <c r="I301" s="0">
        <v>49.99</v>
      </c>
      <c r="J301" s="0">
        <v>11</v>
      </c>
    </row>
    <row r="302" spans="1:10" customHeight="0">
      <c r="A302" s="0">
        <f>HYPERLINK("https://dl.dropboxusercontent.com/scl/fi/7985bo5q66y22anb8yqth/dasher-153141-tn.jpg?rlkey=h8f8ir539uy4cwk0xxj506ab9&amp;dl=0","Click to download Image")</f>
      </c>
      <c r="B302" s="0">
        <f>HYPERLINK("https://dl.dropboxusercontent.com/scl/fi/lyzrj26noz5rrdb2p4tog/graphic-update2022-mens.jpg?rlkey=8dof6myfisnr382bj6hamdpgp&amp;dl=0","Click to download SizeChart")</f>
      </c>
      <c r="C302" s="0" t="inlineStr">
        <is>
          <t>Dasher Unisex Ugly Sweatshirt</t>
        </is>
      </c>
      <c r="D302" s="1">
        <v>153141</v>
      </c>
      <c r="E302" s="0" t="inlineStr">
        <is>
          <t>ISU DASHER M BK:153141B-M</t>
        </is>
      </c>
      <c r="F302" s="2">
        <v>801153141059</v>
      </c>
      <c r="G302" s="0" t="inlineStr">
        <is>
          <t>MENS</t>
        </is>
      </c>
      <c r="H302" s="0" t="inlineStr">
        <is>
          <t>M</t>
        </is>
      </c>
      <c r="I302" s="0">
        <v>49.99</v>
      </c>
      <c r="J302" s="0">
        <v>15</v>
      </c>
    </row>
    <row r="303" spans="1:10" customHeight="0">
      <c r="A303" s="0">
        <f>HYPERLINK("https://dl.dropboxusercontent.com/scl/fi/7985bo5q66y22anb8yqth/dasher-153141-tn.jpg?rlkey=h8f8ir539uy4cwk0xxj506ab9&amp;dl=0","Click to download Image")</f>
      </c>
      <c r="B303" s="0">
        <f>HYPERLINK("https://dl.dropboxusercontent.com/scl/fi/lyzrj26noz5rrdb2p4tog/graphic-update2022-mens.jpg?rlkey=8dof6myfisnr382bj6hamdpgp&amp;dl=0","Click to download SizeChart")</f>
      </c>
      <c r="C303" s="0" t="inlineStr">
        <is>
          <t>Dasher Unisex Ugly Sweatshirt</t>
        </is>
      </c>
      <c r="D303" s="1">
        <v>153141</v>
      </c>
      <c r="E303" s="0" t="inlineStr">
        <is>
          <t>ISU DASHER M BK:153141C-L</t>
        </is>
      </c>
      <c r="F303" s="2">
        <v>801153141066</v>
      </c>
      <c r="G303" s="0" t="inlineStr">
        <is>
          <t>MENS</t>
        </is>
      </c>
      <c r="H303" s="0" t="inlineStr">
        <is>
          <t>L</t>
        </is>
      </c>
      <c r="I303" s="0">
        <v>49.99</v>
      </c>
      <c r="J303" s="0">
        <v>27</v>
      </c>
    </row>
    <row r="304" spans="1:10" customHeight="0">
      <c r="A304" s="0">
        <f>HYPERLINK("https://dl.dropboxusercontent.com/scl/fi/7985bo5q66y22anb8yqth/dasher-153141-tn.jpg?rlkey=h8f8ir539uy4cwk0xxj506ab9&amp;dl=0","Click to download Image")</f>
      </c>
      <c r="B304" s="0">
        <f>HYPERLINK("https://dl.dropboxusercontent.com/scl/fi/lyzrj26noz5rrdb2p4tog/graphic-update2022-mens.jpg?rlkey=8dof6myfisnr382bj6hamdpgp&amp;dl=0","Click to download SizeChart")</f>
      </c>
      <c r="C304" s="0" t="inlineStr">
        <is>
          <t>Dasher Unisex Ugly Sweatshirt</t>
        </is>
      </c>
      <c r="D304" s="1">
        <v>153141</v>
      </c>
      <c r="E304" s="0" t="inlineStr">
        <is>
          <t>ISU DASHER M BK:153141D-XL</t>
        </is>
      </c>
      <c r="F304" s="2">
        <v>801153141073</v>
      </c>
      <c r="G304" s="0" t="inlineStr">
        <is>
          <t>MENS</t>
        </is>
      </c>
      <c r="H304" s="0" t="inlineStr">
        <is>
          <t>XL</t>
        </is>
      </c>
      <c r="I304" s="0">
        <v>49.99</v>
      </c>
      <c r="J304" s="0">
        <v>19</v>
      </c>
    </row>
    <row r="305" spans="1:10" customHeight="0">
      <c r="A305" s="0">
        <f>HYPERLINK("https://dl.dropboxusercontent.com/scl/fi/7985bo5q66y22anb8yqth/dasher-153141-tn.jpg?rlkey=h8f8ir539uy4cwk0xxj506ab9&amp;dl=0","Click to download Image")</f>
      </c>
      <c r="B305" s="0">
        <f>HYPERLINK("https://dl.dropboxusercontent.com/scl/fi/lyzrj26noz5rrdb2p4tog/graphic-update2022-mens.jpg?rlkey=8dof6myfisnr382bj6hamdpgp&amp;dl=0","Click to download SizeChart")</f>
      </c>
      <c r="C305" s="0" t="inlineStr">
        <is>
          <t>Dasher Unisex Ugly Sweatshirt</t>
        </is>
      </c>
      <c r="D305" s="1">
        <v>153141</v>
      </c>
      <c r="E305" s="0" t="inlineStr">
        <is>
          <t>ISU DASHER M BK:153141E-2XL</t>
        </is>
      </c>
      <c r="F305" s="2">
        <v>801153141080</v>
      </c>
      <c r="G305" s="0" t="inlineStr">
        <is>
          <t>MENS</t>
        </is>
      </c>
      <c r="H305" s="0" t="inlineStr">
        <is>
          <t>2XL</t>
        </is>
      </c>
      <c r="I305" s="0">
        <v>49.99</v>
      </c>
      <c r="J305" s="0">
        <v>8</v>
      </c>
    </row>
    <row r="306" spans="1:10" customHeight="0">
      <c r="A306" s="0">
        <f>HYPERLINK("https://dl.dropboxusercontent.com/scl/fi/7985bo5q66y22anb8yqth/dasher-153141-tn.jpg?rlkey=h8f8ir539uy4cwk0xxj506ab9&amp;dl=0","Click to download Image")</f>
      </c>
      <c r="B306" s="0">
        <f>HYPERLINK("https://dl.dropboxusercontent.com/scl/fi/lyzrj26noz5rrdb2p4tog/graphic-update2022-mens.jpg?rlkey=8dof6myfisnr382bj6hamdpgp&amp;dl=0","Click to download SizeChart")</f>
      </c>
      <c r="C306" s="0" t="inlineStr">
        <is>
          <t>Dasher Unisex Ugly Sweatshirt</t>
        </is>
      </c>
      <c r="D306" s="1">
        <v>153141</v>
      </c>
      <c r="E306" s="0" t="inlineStr">
        <is>
          <t>ISU DASHER M BK:153141F-3XL</t>
        </is>
      </c>
      <c r="F306" s="2">
        <v>801153141097</v>
      </c>
      <c r="G306" s="0" t="inlineStr">
        <is>
          <t>MENS</t>
        </is>
      </c>
      <c r="H306" s="0" t="inlineStr">
        <is>
          <t>3XL</t>
        </is>
      </c>
      <c r="I306" s="0">
        <v>49.99</v>
      </c>
      <c r="J306" s="0">
        <v>7</v>
      </c>
    </row>
    <row r="307" spans="1:10" customHeight="0">
      <c r="A307" s="0">
        <f>HYPERLINK("https://dl.dropboxusercontent.com/scl/fi/7985bo5q66y22anb8yqth/dasher-153141-tn.jpg?rlkey=h8f8ir539uy4cwk0xxj506ab9&amp;dl=0","Click to download Image")</f>
      </c>
      <c r="B307" s="0">
        <f>HYPERLINK("https://dl.dropboxusercontent.com/scl/fi/lyzrj26noz5rrdb2p4tog/graphic-update2022-mens.jpg?rlkey=8dof6myfisnr382bj6hamdpgp&amp;dl=0","Click to download SizeChart")</f>
      </c>
      <c r="C307" s="0" t="inlineStr">
        <is>
          <t>Dasher Unisex Ugly Sweatshirt</t>
        </is>
      </c>
      <c r="D307" s="1">
        <v>153141</v>
      </c>
      <c r="E307" s="0" t="inlineStr">
        <is>
          <t>ISU DASHER M BK:153141Z-12PK</t>
        </is>
      </c>
      <c r="F307" s="2">
        <v>801153141998</v>
      </c>
      <c r="G307" s="0" t="inlineStr">
        <is>
          <t>MENS</t>
        </is>
      </c>
      <c r="H307" s="0" t="inlineStr">
        <is>
          <t>12 PACK</t>
        </is>
      </c>
      <c r="I307" s="0">
        <v>480</v>
      </c>
      <c r="J307" s="0">
        <v>0</v>
      </c>
    </row>
    <row r="308" spans="1:10" customHeight="0">
      <c r="A308" s="0">
        <f>HYPERLINK("https://dl.dropboxusercontent.com/scl/fi/cmsbcfyyywgzu7c7tfjre/alan153442f96242.jpg?rlkey=3uvq3c93gl4rcnxueld412cc4&amp;dl=0","Click to download Image")</f>
      </c>
      <c r="B308" s="0">
        <f>HYPERLINK("https://dl.dropboxusercontent.com/scl/fi/w5b9fa2j2zxdmjtgzwv7b/mens-hoodie-size-chartsalan-sweatshirt.jpg?rlkey=nhb9ki8y05aweddkkykwvtlbo&amp;dl=0","Click to download SizeChart")</f>
      </c>
      <c r="C308" s="0" t="inlineStr">
        <is>
          <t>Alan Men's Sweatshirt</t>
        </is>
      </c>
      <c r="D308" s="1">
        <v>153442</v>
      </c>
      <c r="E308" s="0" t="inlineStr">
        <is>
          <t>ISU ALAN M CL:153442A-S</t>
        </is>
      </c>
      <c r="F308" s="2">
        <v>801153442040</v>
      </c>
      <c r="G308" s="0" t="inlineStr">
        <is>
          <t>MENS</t>
        </is>
      </c>
      <c r="H308" s="0" t="inlineStr">
        <is>
          <t>S</t>
        </is>
      </c>
      <c r="I308" s="0">
        <v>39.99</v>
      </c>
      <c r="J308" s="0">
        <v>7</v>
      </c>
    </row>
    <row r="309" spans="1:10" customHeight="0">
      <c r="A309" s="0">
        <f>HYPERLINK("https://dl.dropboxusercontent.com/scl/fi/cmsbcfyyywgzu7c7tfjre/alan153442f96242.jpg?rlkey=3uvq3c93gl4rcnxueld412cc4&amp;dl=0","Click to download Image")</f>
      </c>
      <c r="B309" s="0">
        <f>HYPERLINK("https://dl.dropboxusercontent.com/scl/fi/w5b9fa2j2zxdmjtgzwv7b/mens-hoodie-size-chartsalan-sweatshirt.jpg?rlkey=nhb9ki8y05aweddkkykwvtlbo&amp;dl=0","Click to download SizeChart")</f>
      </c>
      <c r="C309" s="0" t="inlineStr">
        <is>
          <t>Alan Men's Sweatshirt</t>
        </is>
      </c>
      <c r="D309" s="1">
        <v>153442</v>
      </c>
      <c r="E309" s="0" t="inlineStr">
        <is>
          <t>ISU ALAN M CL:153442B-M</t>
        </is>
      </c>
      <c r="F309" s="2">
        <v>801153442057</v>
      </c>
      <c r="G309" s="0" t="inlineStr">
        <is>
          <t>MENS</t>
        </is>
      </c>
      <c r="H309" s="0" t="inlineStr">
        <is>
          <t>M</t>
        </is>
      </c>
      <c r="I309" s="0">
        <v>39.99</v>
      </c>
      <c r="J309" s="0">
        <v>21</v>
      </c>
    </row>
    <row r="310" spans="1:10" customHeight="0">
      <c r="A310" s="0">
        <f>HYPERLINK("https://dl.dropboxusercontent.com/scl/fi/cmsbcfyyywgzu7c7tfjre/alan153442f96242.jpg?rlkey=3uvq3c93gl4rcnxueld412cc4&amp;dl=0","Click to download Image")</f>
      </c>
      <c r="B310" s="0">
        <f>HYPERLINK("https://dl.dropboxusercontent.com/scl/fi/w5b9fa2j2zxdmjtgzwv7b/mens-hoodie-size-chartsalan-sweatshirt.jpg?rlkey=nhb9ki8y05aweddkkykwvtlbo&amp;dl=0","Click to download SizeChart")</f>
      </c>
      <c r="C310" s="0" t="inlineStr">
        <is>
          <t>Alan Men's Sweatshirt</t>
        </is>
      </c>
      <c r="D310" s="1">
        <v>153442</v>
      </c>
      <c r="E310" s="0" t="inlineStr">
        <is>
          <t>ISU ALAN M CL:153442C-L</t>
        </is>
      </c>
      <c r="F310" s="2">
        <v>801153442064</v>
      </c>
      <c r="G310" s="0" t="inlineStr">
        <is>
          <t>MENS</t>
        </is>
      </c>
      <c r="H310" s="0" t="inlineStr">
        <is>
          <t>L</t>
        </is>
      </c>
      <c r="I310" s="0">
        <v>39.99</v>
      </c>
      <c r="J310" s="0">
        <v>42</v>
      </c>
    </row>
    <row r="311" spans="1:10" customHeight="0">
      <c r="A311" s="0">
        <f>HYPERLINK("https://dl.dropboxusercontent.com/scl/fi/cmsbcfyyywgzu7c7tfjre/alan153442f96242.jpg?rlkey=3uvq3c93gl4rcnxueld412cc4&amp;dl=0","Click to download Image")</f>
      </c>
      <c r="B311" s="0">
        <f>HYPERLINK("https://dl.dropboxusercontent.com/scl/fi/w5b9fa2j2zxdmjtgzwv7b/mens-hoodie-size-chartsalan-sweatshirt.jpg?rlkey=nhb9ki8y05aweddkkykwvtlbo&amp;dl=0","Click to download SizeChart")</f>
      </c>
      <c r="C311" s="0" t="inlineStr">
        <is>
          <t>Alan Men's Sweatshirt</t>
        </is>
      </c>
      <c r="D311" s="1">
        <v>153442</v>
      </c>
      <c r="E311" s="0" t="inlineStr">
        <is>
          <t>ISU ALAN M CL:153442D-XL</t>
        </is>
      </c>
      <c r="F311" s="2">
        <v>801153442071</v>
      </c>
      <c r="G311" s="0" t="inlineStr">
        <is>
          <t>MENS</t>
        </is>
      </c>
      <c r="H311" s="0" t="inlineStr">
        <is>
          <t>XL</t>
        </is>
      </c>
      <c r="I311" s="0">
        <v>39.99</v>
      </c>
      <c r="J311" s="0">
        <v>45</v>
      </c>
    </row>
    <row r="312" spans="1:10" customHeight="0">
      <c r="A312" s="0">
        <f>HYPERLINK("https://dl.dropboxusercontent.com/scl/fi/cmsbcfyyywgzu7c7tfjre/alan153442f96242.jpg?rlkey=3uvq3c93gl4rcnxueld412cc4&amp;dl=0","Click to download Image")</f>
      </c>
      <c r="B312" s="0">
        <f>HYPERLINK("https://dl.dropboxusercontent.com/scl/fi/w5b9fa2j2zxdmjtgzwv7b/mens-hoodie-size-chartsalan-sweatshirt.jpg?rlkey=nhb9ki8y05aweddkkykwvtlbo&amp;dl=0","Click to download SizeChart")</f>
      </c>
      <c r="C312" s="0" t="inlineStr">
        <is>
          <t>Alan Men's Sweatshirt</t>
        </is>
      </c>
      <c r="D312" s="1">
        <v>153442</v>
      </c>
      <c r="E312" s="0" t="inlineStr">
        <is>
          <t>ISU ALAN M CL:153442E-2XL</t>
        </is>
      </c>
      <c r="F312" s="2">
        <v>801153442088</v>
      </c>
      <c r="G312" s="0" t="inlineStr">
        <is>
          <t>MENS</t>
        </is>
      </c>
      <c r="H312" s="0" t="inlineStr">
        <is>
          <t>2XL</t>
        </is>
      </c>
      <c r="I312" s="0">
        <v>39.99</v>
      </c>
      <c r="J312" s="0">
        <v>28</v>
      </c>
    </row>
    <row r="313" spans="1:10" customHeight="0">
      <c r="A313" s="0">
        <f>HYPERLINK("https://dl.dropboxusercontent.com/scl/fi/cmsbcfyyywgzu7c7tfjre/alan153442f96242.jpg?rlkey=3uvq3c93gl4rcnxueld412cc4&amp;dl=0","Click to download Image")</f>
      </c>
      <c r="B313" s="0">
        <f>HYPERLINK("https://dl.dropboxusercontent.com/scl/fi/w5b9fa2j2zxdmjtgzwv7b/mens-hoodie-size-chartsalan-sweatshirt.jpg?rlkey=nhb9ki8y05aweddkkykwvtlbo&amp;dl=0","Click to download SizeChart")</f>
      </c>
      <c r="C313" s="0" t="inlineStr">
        <is>
          <t>Alan Men's Sweatshirt</t>
        </is>
      </c>
      <c r="D313" s="1">
        <v>153442</v>
      </c>
      <c r="E313" s="0" t="inlineStr">
        <is>
          <t>ISU ALAN M CL:153442F-3XL</t>
        </is>
      </c>
      <c r="F313" s="2">
        <v>801153442095</v>
      </c>
      <c r="G313" s="0" t="inlineStr">
        <is>
          <t>MENS</t>
        </is>
      </c>
      <c r="H313" s="0" t="inlineStr">
        <is>
          <t>3XL</t>
        </is>
      </c>
      <c r="I313" s="0">
        <v>39.99</v>
      </c>
      <c r="J313" s="0">
        <v>14</v>
      </c>
    </row>
    <row r="314" spans="1:10" customHeight="0">
      <c r="A314" s="0">
        <f>HYPERLINK("https://dl.dropboxusercontent.com/scl/fi/8zudzgiszm2msmbifi7ap/alan153446f94902.jpg?rlkey=ra0dj5g9welslg2vyprd05bbh&amp;dl=0","Click to download Image")</f>
      </c>
      <c r="B314" s="0">
        <f>HYPERLINK("https://dl.dropboxusercontent.com/scl/fi/w5b9fa2j2zxdmjtgzwv7b/mens-hoodie-size-chartsalan-sweatshirt.jpg?rlkey=nhb9ki8y05aweddkkykwvtlbo&amp;dl=0","Click to download SizeChart")</f>
      </c>
      <c r="C314" s="0" t="inlineStr">
        <is>
          <t>Alan Men's Sweatshirt</t>
        </is>
      </c>
      <c r="D314" s="1">
        <v>153446</v>
      </c>
      <c r="E314" s="0" t="inlineStr">
        <is>
          <t>ISU ALAN M CL:153446A-S</t>
        </is>
      </c>
      <c r="F314" s="2">
        <v>801153446048</v>
      </c>
      <c r="G314" s="0" t="inlineStr">
        <is>
          <t>MENS</t>
        </is>
      </c>
      <c r="H314" s="0" t="inlineStr">
        <is>
          <t>S</t>
        </is>
      </c>
      <c r="I314" s="0">
        <v>39.99</v>
      </c>
      <c r="J314" s="0">
        <v>17</v>
      </c>
    </row>
    <row r="315" spans="1:10" customHeight="0">
      <c r="A315" s="0">
        <f>HYPERLINK("https://dl.dropboxusercontent.com/scl/fi/8zudzgiszm2msmbifi7ap/alan153446f94902.jpg?rlkey=ra0dj5g9welslg2vyprd05bbh&amp;dl=0","Click to download Image")</f>
      </c>
      <c r="B315" s="0">
        <f>HYPERLINK("https://dl.dropboxusercontent.com/scl/fi/w5b9fa2j2zxdmjtgzwv7b/mens-hoodie-size-chartsalan-sweatshirt.jpg?rlkey=nhb9ki8y05aweddkkykwvtlbo&amp;dl=0","Click to download SizeChart")</f>
      </c>
      <c r="C315" s="0" t="inlineStr">
        <is>
          <t>Alan Men's Sweatshirt</t>
        </is>
      </c>
      <c r="D315" s="1">
        <v>153446</v>
      </c>
      <c r="E315" s="0" t="inlineStr">
        <is>
          <t>ISU ALAN M CL:153446B-M</t>
        </is>
      </c>
      <c r="F315" s="2">
        <v>801153446055</v>
      </c>
      <c r="G315" s="0" t="inlineStr">
        <is>
          <t>MENS</t>
        </is>
      </c>
      <c r="H315" s="0" t="inlineStr">
        <is>
          <t>M</t>
        </is>
      </c>
      <c r="I315" s="0">
        <v>39.99</v>
      </c>
      <c r="J315" s="0">
        <v>31</v>
      </c>
    </row>
    <row r="316" spans="1:10" customHeight="0">
      <c r="A316" s="0">
        <f>HYPERLINK("https://dl.dropboxusercontent.com/scl/fi/8zudzgiszm2msmbifi7ap/alan153446f94902.jpg?rlkey=ra0dj5g9welslg2vyprd05bbh&amp;dl=0","Click to download Image")</f>
      </c>
      <c r="B316" s="0">
        <f>HYPERLINK("https://dl.dropboxusercontent.com/scl/fi/w5b9fa2j2zxdmjtgzwv7b/mens-hoodie-size-chartsalan-sweatshirt.jpg?rlkey=nhb9ki8y05aweddkkykwvtlbo&amp;dl=0","Click to download SizeChart")</f>
      </c>
      <c r="C316" s="0" t="inlineStr">
        <is>
          <t>Alan Men's Sweatshirt</t>
        </is>
      </c>
      <c r="D316" s="1">
        <v>153446</v>
      </c>
      <c r="E316" s="0" t="inlineStr">
        <is>
          <t>ISU ALAN M CL:153446C-L</t>
        </is>
      </c>
      <c r="F316" s="2">
        <v>801153446062</v>
      </c>
      <c r="G316" s="0" t="inlineStr">
        <is>
          <t>MENS</t>
        </is>
      </c>
      <c r="H316" s="0" t="inlineStr">
        <is>
          <t>L</t>
        </is>
      </c>
      <c r="I316" s="0">
        <v>39.99</v>
      </c>
      <c r="J316" s="0">
        <v>46</v>
      </c>
    </row>
    <row r="317" spans="1:10" customHeight="0">
      <c r="A317" s="0">
        <f>HYPERLINK("https://dl.dropboxusercontent.com/scl/fi/8zudzgiszm2msmbifi7ap/alan153446f94902.jpg?rlkey=ra0dj5g9welslg2vyprd05bbh&amp;dl=0","Click to download Image")</f>
      </c>
      <c r="B317" s="0">
        <f>HYPERLINK("https://dl.dropboxusercontent.com/scl/fi/w5b9fa2j2zxdmjtgzwv7b/mens-hoodie-size-chartsalan-sweatshirt.jpg?rlkey=nhb9ki8y05aweddkkykwvtlbo&amp;dl=0","Click to download SizeChart")</f>
      </c>
      <c r="C317" s="0" t="inlineStr">
        <is>
          <t>Alan Men's Sweatshirt</t>
        </is>
      </c>
      <c r="D317" s="1">
        <v>153446</v>
      </c>
      <c r="E317" s="0" t="inlineStr">
        <is>
          <t>ISU ALAN M CL:153446D-XL</t>
        </is>
      </c>
      <c r="F317" s="2">
        <v>801153446079</v>
      </c>
      <c r="G317" s="0" t="inlineStr">
        <is>
          <t>MENS</t>
        </is>
      </c>
      <c r="H317" s="0" t="inlineStr">
        <is>
          <t>XL</t>
        </is>
      </c>
      <c r="I317" s="0">
        <v>39.99</v>
      </c>
      <c r="J317" s="0">
        <v>47</v>
      </c>
    </row>
    <row r="318" spans="1:10" customHeight="0">
      <c r="A318" s="0">
        <f>HYPERLINK("https://dl.dropboxusercontent.com/scl/fi/8zudzgiszm2msmbifi7ap/alan153446f94902.jpg?rlkey=ra0dj5g9welslg2vyprd05bbh&amp;dl=0","Click to download Image")</f>
      </c>
      <c r="B318" s="0">
        <f>HYPERLINK("https://dl.dropboxusercontent.com/scl/fi/w5b9fa2j2zxdmjtgzwv7b/mens-hoodie-size-chartsalan-sweatshirt.jpg?rlkey=nhb9ki8y05aweddkkykwvtlbo&amp;dl=0","Click to download SizeChart")</f>
      </c>
      <c r="C318" s="0" t="inlineStr">
        <is>
          <t>Alan Men's Sweatshirt</t>
        </is>
      </c>
      <c r="D318" s="1">
        <v>153446</v>
      </c>
      <c r="E318" s="0" t="inlineStr">
        <is>
          <t>ISU ALAN M CL:153446E-2XL</t>
        </is>
      </c>
      <c r="F318" s="2">
        <v>801153446086</v>
      </c>
      <c r="G318" s="0" t="inlineStr">
        <is>
          <t>MENS</t>
        </is>
      </c>
      <c r="H318" s="0" t="inlineStr">
        <is>
          <t>2XL</t>
        </is>
      </c>
      <c r="I318" s="0">
        <v>39.99</v>
      </c>
      <c r="J318" s="0">
        <v>32</v>
      </c>
    </row>
    <row r="319" spans="1:10" customHeight="0">
      <c r="A319" s="0">
        <f>HYPERLINK("https://dl.dropboxusercontent.com/scl/fi/8zudzgiszm2msmbifi7ap/alan153446f94902.jpg?rlkey=ra0dj5g9welslg2vyprd05bbh&amp;dl=0","Click to download Image")</f>
      </c>
      <c r="B319" s="0">
        <f>HYPERLINK("https://dl.dropboxusercontent.com/scl/fi/w5b9fa2j2zxdmjtgzwv7b/mens-hoodie-size-chartsalan-sweatshirt.jpg?rlkey=nhb9ki8y05aweddkkykwvtlbo&amp;dl=0","Click to download SizeChart")</f>
      </c>
      <c r="C319" s="0" t="inlineStr">
        <is>
          <t>Alan Men's Sweatshirt</t>
        </is>
      </c>
      <c r="D319" s="1">
        <v>153446</v>
      </c>
      <c r="E319" s="0" t="inlineStr">
        <is>
          <t>ISU ALAN M CL:153446F-3XL</t>
        </is>
      </c>
      <c r="F319" s="2">
        <v>801153446093</v>
      </c>
      <c r="G319" s="0" t="inlineStr">
        <is>
          <t>MENS</t>
        </is>
      </c>
      <c r="H319" s="0" t="inlineStr">
        <is>
          <t>3XL</t>
        </is>
      </c>
      <c r="I319" s="0">
        <v>39.99</v>
      </c>
      <c r="J319" s="0">
        <v>17</v>
      </c>
    </row>
    <row r="320" spans="1:10" customHeight="0">
      <c r="A320" s="0">
        <f>HYPERLINK("https://dl.dropboxusercontent.com/scl/fi/2dvjuj816kbqt40yfj2jx/alan-153577-f.jpg?rlkey=1kgcytatt3pnetq4h7kvmtfax&amp;dl=0","Click to download Image")</f>
      </c>
      <c r="B320" s="0">
        <f>HYPERLINK("https://dl.dropboxusercontent.com/scl/fi/6qol7vb5etcu5spzsgvqu/mens-hoodie-size-chartsalan-hoodie.jpg?rlkey=ne3rynigh0mhlfsykj4lp87lc&amp;dl=0","Click to download SizeChart")</f>
      </c>
      <c r="C320" s="0" t="inlineStr">
        <is>
          <t>Alan Men's Hoodie</t>
        </is>
      </c>
      <c r="D320" s="1">
        <v>153577</v>
      </c>
      <c r="E320" s="0" t="inlineStr">
        <is>
          <t>IOWA ALAN M OE:153577A-S</t>
        </is>
      </c>
      <c r="F320" s="2">
        <v>800153577042</v>
      </c>
      <c r="G320" s="0" t="inlineStr">
        <is>
          <t>MENS</t>
        </is>
      </c>
      <c r="H320" s="0" t="inlineStr">
        <is>
          <t>S</t>
        </is>
      </c>
      <c r="I320" s="0">
        <v>39.99</v>
      </c>
      <c r="J320" s="0">
        <v>4</v>
      </c>
    </row>
    <row r="321" spans="1:10" customHeight="0">
      <c r="A321" s="0">
        <f>HYPERLINK("https://dl.dropboxusercontent.com/scl/fi/2dvjuj816kbqt40yfj2jx/alan-153577-f.jpg?rlkey=1kgcytatt3pnetq4h7kvmtfax&amp;dl=0","Click to download Image")</f>
      </c>
      <c r="B321" s="0">
        <f>HYPERLINK("https://dl.dropboxusercontent.com/scl/fi/6qol7vb5etcu5spzsgvqu/mens-hoodie-size-chartsalan-hoodie.jpg?rlkey=ne3rynigh0mhlfsykj4lp87lc&amp;dl=0","Click to download SizeChart")</f>
      </c>
      <c r="C321" s="0" t="inlineStr">
        <is>
          <t>Alan Men's Hoodie</t>
        </is>
      </c>
      <c r="D321" s="1">
        <v>153577</v>
      </c>
      <c r="E321" s="0" t="inlineStr">
        <is>
          <t>IOWA ALAN M OE:153577B-M</t>
        </is>
      </c>
      <c r="F321" s="2">
        <v>800153577059</v>
      </c>
      <c r="G321" s="0" t="inlineStr">
        <is>
          <t>MENS</t>
        </is>
      </c>
      <c r="H321" s="0" t="inlineStr">
        <is>
          <t>M</t>
        </is>
      </c>
      <c r="I321" s="0">
        <v>39.99</v>
      </c>
      <c r="J321" s="0">
        <v>0</v>
      </c>
    </row>
    <row r="322" spans="1:10" customHeight="0">
      <c r="A322" s="0">
        <f>HYPERLINK("https://dl.dropboxusercontent.com/scl/fi/2dvjuj816kbqt40yfj2jx/alan-153577-f.jpg?rlkey=1kgcytatt3pnetq4h7kvmtfax&amp;dl=0","Click to download Image")</f>
      </c>
      <c r="B322" s="0">
        <f>HYPERLINK("https://dl.dropboxusercontent.com/scl/fi/6qol7vb5etcu5spzsgvqu/mens-hoodie-size-chartsalan-hoodie.jpg?rlkey=ne3rynigh0mhlfsykj4lp87lc&amp;dl=0","Click to download SizeChart")</f>
      </c>
      <c r="C322" s="0" t="inlineStr">
        <is>
          <t>Alan Men's Hoodie</t>
        </is>
      </c>
      <c r="D322" s="1">
        <v>153577</v>
      </c>
      <c r="E322" s="0" t="inlineStr">
        <is>
          <t>IOWA ALAN M OE:153577C-L</t>
        </is>
      </c>
      <c r="F322" s="2">
        <v>800153577066</v>
      </c>
      <c r="G322" s="0" t="inlineStr">
        <is>
          <t>MENS</t>
        </is>
      </c>
      <c r="H322" s="0" t="inlineStr">
        <is>
          <t>L</t>
        </is>
      </c>
      <c r="I322" s="0">
        <v>39.99</v>
      </c>
      <c r="J322" s="0">
        <v>0</v>
      </c>
    </row>
    <row r="323" spans="1:10" customHeight="0">
      <c r="A323" s="0">
        <f>HYPERLINK("https://dl.dropboxusercontent.com/scl/fi/2dvjuj816kbqt40yfj2jx/alan-153577-f.jpg?rlkey=1kgcytatt3pnetq4h7kvmtfax&amp;dl=0","Click to download Image")</f>
      </c>
      <c r="B323" s="0">
        <f>HYPERLINK("https://dl.dropboxusercontent.com/scl/fi/6qol7vb5etcu5spzsgvqu/mens-hoodie-size-chartsalan-hoodie.jpg?rlkey=ne3rynigh0mhlfsykj4lp87lc&amp;dl=0","Click to download SizeChart")</f>
      </c>
      <c r="C323" s="0" t="inlineStr">
        <is>
          <t>Alan Men's Hoodie</t>
        </is>
      </c>
      <c r="D323" s="1">
        <v>153577</v>
      </c>
      <c r="E323" s="0" t="inlineStr">
        <is>
          <t>IOWA ALAN M OE:153577D-XL</t>
        </is>
      </c>
      <c r="F323" s="2">
        <v>800153577073</v>
      </c>
      <c r="G323" s="0" t="inlineStr">
        <is>
          <t>MENS</t>
        </is>
      </c>
      <c r="H323" s="0" t="inlineStr">
        <is>
          <t>XL</t>
        </is>
      </c>
      <c r="I323" s="0">
        <v>39.99</v>
      </c>
      <c r="J323" s="0">
        <v>0</v>
      </c>
    </row>
    <row r="324" spans="1:10" customHeight="0">
      <c r="A324" s="0">
        <f>HYPERLINK("https://dl.dropboxusercontent.com/scl/fi/2dvjuj816kbqt40yfj2jx/alan-153577-f.jpg?rlkey=1kgcytatt3pnetq4h7kvmtfax&amp;dl=0","Click to download Image")</f>
      </c>
      <c r="B324" s="0">
        <f>HYPERLINK("https://dl.dropboxusercontent.com/scl/fi/6qol7vb5etcu5spzsgvqu/mens-hoodie-size-chartsalan-hoodie.jpg?rlkey=ne3rynigh0mhlfsykj4lp87lc&amp;dl=0","Click to download SizeChart")</f>
      </c>
      <c r="C324" s="0" t="inlineStr">
        <is>
          <t>Alan Men's Hoodie</t>
        </is>
      </c>
      <c r="D324" s="1">
        <v>153577</v>
      </c>
      <c r="E324" s="0" t="inlineStr">
        <is>
          <t>IOWA ALAN M OE:153577E-2XL</t>
        </is>
      </c>
      <c r="F324" s="2">
        <v>800153577080</v>
      </c>
      <c r="G324" s="0" t="inlineStr">
        <is>
          <t>MENS</t>
        </is>
      </c>
      <c r="H324" s="0" t="inlineStr">
        <is>
          <t>2XL</t>
        </is>
      </c>
      <c r="I324" s="0">
        <v>39.99</v>
      </c>
      <c r="J324" s="0">
        <v>0</v>
      </c>
    </row>
    <row r="325" spans="1:10" customHeight="0">
      <c r="A325" s="0">
        <f>HYPERLINK("https://dl.dropboxusercontent.com/scl/fi/2dvjuj816kbqt40yfj2jx/alan-153577-f.jpg?rlkey=1kgcytatt3pnetq4h7kvmtfax&amp;dl=0","Click to download Image")</f>
      </c>
      <c r="B325" s="0">
        <f>HYPERLINK("https://dl.dropboxusercontent.com/scl/fi/6qol7vb5etcu5spzsgvqu/mens-hoodie-size-chartsalan-hoodie.jpg?rlkey=ne3rynigh0mhlfsykj4lp87lc&amp;dl=0","Click to download SizeChart")</f>
      </c>
      <c r="C325" s="0" t="inlineStr">
        <is>
          <t>Alan Men's Hoodie</t>
        </is>
      </c>
      <c r="D325" s="1">
        <v>153577</v>
      </c>
      <c r="E325" s="0" t="inlineStr">
        <is>
          <t>IOWA ALAN M OE:153577F-3XL</t>
        </is>
      </c>
      <c r="F325" s="2">
        <v>800153577097</v>
      </c>
      <c r="G325" s="0" t="inlineStr">
        <is>
          <t>MENS</t>
        </is>
      </c>
      <c r="H325" s="0" t="inlineStr">
        <is>
          <t>3XL</t>
        </is>
      </c>
      <c r="I325" s="0">
        <v>39.99</v>
      </c>
      <c r="J325" s="0">
        <v>0</v>
      </c>
    </row>
    <row r="326" spans="1:10" customHeight="0">
      <c r="A326" s="0">
        <f>HYPERLINK("https://dl.dropboxusercontent.com/scl/fi/lm9eqc7hfz6yljws3cngf/alan-153578-f.jpg?rlkey=dgs5pk2l55kqxae7xict6xp7d&amp;dl=0","Click to download Image")</f>
      </c>
      <c r="B326" s="0">
        <f>HYPERLINK("https://dl.dropboxusercontent.com/scl/fi/6qol7vb5etcu5spzsgvqu/mens-hoodie-size-chartsalan-hoodie.jpg?rlkey=ne3rynigh0mhlfsykj4lp87lc&amp;dl=0","Click to download SizeChart")</f>
      </c>
      <c r="C326" s="0" t="inlineStr">
        <is>
          <t>Alan Men's Hoodie</t>
        </is>
      </c>
      <c r="D326" s="1">
        <v>153578</v>
      </c>
      <c r="E326" s="0" t="inlineStr">
        <is>
          <t>ISU ALAN M OE:153578A-S</t>
        </is>
      </c>
      <c r="F326" s="2">
        <v>801153578046</v>
      </c>
      <c r="G326" s="0" t="inlineStr">
        <is>
          <t>MENS</t>
        </is>
      </c>
      <c r="H326" s="0" t="inlineStr">
        <is>
          <t>S</t>
        </is>
      </c>
      <c r="I326" s="0">
        <v>39.99</v>
      </c>
      <c r="J326" s="0">
        <v>9</v>
      </c>
    </row>
    <row r="327" spans="1:10" customHeight="0">
      <c r="A327" s="0">
        <f>HYPERLINK("https://dl.dropboxusercontent.com/scl/fi/lm9eqc7hfz6yljws3cngf/alan-153578-f.jpg?rlkey=dgs5pk2l55kqxae7xict6xp7d&amp;dl=0","Click to download Image")</f>
      </c>
      <c r="B327" s="0">
        <f>HYPERLINK("https://dl.dropboxusercontent.com/scl/fi/6qol7vb5etcu5spzsgvqu/mens-hoodie-size-chartsalan-hoodie.jpg?rlkey=ne3rynigh0mhlfsykj4lp87lc&amp;dl=0","Click to download SizeChart")</f>
      </c>
      <c r="C327" s="0" t="inlineStr">
        <is>
          <t>Alan Men's Hoodie</t>
        </is>
      </c>
      <c r="D327" s="1">
        <v>153578</v>
      </c>
      <c r="E327" s="0" t="inlineStr">
        <is>
          <t>ISU ALAN M OE:153578B-M</t>
        </is>
      </c>
      <c r="F327" s="2">
        <v>801153578053</v>
      </c>
      <c r="G327" s="0" t="inlineStr">
        <is>
          <t>MENS</t>
        </is>
      </c>
      <c r="H327" s="0" t="inlineStr">
        <is>
          <t>M</t>
        </is>
      </c>
      <c r="I327" s="0">
        <v>39.99</v>
      </c>
      <c r="J327" s="0">
        <v>20</v>
      </c>
    </row>
    <row r="328" spans="1:10" customHeight="0">
      <c r="A328" s="0">
        <f>HYPERLINK("https://dl.dropboxusercontent.com/scl/fi/lm9eqc7hfz6yljws3cngf/alan-153578-f.jpg?rlkey=dgs5pk2l55kqxae7xict6xp7d&amp;dl=0","Click to download Image")</f>
      </c>
      <c r="B328" s="0">
        <f>HYPERLINK("https://dl.dropboxusercontent.com/scl/fi/6qol7vb5etcu5spzsgvqu/mens-hoodie-size-chartsalan-hoodie.jpg?rlkey=ne3rynigh0mhlfsykj4lp87lc&amp;dl=0","Click to download SizeChart")</f>
      </c>
      <c r="C328" s="0" t="inlineStr">
        <is>
          <t>Alan Men's Hoodie</t>
        </is>
      </c>
      <c r="D328" s="1">
        <v>153578</v>
      </c>
      <c r="E328" s="0" t="inlineStr">
        <is>
          <t>ISU ALAN M OE:153578C-L</t>
        </is>
      </c>
      <c r="F328" s="2">
        <v>801153578060</v>
      </c>
      <c r="G328" s="0" t="inlineStr">
        <is>
          <t>MENS</t>
        </is>
      </c>
      <c r="H328" s="0" t="inlineStr">
        <is>
          <t>L</t>
        </is>
      </c>
      <c r="I328" s="0">
        <v>39.99</v>
      </c>
      <c r="J328" s="0">
        <v>18</v>
      </c>
    </row>
    <row r="329" spans="1:10" customHeight="0">
      <c r="A329" s="0">
        <f>HYPERLINK("https://dl.dropboxusercontent.com/scl/fi/lm9eqc7hfz6yljws3cngf/alan-153578-f.jpg?rlkey=dgs5pk2l55kqxae7xict6xp7d&amp;dl=0","Click to download Image")</f>
      </c>
      <c r="B329" s="0">
        <f>HYPERLINK("https://dl.dropboxusercontent.com/scl/fi/6qol7vb5etcu5spzsgvqu/mens-hoodie-size-chartsalan-hoodie.jpg?rlkey=ne3rynigh0mhlfsykj4lp87lc&amp;dl=0","Click to download SizeChart")</f>
      </c>
      <c r="C329" s="0" t="inlineStr">
        <is>
          <t>Alan Men's Hoodie</t>
        </is>
      </c>
      <c r="D329" s="1">
        <v>153578</v>
      </c>
      <c r="E329" s="0" t="inlineStr">
        <is>
          <t>ISU ALAN M OE:153578D-XL</t>
        </is>
      </c>
      <c r="F329" s="2">
        <v>801153578077</v>
      </c>
      <c r="G329" s="0" t="inlineStr">
        <is>
          <t>MENS</t>
        </is>
      </c>
      <c r="H329" s="0" t="inlineStr">
        <is>
          <t>XL</t>
        </is>
      </c>
      <c r="I329" s="0">
        <v>39.99</v>
      </c>
      <c r="J329" s="0">
        <v>20</v>
      </c>
    </row>
    <row r="330" spans="1:10" customHeight="0">
      <c r="A330" s="0">
        <f>HYPERLINK("https://dl.dropboxusercontent.com/scl/fi/lm9eqc7hfz6yljws3cngf/alan-153578-f.jpg?rlkey=dgs5pk2l55kqxae7xict6xp7d&amp;dl=0","Click to download Image")</f>
      </c>
      <c r="B330" s="0">
        <f>HYPERLINK("https://dl.dropboxusercontent.com/scl/fi/6qol7vb5etcu5spzsgvqu/mens-hoodie-size-chartsalan-hoodie.jpg?rlkey=ne3rynigh0mhlfsykj4lp87lc&amp;dl=0","Click to download SizeChart")</f>
      </c>
      <c r="C330" s="0" t="inlineStr">
        <is>
          <t>Alan Men's Hoodie</t>
        </is>
      </c>
      <c r="D330" s="1">
        <v>153578</v>
      </c>
      <c r="E330" s="0" t="inlineStr">
        <is>
          <t>ISU ALAN M OE:153578E-2XL</t>
        </is>
      </c>
      <c r="F330" s="2">
        <v>801153578084</v>
      </c>
      <c r="G330" s="0" t="inlineStr">
        <is>
          <t>MENS</t>
        </is>
      </c>
      <c r="H330" s="0" t="inlineStr">
        <is>
          <t>2XL</t>
        </is>
      </c>
      <c r="I330" s="0">
        <v>39.99</v>
      </c>
      <c r="J330" s="0">
        <v>19</v>
      </c>
    </row>
    <row r="331" spans="1:10" customHeight="0">
      <c r="A331" s="0">
        <f>HYPERLINK("https://dl.dropboxusercontent.com/scl/fi/lm9eqc7hfz6yljws3cngf/alan-153578-f.jpg?rlkey=dgs5pk2l55kqxae7xict6xp7d&amp;dl=0","Click to download Image")</f>
      </c>
      <c r="B331" s="0">
        <f>HYPERLINK("https://dl.dropboxusercontent.com/scl/fi/6qol7vb5etcu5spzsgvqu/mens-hoodie-size-chartsalan-hoodie.jpg?rlkey=ne3rynigh0mhlfsykj4lp87lc&amp;dl=0","Click to download SizeChart")</f>
      </c>
      <c r="C331" s="0" t="inlineStr">
        <is>
          <t>Alan Men's Hoodie</t>
        </is>
      </c>
      <c r="D331" s="1">
        <v>153578</v>
      </c>
      <c r="E331" s="0" t="inlineStr">
        <is>
          <t>ISU ALAN M OE:153578F-3XL</t>
        </is>
      </c>
      <c r="F331" s="2">
        <v>801153578091</v>
      </c>
      <c r="G331" s="0" t="inlineStr">
        <is>
          <t>MENS</t>
        </is>
      </c>
      <c r="H331" s="0" t="inlineStr">
        <is>
          <t>3XL</t>
        </is>
      </c>
      <c r="I331" s="0">
        <v>39.99</v>
      </c>
      <c r="J331" s="0">
        <v>10</v>
      </c>
    </row>
    <row r="332" spans="1:10" customHeight="0">
      <c r="A332" s="0">
        <f>HYPERLINK("https://dl.dropboxusercontent.com/scl/fi/g0osot87pwvmxop24rckj/alan-153447-tn.jpg?rlkey=8mgh9pazxlequybfzot0v3s3z&amp;dl=0","Click to download Image")</f>
      </c>
      <c r="B332" s="0">
        <f>HYPERLINK("https://dl.dropboxusercontent.com/scl/fi/6qol7vb5etcu5spzsgvqu/mens-hoodie-size-chartsalan-hoodie.jpg?rlkey=ne3rynigh0mhlfsykj4lp87lc&amp;dl=0","Click to download SizeChart")</f>
      </c>
      <c r="C332" s="0" t="inlineStr">
        <is>
          <t>Alan Men's Hoodie</t>
        </is>
      </c>
      <c r="D332" s="1">
        <v>153613</v>
      </c>
      <c r="E332" s="0" t="inlineStr">
        <is>
          <t>NDSU ALAN M OE:153613A-S</t>
        </is>
      </c>
      <c r="F332" s="2">
        <v>813153613047</v>
      </c>
      <c r="G332" s="0" t="inlineStr">
        <is>
          <t>MENS</t>
        </is>
      </c>
      <c r="H332" s="0" t="inlineStr">
        <is>
          <t>S</t>
        </is>
      </c>
      <c r="I332" s="0">
        <v>39.99</v>
      </c>
      <c r="J332" s="0">
        <v>10</v>
      </c>
    </row>
    <row r="333" spans="1:10" customHeight="0">
      <c r="A333" s="0">
        <f>HYPERLINK("https://dl.dropboxusercontent.com/scl/fi/g0osot87pwvmxop24rckj/alan-153447-tn.jpg?rlkey=8mgh9pazxlequybfzot0v3s3z&amp;dl=0","Click to download Image")</f>
      </c>
      <c r="B333" s="0">
        <f>HYPERLINK("https://dl.dropboxusercontent.com/scl/fi/6qol7vb5etcu5spzsgvqu/mens-hoodie-size-chartsalan-hoodie.jpg?rlkey=ne3rynigh0mhlfsykj4lp87lc&amp;dl=0","Click to download SizeChart")</f>
      </c>
      <c r="C333" s="0" t="inlineStr">
        <is>
          <t>Alan Men's Hoodie</t>
        </is>
      </c>
      <c r="D333" s="1">
        <v>153613</v>
      </c>
      <c r="E333" s="0" t="inlineStr">
        <is>
          <t>NDSU ALAN M OE:153613B-M</t>
        </is>
      </c>
      <c r="F333" s="2">
        <v>813153613054</v>
      </c>
      <c r="G333" s="0" t="inlineStr">
        <is>
          <t>MENS</t>
        </is>
      </c>
      <c r="H333" s="0" t="inlineStr">
        <is>
          <t>M</t>
        </is>
      </c>
      <c r="I333" s="0">
        <v>39.99</v>
      </c>
      <c r="J333" s="0">
        <v>18</v>
      </c>
    </row>
    <row r="334" spans="1:10" customHeight="0">
      <c r="A334" s="0">
        <f>HYPERLINK("https://dl.dropboxusercontent.com/scl/fi/g0osot87pwvmxop24rckj/alan-153447-tn.jpg?rlkey=8mgh9pazxlequybfzot0v3s3z&amp;dl=0","Click to download Image")</f>
      </c>
      <c r="B334" s="0">
        <f>HYPERLINK("https://dl.dropboxusercontent.com/scl/fi/6qol7vb5etcu5spzsgvqu/mens-hoodie-size-chartsalan-hoodie.jpg?rlkey=ne3rynigh0mhlfsykj4lp87lc&amp;dl=0","Click to download SizeChart")</f>
      </c>
      <c r="C334" s="0" t="inlineStr">
        <is>
          <t>Alan Men's Hoodie</t>
        </is>
      </c>
      <c r="D334" s="1">
        <v>153613</v>
      </c>
      <c r="E334" s="0" t="inlineStr">
        <is>
          <t>NDSU ALAN M OE:153613C-L</t>
        </is>
      </c>
      <c r="F334" s="2">
        <v>813153613061</v>
      </c>
      <c r="G334" s="0" t="inlineStr">
        <is>
          <t>MENS</t>
        </is>
      </c>
      <c r="H334" s="0" t="inlineStr">
        <is>
          <t>L</t>
        </is>
      </c>
      <c r="I334" s="0">
        <v>39.99</v>
      </c>
      <c r="J334" s="0">
        <v>25</v>
      </c>
    </row>
    <row r="335" spans="1:10" customHeight="0">
      <c r="A335" s="0">
        <f>HYPERLINK("https://dl.dropboxusercontent.com/scl/fi/g0osot87pwvmxop24rckj/alan-153447-tn.jpg?rlkey=8mgh9pazxlequybfzot0v3s3z&amp;dl=0","Click to download Image")</f>
      </c>
      <c r="B335" s="0">
        <f>HYPERLINK("https://dl.dropboxusercontent.com/scl/fi/6qol7vb5etcu5spzsgvqu/mens-hoodie-size-chartsalan-hoodie.jpg?rlkey=ne3rynigh0mhlfsykj4lp87lc&amp;dl=0","Click to download SizeChart")</f>
      </c>
      <c r="C335" s="0" t="inlineStr">
        <is>
          <t>Alan Men's Hoodie</t>
        </is>
      </c>
      <c r="D335" s="1">
        <v>153613</v>
      </c>
      <c r="E335" s="0" t="inlineStr">
        <is>
          <t>NDSU ALAN M OE:153613D-XL</t>
        </is>
      </c>
      <c r="F335" s="2">
        <v>813153613078</v>
      </c>
      <c r="G335" s="0" t="inlineStr">
        <is>
          <t>MENS</t>
        </is>
      </c>
      <c r="H335" s="0" t="inlineStr">
        <is>
          <t>XL</t>
        </is>
      </c>
      <c r="I335" s="0">
        <v>39.99</v>
      </c>
      <c r="J335" s="0">
        <v>24</v>
      </c>
    </row>
    <row r="336" spans="1:10" customHeight="0">
      <c r="A336" s="0">
        <f>HYPERLINK("https://dl.dropboxusercontent.com/scl/fi/g0osot87pwvmxop24rckj/alan-153447-tn.jpg?rlkey=8mgh9pazxlequybfzot0v3s3z&amp;dl=0","Click to download Image")</f>
      </c>
      <c r="B336" s="0">
        <f>HYPERLINK("https://dl.dropboxusercontent.com/scl/fi/6qol7vb5etcu5spzsgvqu/mens-hoodie-size-chartsalan-hoodie.jpg?rlkey=ne3rynigh0mhlfsykj4lp87lc&amp;dl=0","Click to download SizeChart")</f>
      </c>
      <c r="C336" s="0" t="inlineStr">
        <is>
          <t>Alan Men's Hoodie</t>
        </is>
      </c>
      <c r="D336" s="1">
        <v>153613</v>
      </c>
      <c r="E336" s="0" t="inlineStr">
        <is>
          <t>NDSU ALAN M OE:153613E-2XL</t>
        </is>
      </c>
      <c r="F336" s="2">
        <v>813153613085</v>
      </c>
      <c r="G336" s="0" t="inlineStr">
        <is>
          <t>MENS</t>
        </is>
      </c>
      <c r="H336" s="0" t="inlineStr">
        <is>
          <t>2XL</t>
        </is>
      </c>
      <c r="I336" s="0">
        <v>39.99</v>
      </c>
      <c r="J336" s="0">
        <v>16</v>
      </c>
    </row>
    <row r="337" spans="1:10" customHeight="0">
      <c r="A337" s="0">
        <f>HYPERLINK("https://dl.dropboxusercontent.com/scl/fi/g0osot87pwvmxop24rckj/alan-153447-tn.jpg?rlkey=8mgh9pazxlequybfzot0v3s3z&amp;dl=0","Click to download Image")</f>
      </c>
      <c r="B337" s="0">
        <f>HYPERLINK("https://dl.dropboxusercontent.com/scl/fi/6qol7vb5etcu5spzsgvqu/mens-hoodie-size-chartsalan-hoodie.jpg?rlkey=ne3rynigh0mhlfsykj4lp87lc&amp;dl=0","Click to download SizeChart")</f>
      </c>
      <c r="C337" s="0" t="inlineStr">
        <is>
          <t>Alan Men's Hoodie</t>
        </is>
      </c>
      <c r="D337" s="1">
        <v>153613</v>
      </c>
      <c r="E337" s="0" t="inlineStr">
        <is>
          <t>NDSU ALAN M OE:153613F-3XL</t>
        </is>
      </c>
      <c r="F337" s="2">
        <v>813153613092</v>
      </c>
      <c r="G337" s="0" t="inlineStr">
        <is>
          <t>MENS</t>
        </is>
      </c>
      <c r="H337" s="0" t="inlineStr">
        <is>
          <t>3XL</t>
        </is>
      </c>
      <c r="I337" s="0">
        <v>39.99</v>
      </c>
      <c r="J337" s="0">
        <v>8</v>
      </c>
    </row>
    <row r="338" spans="1:10" customHeight="0">
      <c r="A338" s="0">
        <f>HYPERLINK("https://dl.dropboxusercontent.com/scl/fi/ayy5ttuzs6gg08alufe05/alan-153439-tn.jpg?rlkey=ulsei7plphx5l9vilu54c65yg&amp;dl=0","Click to download Image")</f>
      </c>
      <c r="B338" s="0">
        <f>HYPERLINK("https://dl.dropboxusercontent.com/scl/fi/6qol7vb5etcu5spzsgvqu/mens-hoodie-size-chartsalan-hoodie.jpg?rlkey=ne3rynigh0mhlfsykj4lp87lc&amp;dl=0","Click to download SizeChart")</f>
      </c>
      <c r="C338" s="0" t="inlineStr">
        <is>
          <t>Alan Men's Hoodie</t>
        </is>
      </c>
      <c r="D338" s="1">
        <v>153439</v>
      </c>
      <c r="E338" s="0" t="inlineStr">
        <is>
          <t>UNI ALAN M PE:153439A-S</t>
        </is>
      </c>
      <c r="F338" s="2">
        <v>802153439047</v>
      </c>
      <c r="G338" s="0" t="inlineStr">
        <is>
          <t>MENS</t>
        </is>
      </c>
      <c r="H338" s="0" t="inlineStr">
        <is>
          <t>S</t>
        </is>
      </c>
      <c r="I338" s="0">
        <v>39.99</v>
      </c>
      <c r="J338" s="0">
        <v>12</v>
      </c>
    </row>
    <row r="339" spans="1:10" customHeight="0">
      <c r="A339" s="0">
        <f>HYPERLINK("https://dl.dropboxusercontent.com/scl/fi/ayy5ttuzs6gg08alufe05/alan-153439-tn.jpg?rlkey=ulsei7plphx5l9vilu54c65yg&amp;dl=0","Click to download Image")</f>
      </c>
      <c r="B339" s="0">
        <f>HYPERLINK("https://dl.dropboxusercontent.com/scl/fi/6qol7vb5etcu5spzsgvqu/mens-hoodie-size-chartsalan-hoodie.jpg?rlkey=ne3rynigh0mhlfsykj4lp87lc&amp;dl=0","Click to download SizeChart")</f>
      </c>
      <c r="C339" s="0" t="inlineStr">
        <is>
          <t>Alan Men's Hoodie</t>
        </is>
      </c>
      <c r="D339" s="1">
        <v>153439</v>
      </c>
      <c r="E339" s="0" t="inlineStr">
        <is>
          <t>UNI ALAN M PE:153439B-M</t>
        </is>
      </c>
      <c r="F339" s="2">
        <v>802153439054</v>
      </c>
      <c r="G339" s="0" t="inlineStr">
        <is>
          <t>MENS</t>
        </is>
      </c>
      <c r="H339" s="0" t="inlineStr">
        <is>
          <t>M</t>
        </is>
      </c>
      <c r="I339" s="0">
        <v>39.99</v>
      </c>
      <c r="J339" s="0">
        <v>19</v>
      </c>
    </row>
    <row r="340" spans="1:10" customHeight="0">
      <c r="A340" s="0">
        <f>HYPERLINK("https://dl.dropboxusercontent.com/scl/fi/ayy5ttuzs6gg08alufe05/alan-153439-tn.jpg?rlkey=ulsei7plphx5l9vilu54c65yg&amp;dl=0","Click to download Image")</f>
      </c>
      <c r="B340" s="0">
        <f>HYPERLINK("https://dl.dropboxusercontent.com/scl/fi/6qol7vb5etcu5spzsgvqu/mens-hoodie-size-chartsalan-hoodie.jpg?rlkey=ne3rynigh0mhlfsykj4lp87lc&amp;dl=0","Click to download SizeChart")</f>
      </c>
      <c r="C340" s="0" t="inlineStr">
        <is>
          <t>Alan Men's Hoodie</t>
        </is>
      </c>
      <c r="D340" s="1">
        <v>153439</v>
      </c>
      <c r="E340" s="0" t="inlineStr">
        <is>
          <t>UNI ALAN M PE:153439C-L</t>
        </is>
      </c>
      <c r="F340" s="2">
        <v>802153439061</v>
      </c>
      <c r="G340" s="0" t="inlineStr">
        <is>
          <t>MENS</t>
        </is>
      </c>
      <c r="H340" s="0" t="inlineStr">
        <is>
          <t>L</t>
        </is>
      </c>
      <c r="I340" s="0">
        <v>39.99</v>
      </c>
      <c r="J340" s="0">
        <v>29</v>
      </c>
    </row>
    <row r="341" spans="1:10" customHeight="0">
      <c r="A341" s="0">
        <f>HYPERLINK("https://dl.dropboxusercontent.com/scl/fi/ayy5ttuzs6gg08alufe05/alan-153439-tn.jpg?rlkey=ulsei7plphx5l9vilu54c65yg&amp;dl=0","Click to download Image")</f>
      </c>
      <c r="B341" s="0">
        <f>HYPERLINK("https://dl.dropboxusercontent.com/scl/fi/6qol7vb5etcu5spzsgvqu/mens-hoodie-size-chartsalan-hoodie.jpg?rlkey=ne3rynigh0mhlfsykj4lp87lc&amp;dl=0","Click to download SizeChart")</f>
      </c>
      <c r="C341" s="0" t="inlineStr">
        <is>
          <t>Alan Men's Hoodie</t>
        </is>
      </c>
      <c r="D341" s="1">
        <v>153439</v>
      </c>
      <c r="E341" s="0" t="inlineStr">
        <is>
          <t>UNI ALAN M PE:153439D-XL</t>
        </is>
      </c>
      <c r="F341" s="2">
        <v>802153439078</v>
      </c>
      <c r="G341" s="0" t="inlineStr">
        <is>
          <t>MENS</t>
        </is>
      </c>
      <c r="H341" s="0" t="inlineStr">
        <is>
          <t>XL</t>
        </is>
      </c>
      <c r="I341" s="0">
        <v>39.99</v>
      </c>
      <c r="J341" s="0">
        <v>27</v>
      </c>
    </row>
    <row r="342" spans="1:10" customHeight="0">
      <c r="A342" s="0">
        <f>HYPERLINK("https://dl.dropboxusercontent.com/scl/fi/ayy5ttuzs6gg08alufe05/alan-153439-tn.jpg?rlkey=ulsei7plphx5l9vilu54c65yg&amp;dl=0","Click to download Image")</f>
      </c>
      <c r="B342" s="0">
        <f>HYPERLINK("https://dl.dropboxusercontent.com/scl/fi/6qol7vb5etcu5spzsgvqu/mens-hoodie-size-chartsalan-hoodie.jpg?rlkey=ne3rynigh0mhlfsykj4lp87lc&amp;dl=0","Click to download SizeChart")</f>
      </c>
      <c r="C342" s="0" t="inlineStr">
        <is>
          <t>Alan Men's Hoodie</t>
        </is>
      </c>
      <c r="D342" s="1">
        <v>153439</v>
      </c>
      <c r="E342" s="0" t="inlineStr">
        <is>
          <t>UNI ALAN M PE:153439E-2XL</t>
        </is>
      </c>
      <c r="F342" s="2">
        <v>802153439085</v>
      </c>
      <c r="G342" s="0" t="inlineStr">
        <is>
          <t>MENS</t>
        </is>
      </c>
      <c r="H342" s="0" t="inlineStr">
        <is>
          <t>2XL</t>
        </is>
      </c>
      <c r="I342" s="0">
        <v>39.99</v>
      </c>
      <c r="J342" s="0">
        <v>17</v>
      </c>
    </row>
    <row r="343" spans="1:10" customHeight="0">
      <c r="A343" s="0">
        <f>HYPERLINK("https://dl.dropboxusercontent.com/scl/fi/ayy5ttuzs6gg08alufe05/alan-153439-tn.jpg?rlkey=ulsei7plphx5l9vilu54c65yg&amp;dl=0","Click to download Image")</f>
      </c>
      <c r="B343" s="0">
        <f>HYPERLINK("https://dl.dropboxusercontent.com/scl/fi/6qol7vb5etcu5spzsgvqu/mens-hoodie-size-chartsalan-hoodie.jpg?rlkey=ne3rynigh0mhlfsykj4lp87lc&amp;dl=0","Click to download SizeChart")</f>
      </c>
      <c r="C343" s="0" t="inlineStr">
        <is>
          <t>Alan Men's Hoodie</t>
        </is>
      </c>
      <c r="D343" s="1">
        <v>153439</v>
      </c>
      <c r="E343" s="0" t="inlineStr">
        <is>
          <t>UNI ALAN M PE:153439F-3XL</t>
        </is>
      </c>
      <c r="F343" s="2">
        <v>802153439092</v>
      </c>
      <c r="G343" s="0" t="inlineStr">
        <is>
          <t>MENS</t>
        </is>
      </c>
      <c r="H343" s="0" t="inlineStr">
        <is>
          <t>3XL</t>
        </is>
      </c>
      <c r="I343" s="0">
        <v>39.99</v>
      </c>
      <c r="J343" s="0">
        <v>10</v>
      </c>
    </row>
    <row r="344" spans="1:10" customHeight="0">
      <c r="A344" s="0">
        <f>HYPERLINK("https://dl.dropboxusercontent.com/scl/fi/34k3tcxgmelfgyu0tyzqq/alan-153440-tn.jpg?rlkey=0l6tqzu9c8671vp5ocuq9299q&amp;dl=0","Click to download Image")</f>
      </c>
      <c r="B344" s="0">
        <f>HYPERLINK("https://dl.dropboxusercontent.com/scl/fi/6qol7vb5etcu5spzsgvqu/mens-hoodie-size-chartsalan-hoodie.jpg?rlkey=ne3rynigh0mhlfsykj4lp87lc&amp;dl=0","Click to download SizeChart")</f>
      </c>
      <c r="C344" s="0" t="inlineStr">
        <is>
          <t>Alan Men's Hoodie</t>
        </is>
      </c>
      <c r="D344" s="1">
        <v>153440</v>
      </c>
      <c r="E344" s="0" t="inlineStr">
        <is>
          <t>KSU ALAN M PE:153440A-S</t>
        </is>
      </c>
      <c r="F344" s="2">
        <v>805153440044</v>
      </c>
      <c r="G344" s="0" t="inlineStr">
        <is>
          <t>MENS</t>
        </is>
      </c>
      <c r="H344" s="0" t="inlineStr">
        <is>
          <t>S</t>
        </is>
      </c>
      <c r="I344" s="0">
        <v>39.99</v>
      </c>
      <c r="J344" s="0">
        <v>9</v>
      </c>
    </row>
    <row r="345" spans="1:10" customHeight="0">
      <c r="A345" s="0">
        <f>HYPERLINK("https://dl.dropboxusercontent.com/scl/fi/34k3tcxgmelfgyu0tyzqq/alan-153440-tn.jpg?rlkey=0l6tqzu9c8671vp5ocuq9299q&amp;dl=0","Click to download Image")</f>
      </c>
      <c r="B345" s="0">
        <f>HYPERLINK("https://dl.dropboxusercontent.com/scl/fi/6qol7vb5etcu5spzsgvqu/mens-hoodie-size-chartsalan-hoodie.jpg?rlkey=ne3rynigh0mhlfsykj4lp87lc&amp;dl=0","Click to download SizeChart")</f>
      </c>
      <c r="C345" s="0" t="inlineStr">
        <is>
          <t>Alan Men's Hoodie</t>
        </is>
      </c>
      <c r="D345" s="1">
        <v>153440</v>
      </c>
      <c r="E345" s="0" t="inlineStr">
        <is>
          <t>KSU ALAN M PE:153440B-M</t>
        </is>
      </c>
      <c r="F345" s="2">
        <v>805153440051</v>
      </c>
      <c r="G345" s="0" t="inlineStr">
        <is>
          <t>MENS</t>
        </is>
      </c>
      <c r="H345" s="0" t="inlineStr">
        <is>
          <t>M</t>
        </is>
      </c>
      <c r="I345" s="0">
        <v>39.99</v>
      </c>
      <c r="J345" s="0">
        <v>18</v>
      </c>
    </row>
    <row r="346" spans="1:10" customHeight="0">
      <c r="A346" s="0">
        <f>HYPERLINK("https://dl.dropboxusercontent.com/scl/fi/34k3tcxgmelfgyu0tyzqq/alan-153440-tn.jpg?rlkey=0l6tqzu9c8671vp5ocuq9299q&amp;dl=0","Click to download Image")</f>
      </c>
      <c r="B346" s="0">
        <f>HYPERLINK("https://dl.dropboxusercontent.com/scl/fi/6qol7vb5etcu5spzsgvqu/mens-hoodie-size-chartsalan-hoodie.jpg?rlkey=ne3rynigh0mhlfsykj4lp87lc&amp;dl=0","Click to download SizeChart")</f>
      </c>
      <c r="C346" s="0" t="inlineStr">
        <is>
          <t>Alan Men's Hoodie</t>
        </is>
      </c>
      <c r="D346" s="1">
        <v>153440</v>
      </c>
      <c r="E346" s="0" t="inlineStr">
        <is>
          <t>KSU ALAN M PE:153440C-L</t>
        </is>
      </c>
      <c r="F346" s="2">
        <v>805153440068</v>
      </c>
      <c r="G346" s="0" t="inlineStr">
        <is>
          <t>MENS</t>
        </is>
      </c>
      <c r="H346" s="0" t="inlineStr">
        <is>
          <t>L</t>
        </is>
      </c>
      <c r="I346" s="0">
        <v>39.99</v>
      </c>
      <c r="J346" s="0">
        <v>24</v>
      </c>
    </row>
    <row r="347" spans="1:10" customHeight="0">
      <c r="A347" s="0">
        <f>HYPERLINK("https://dl.dropboxusercontent.com/scl/fi/34k3tcxgmelfgyu0tyzqq/alan-153440-tn.jpg?rlkey=0l6tqzu9c8671vp5ocuq9299q&amp;dl=0","Click to download Image")</f>
      </c>
      <c r="B347" s="0">
        <f>HYPERLINK("https://dl.dropboxusercontent.com/scl/fi/6qol7vb5etcu5spzsgvqu/mens-hoodie-size-chartsalan-hoodie.jpg?rlkey=ne3rynigh0mhlfsykj4lp87lc&amp;dl=0","Click to download SizeChart")</f>
      </c>
      <c r="C347" s="0" t="inlineStr">
        <is>
          <t>Alan Men's Hoodie</t>
        </is>
      </c>
      <c r="D347" s="1">
        <v>153440</v>
      </c>
      <c r="E347" s="0" t="inlineStr">
        <is>
          <t>KSU ALAN M PE:153440D-XL</t>
        </is>
      </c>
      <c r="F347" s="2">
        <v>805153440075</v>
      </c>
      <c r="G347" s="0" t="inlineStr">
        <is>
          <t>MENS</t>
        </is>
      </c>
      <c r="H347" s="0" t="inlineStr">
        <is>
          <t>XL</t>
        </is>
      </c>
      <c r="I347" s="0">
        <v>39.99</v>
      </c>
      <c r="J347" s="0">
        <v>23</v>
      </c>
    </row>
    <row r="348" spans="1:10" customHeight="0">
      <c r="A348" s="0">
        <f>HYPERLINK("https://dl.dropboxusercontent.com/scl/fi/34k3tcxgmelfgyu0tyzqq/alan-153440-tn.jpg?rlkey=0l6tqzu9c8671vp5ocuq9299q&amp;dl=0","Click to download Image")</f>
      </c>
      <c r="B348" s="0">
        <f>HYPERLINK("https://dl.dropboxusercontent.com/scl/fi/6qol7vb5etcu5spzsgvqu/mens-hoodie-size-chartsalan-hoodie.jpg?rlkey=ne3rynigh0mhlfsykj4lp87lc&amp;dl=0","Click to download SizeChart")</f>
      </c>
      <c r="C348" s="0" t="inlineStr">
        <is>
          <t>Alan Men's Hoodie</t>
        </is>
      </c>
      <c r="D348" s="1">
        <v>153440</v>
      </c>
      <c r="E348" s="0" t="inlineStr">
        <is>
          <t>KSU ALAN M PE:153440E-2XL</t>
        </is>
      </c>
      <c r="F348" s="2">
        <v>805153440082</v>
      </c>
      <c r="G348" s="0" t="inlineStr">
        <is>
          <t>MENS</t>
        </is>
      </c>
      <c r="H348" s="0" t="inlineStr">
        <is>
          <t>2XL</t>
        </is>
      </c>
      <c r="I348" s="0">
        <v>39.99</v>
      </c>
      <c r="J348" s="0">
        <v>16</v>
      </c>
    </row>
    <row r="349" spans="1:10" customHeight="0">
      <c r="A349" s="0">
        <f>HYPERLINK("https://dl.dropboxusercontent.com/scl/fi/34k3tcxgmelfgyu0tyzqq/alan-153440-tn.jpg?rlkey=0l6tqzu9c8671vp5ocuq9299q&amp;dl=0","Click to download Image")</f>
      </c>
      <c r="B349" s="0">
        <f>HYPERLINK("https://dl.dropboxusercontent.com/scl/fi/6qol7vb5etcu5spzsgvqu/mens-hoodie-size-chartsalan-hoodie.jpg?rlkey=ne3rynigh0mhlfsykj4lp87lc&amp;dl=0","Click to download SizeChart")</f>
      </c>
      <c r="C349" s="0" t="inlineStr">
        <is>
          <t>Alan Men's Hoodie</t>
        </is>
      </c>
      <c r="D349" s="1">
        <v>153440</v>
      </c>
      <c r="E349" s="0" t="inlineStr">
        <is>
          <t>KSU ALAN M PE:153440F-3XL</t>
        </is>
      </c>
      <c r="F349" s="2">
        <v>805153440099</v>
      </c>
      <c r="G349" s="0" t="inlineStr">
        <is>
          <t>MENS</t>
        </is>
      </c>
      <c r="H349" s="0" t="inlineStr">
        <is>
          <t>3XL</t>
        </is>
      </c>
      <c r="I349" s="0">
        <v>39.99</v>
      </c>
      <c r="J349" s="0">
        <v>7</v>
      </c>
    </row>
    <row r="350" spans="1:10" customHeight="0">
      <c r="A350" s="0">
        <f>HYPERLINK("https://dl.dropboxusercontent.com/scl/fi/g0lh3g7cpbfuj3sckig2m/alan-153606-f.jpg?rlkey=22fl4fuhjdjdwl2k0r07eyxpo&amp;dl=0","Click to download Image")</f>
      </c>
      <c r="B350" s="0">
        <f>HYPERLINK("https://dl.dropboxusercontent.com/scl/fi/6qol7vb5etcu5spzsgvqu/mens-hoodie-size-chartsalan-hoodie.jpg?rlkey=ne3rynigh0mhlfsykj4lp87lc&amp;dl=0","Click to download SizeChart")</f>
      </c>
      <c r="C350" s="0" t="inlineStr">
        <is>
          <t>Alan Men's Hoodie</t>
        </is>
      </c>
      <c r="D350" s="1">
        <v>153606</v>
      </c>
      <c r="E350" s="0" t="inlineStr">
        <is>
          <t>DRK ALAN2 M RL:153606A-S</t>
        </is>
      </c>
      <c r="F350" s="2">
        <v>817153606047</v>
      </c>
      <c r="G350" s="0" t="inlineStr">
        <is>
          <t>MENS</t>
        </is>
      </c>
      <c r="H350" s="0" t="inlineStr">
        <is>
          <t>S</t>
        </is>
      </c>
      <c r="I350" s="0">
        <v>39.99</v>
      </c>
      <c r="J350" s="0">
        <v>9</v>
      </c>
    </row>
    <row r="351" spans="1:10" customHeight="0">
      <c r="A351" s="0">
        <f>HYPERLINK("https://dl.dropboxusercontent.com/scl/fi/g0lh3g7cpbfuj3sckig2m/alan-153606-f.jpg?rlkey=22fl4fuhjdjdwl2k0r07eyxpo&amp;dl=0","Click to download Image")</f>
      </c>
      <c r="B351" s="0">
        <f>HYPERLINK("https://dl.dropboxusercontent.com/scl/fi/6qol7vb5etcu5spzsgvqu/mens-hoodie-size-chartsalan-hoodie.jpg?rlkey=ne3rynigh0mhlfsykj4lp87lc&amp;dl=0","Click to download SizeChart")</f>
      </c>
      <c r="C351" s="0" t="inlineStr">
        <is>
          <t>Alan Men's Hoodie</t>
        </is>
      </c>
      <c r="D351" s="1">
        <v>153606</v>
      </c>
      <c r="E351" s="0" t="inlineStr">
        <is>
          <t>DRK ALAN2 M RL:153606B-M</t>
        </is>
      </c>
      <c r="F351" s="2">
        <v>817153606054</v>
      </c>
      <c r="G351" s="0" t="inlineStr">
        <is>
          <t>MENS</t>
        </is>
      </c>
      <c r="H351" s="0" t="inlineStr">
        <is>
          <t>M</t>
        </is>
      </c>
      <c r="I351" s="0">
        <v>39.99</v>
      </c>
      <c r="J351" s="0">
        <v>18</v>
      </c>
    </row>
    <row r="352" spans="1:10" customHeight="0">
      <c r="A352" s="0">
        <f>HYPERLINK("https://dl.dropboxusercontent.com/scl/fi/g0lh3g7cpbfuj3sckig2m/alan-153606-f.jpg?rlkey=22fl4fuhjdjdwl2k0r07eyxpo&amp;dl=0","Click to download Image")</f>
      </c>
      <c r="B352" s="0">
        <f>HYPERLINK("https://dl.dropboxusercontent.com/scl/fi/6qol7vb5etcu5spzsgvqu/mens-hoodie-size-chartsalan-hoodie.jpg?rlkey=ne3rynigh0mhlfsykj4lp87lc&amp;dl=0","Click to download SizeChart")</f>
      </c>
      <c r="C352" s="0" t="inlineStr">
        <is>
          <t>Alan Men's Hoodie</t>
        </is>
      </c>
      <c r="D352" s="1">
        <v>153606</v>
      </c>
      <c r="E352" s="0" t="inlineStr">
        <is>
          <t>DRK ALAN2 M RL:153606C-L</t>
        </is>
      </c>
      <c r="F352" s="2">
        <v>817153606061</v>
      </c>
      <c r="G352" s="0" t="inlineStr">
        <is>
          <t>MENS</t>
        </is>
      </c>
      <c r="H352" s="0" t="inlineStr">
        <is>
          <t>L</t>
        </is>
      </c>
      <c r="I352" s="0">
        <v>39.99</v>
      </c>
      <c r="J352" s="0">
        <v>29</v>
      </c>
    </row>
    <row r="353" spans="1:10" customHeight="0">
      <c r="A353" s="0">
        <f>HYPERLINK("https://dl.dropboxusercontent.com/scl/fi/g0lh3g7cpbfuj3sckig2m/alan-153606-f.jpg?rlkey=22fl4fuhjdjdwl2k0r07eyxpo&amp;dl=0","Click to download Image")</f>
      </c>
      <c r="B353" s="0">
        <f>HYPERLINK("https://dl.dropboxusercontent.com/scl/fi/6qol7vb5etcu5spzsgvqu/mens-hoodie-size-chartsalan-hoodie.jpg?rlkey=ne3rynigh0mhlfsykj4lp87lc&amp;dl=0","Click to download SizeChart")</f>
      </c>
      <c r="C353" s="0" t="inlineStr">
        <is>
          <t>Alan Men's Hoodie</t>
        </is>
      </c>
      <c r="D353" s="1">
        <v>153606</v>
      </c>
      <c r="E353" s="0" t="inlineStr">
        <is>
          <t>DRK ALAN2 M RL:153606D-XL</t>
        </is>
      </c>
      <c r="F353" s="2">
        <v>817153606078</v>
      </c>
      <c r="G353" s="0" t="inlineStr">
        <is>
          <t>MENS</t>
        </is>
      </c>
      <c r="H353" s="0" t="inlineStr">
        <is>
          <t>XL</t>
        </is>
      </c>
      <c r="I353" s="0">
        <v>39.99</v>
      </c>
      <c r="J353" s="0">
        <v>30</v>
      </c>
    </row>
    <row r="354" spans="1:10" customHeight="0">
      <c r="A354" s="0">
        <f>HYPERLINK("https://dl.dropboxusercontent.com/scl/fi/g0lh3g7cpbfuj3sckig2m/alan-153606-f.jpg?rlkey=22fl4fuhjdjdwl2k0r07eyxpo&amp;dl=0","Click to download Image")</f>
      </c>
      <c r="B354" s="0">
        <f>HYPERLINK("https://dl.dropboxusercontent.com/scl/fi/6qol7vb5etcu5spzsgvqu/mens-hoodie-size-chartsalan-hoodie.jpg?rlkey=ne3rynigh0mhlfsykj4lp87lc&amp;dl=0","Click to download SizeChart")</f>
      </c>
      <c r="C354" s="0" t="inlineStr">
        <is>
          <t>Alan Men's Hoodie</t>
        </is>
      </c>
      <c r="D354" s="1">
        <v>153606</v>
      </c>
      <c r="E354" s="0" t="inlineStr">
        <is>
          <t>DRK ALAN2 M RL:153606E-2XL</t>
        </is>
      </c>
      <c r="F354" s="2">
        <v>817153606085</v>
      </c>
      <c r="G354" s="0" t="inlineStr">
        <is>
          <t>MENS</t>
        </is>
      </c>
      <c r="H354" s="0" t="inlineStr">
        <is>
          <t>2XL</t>
        </is>
      </c>
      <c r="I354" s="0">
        <v>39.99</v>
      </c>
      <c r="J354" s="0">
        <v>20</v>
      </c>
    </row>
    <row r="355" spans="1:10" customHeight="0">
      <c r="A355" s="0">
        <f>HYPERLINK("https://dl.dropboxusercontent.com/scl/fi/g0lh3g7cpbfuj3sckig2m/alan-153606-f.jpg?rlkey=22fl4fuhjdjdwl2k0r07eyxpo&amp;dl=0","Click to download Image")</f>
      </c>
      <c r="B355" s="0">
        <f>HYPERLINK("https://dl.dropboxusercontent.com/scl/fi/6qol7vb5etcu5spzsgvqu/mens-hoodie-size-chartsalan-hoodie.jpg?rlkey=ne3rynigh0mhlfsykj4lp87lc&amp;dl=0","Click to download SizeChart")</f>
      </c>
      <c r="C355" s="0" t="inlineStr">
        <is>
          <t>Alan Men's Hoodie</t>
        </is>
      </c>
      <c r="D355" s="1">
        <v>153606</v>
      </c>
      <c r="E355" s="0" t="inlineStr">
        <is>
          <t>DRK ALAN2 M RL:153606F-3XL</t>
        </is>
      </c>
      <c r="F355" s="2">
        <v>817153606092</v>
      </c>
      <c r="G355" s="0" t="inlineStr">
        <is>
          <t>MENS</t>
        </is>
      </c>
      <c r="H355" s="0" t="inlineStr">
        <is>
          <t>3XL</t>
        </is>
      </c>
      <c r="I355" s="0">
        <v>39.99</v>
      </c>
      <c r="J355" s="0">
        <v>10</v>
      </c>
    </row>
    <row r="356" spans="1:10" customHeight="0">
      <c r="A356" s="0">
        <f>HYPERLINK("https://dl.dropboxusercontent.com/scl/fi/ckwmu96m0pojx4n2me8p6/alan-153449-f.jpg?rlkey=zccmuhteuhjlkuy9ijozst7n5&amp;dl=0","Click to download Image")</f>
      </c>
      <c r="B356" s="0">
        <f>HYPERLINK("https://dl.dropboxusercontent.com/scl/fi/6qol7vb5etcu5spzsgvqu/mens-hoodie-size-chartsalan-hoodie.jpg?rlkey=ne3rynigh0mhlfsykj4lp87lc&amp;dl=0","Click to download SizeChart")</f>
      </c>
      <c r="C356" s="0" t="inlineStr">
        <is>
          <t>Alan Men's Hoodie</t>
        </is>
      </c>
      <c r="D356" s="1">
        <v>153449</v>
      </c>
      <c r="E356" s="0" t="inlineStr">
        <is>
          <t>DRK ALAN M RL:153449A-S</t>
        </is>
      </c>
      <c r="F356" s="2">
        <v>817153449040</v>
      </c>
      <c r="G356" s="0" t="inlineStr">
        <is>
          <t>MENS</t>
        </is>
      </c>
      <c r="H356" s="0" t="inlineStr">
        <is>
          <t>S</t>
        </is>
      </c>
      <c r="I356" s="0">
        <v>39.99</v>
      </c>
      <c r="J356" s="0">
        <v>13</v>
      </c>
    </row>
    <row r="357" spans="1:10" customHeight="0">
      <c r="A357" s="0">
        <f>HYPERLINK("https://dl.dropboxusercontent.com/scl/fi/ckwmu96m0pojx4n2me8p6/alan-153449-f.jpg?rlkey=zccmuhteuhjlkuy9ijozst7n5&amp;dl=0","Click to download Image")</f>
      </c>
      <c r="B357" s="0">
        <f>HYPERLINK("https://dl.dropboxusercontent.com/scl/fi/6qol7vb5etcu5spzsgvqu/mens-hoodie-size-chartsalan-hoodie.jpg?rlkey=ne3rynigh0mhlfsykj4lp87lc&amp;dl=0","Click to download SizeChart")</f>
      </c>
      <c r="C357" s="0" t="inlineStr">
        <is>
          <t>Alan Men's Hoodie</t>
        </is>
      </c>
      <c r="D357" s="1">
        <v>153449</v>
      </c>
      <c r="E357" s="0" t="inlineStr">
        <is>
          <t>DRK ALAN M RL:153449B-M</t>
        </is>
      </c>
      <c r="F357" s="2">
        <v>817153449057</v>
      </c>
      <c r="G357" s="0" t="inlineStr">
        <is>
          <t>MENS</t>
        </is>
      </c>
      <c r="H357" s="0" t="inlineStr">
        <is>
          <t>M</t>
        </is>
      </c>
      <c r="I357" s="0">
        <v>39.99</v>
      </c>
      <c r="J357" s="0">
        <v>19</v>
      </c>
    </row>
    <row r="358" spans="1:10" customHeight="0">
      <c r="A358" s="0">
        <f>HYPERLINK("https://dl.dropboxusercontent.com/scl/fi/ckwmu96m0pojx4n2me8p6/alan-153449-f.jpg?rlkey=zccmuhteuhjlkuy9ijozst7n5&amp;dl=0","Click to download Image")</f>
      </c>
      <c r="B358" s="0">
        <f>HYPERLINK("https://dl.dropboxusercontent.com/scl/fi/6qol7vb5etcu5spzsgvqu/mens-hoodie-size-chartsalan-hoodie.jpg?rlkey=ne3rynigh0mhlfsykj4lp87lc&amp;dl=0","Click to download SizeChart")</f>
      </c>
      <c r="C358" s="0" t="inlineStr">
        <is>
          <t>Alan Men's Hoodie</t>
        </is>
      </c>
      <c r="D358" s="1">
        <v>153449</v>
      </c>
      <c r="E358" s="0" t="inlineStr">
        <is>
          <t>DRK ALAN M RL:153449C-L</t>
        </is>
      </c>
      <c r="F358" s="2">
        <v>817153449064</v>
      </c>
      <c r="G358" s="0" t="inlineStr">
        <is>
          <t>MENS</t>
        </is>
      </c>
      <c r="H358" s="0" t="inlineStr">
        <is>
          <t>L</t>
        </is>
      </c>
      <c r="I358" s="0">
        <v>39.99</v>
      </c>
      <c r="J358" s="0">
        <v>35</v>
      </c>
    </row>
    <row r="359" spans="1:10" customHeight="0">
      <c r="A359" s="0">
        <f>HYPERLINK("https://dl.dropboxusercontent.com/scl/fi/ckwmu96m0pojx4n2me8p6/alan-153449-f.jpg?rlkey=zccmuhteuhjlkuy9ijozst7n5&amp;dl=0","Click to download Image")</f>
      </c>
      <c r="B359" s="0">
        <f>HYPERLINK("https://dl.dropboxusercontent.com/scl/fi/6qol7vb5etcu5spzsgvqu/mens-hoodie-size-chartsalan-hoodie.jpg?rlkey=ne3rynigh0mhlfsykj4lp87lc&amp;dl=0","Click to download SizeChart")</f>
      </c>
      <c r="C359" s="0" t="inlineStr">
        <is>
          <t>Alan Men's Hoodie</t>
        </is>
      </c>
      <c r="D359" s="1">
        <v>153449</v>
      </c>
      <c r="E359" s="0" t="inlineStr">
        <is>
          <t>DRK ALAN M RL:153449D-XL</t>
        </is>
      </c>
      <c r="F359" s="2">
        <v>817153449071</v>
      </c>
      <c r="G359" s="0" t="inlineStr">
        <is>
          <t>MENS</t>
        </is>
      </c>
      <c r="H359" s="0" t="inlineStr">
        <is>
          <t>XL</t>
        </is>
      </c>
      <c r="I359" s="0">
        <v>39.99</v>
      </c>
      <c r="J359" s="0">
        <v>33</v>
      </c>
    </row>
    <row r="360" spans="1:10" customHeight="0">
      <c r="A360" s="0">
        <f>HYPERLINK("https://dl.dropboxusercontent.com/scl/fi/ckwmu96m0pojx4n2me8p6/alan-153449-f.jpg?rlkey=zccmuhteuhjlkuy9ijozst7n5&amp;dl=0","Click to download Image")</f>
      </c>
      <c r="B360" s="0">
        <f>HYPERLINK("https://dl.dropboxusercontent.com/scl/fi/6qol7vb5etcu5spzsgvqu/mens-hoodie-size-chartsalan-hoodie.jpg?rlkey=ne3rynigh0mhlfsykj4lp87lc&amp;dl=0","Click to download SizeChart")</f>
      </c>
      <c r="C360" s="0" t="inlineStr">
        <is>
          <t>Alan Men's Hoodie</t>
        </is>
      </c>
      <c r="D360" s="1">
        <v>153449</v>
      </c>
      <c r="E360" s="0" t="inlineStr">
        <is>
          <t>DRK ALAN M RL:153449E-2XL</t>
        </is>
      </c>
      <c r="F360" s="2">
        <v>817153449088</v>
      </c>
      <c r="G360" s="0" t="inlineStr">
        <is>
          <t>MENS</t>
        </is>
      </c>
      <c r="H360" s="0" t="inlineStr">
        <is>
          <t>2XL</t>
        </is>
      </c>
      <c r="I360" s="0">
        <v>39.99</v>
      </c>
      <c r="J360" s="0">
        <v>19</v>
      </c>
    </row>
    <row r="361" spans="1:10" customHeight="0">
      <c r="A361" s="0">
        <f>HYPERLINK("https://dl.dropboxusercontent.com/scl/fi/ckwmu96m0pojx4n2me8p6/alan-153449-f.jpg?rlkey=zccmuhteuhjlkuy9ijozst7n5&amp;dl=0","Click to download Image")</f>
      </c>
      <c r="B361" s="0">
        <f>HYPERLINK("https://dl.dropboxusercontent.com/scl/fi/6qol7vb5etcu5spzsgvqu/mens-hoodie-size-chartsalan-hoodie.jpg?rlkey=ne3rynigh0mhlfsykj4lp87lc&amp;dl=0","Click to download SizeChart")</f>
      </c>
      <c r="C361" s="0" t="inlineStr">
        <is>
          <t>Alan Men's Hoodie</t>
        </is>
      </c>
      <c r="D361" s="1">
        <v>153449</v>
      </c>
      <c r="E361" s="0" t="inlineStr">
        <is>
          <t>DRK ALAN M RL:153449F-3XL</t>
        </is>
      </c>
      <c r="F361" s="2">
        <v>817153449095</v>
      </c>
      <c r="G361" s="0" t="inlineStr">
        <is>
          <t>MENS</t>
        </is>
      </c>
      <c r="H361" s="0" t="inlineStr">
        <is>
          <t>3XL</t>
        </is>
      </c>
      <c r="I361" s="0">
        <v>39.99</v>
      </c>
      <c r="J361" s="0">
        <v>11</v>
      </c>
    </row>
    <row r="362" spans="1:10" customHeight="0">
      <c r="A362" s="0">
        <f>HYPERLINK("https://dl.dropboxusercontent.com/scl/fi/v2p7rjv8i0cc754ssf3p2/alan-153603-f.jpg?rlkey=m5wrnfa2n6f70e54chajt45et&amp;dl=0","Click to download Image")</f>
      </c>
      <c r="B362" s="0">
        <f>HYPERLINK("https://dl.dropboxusercontent.com/scl/fi/6qol7vb5etcu5spzsgvqu/mens-hoodie-size-chartsalan-hoodie.jpg?rlkey=ne3rynigh0mhlfsykj4lp87lc&amp;dl=0","Click to download SizeChart")</f>
      </c>
      <c r="C362" s="0" t="inlineStr">
        <is>
          <t>Alan Men's Hoodie</t>
        </is>
      </c>
      <c r="D362" s="1">
        <v>153603</v>
      </c>
      <c r="E362" s="0" t="inlineStr">
        <is>
          <t>DRK ALAN2 M NY:153603A-S</t>
        </is>
      </c>
      <c r="F362" s="2">
        <v>817153603046</v>
      </c>
      <c r="G362" s="0" t="inlineStr">
        <is>
          <t>MENS</t>
        </is>
      </c>
      <c r="H362" s="0" t="inlineStr">
        <is>
          <t>S</t>
        </is>
      </c>
      <c r="I362" s="0">
        <v>39.99</v>
      </c>
      <c r="J362" s="0">
        <v>7</v>
      </c>
    </row>
    <row r="363" spans="1:10" customHeight="0">
      <c r="A363" s="0">
        <f>HYPERLINK("https://dl.dropboxusercontent.com/scl/fi/v2p7rjv8i0cc754ssf3p2/alan-153603-f.jpg?rlkey=m5wrnfa2n6f70e54chajt45et&amp;dl=0","Click to download Image")</f>
      </c>
      <c r="B363" s="0">
        <f>HYPERLINK("https://dl.dropboxusercontent.com/scl/fi/6qol7vb5etcu5spzsgvqu/mens-hoodie-size-chartsalan-hoodie.jpg?rlkey=ne3rynigh0mhlfsykj4lp87lc&amp;dl=0","Click to download SizeChart")</f>
      </c>
      <c r="C363" s="0" t="inlineStr">
        <is>
          <t>Alan Men's Hoodie</t>
        </is>
      </c>
      <c r="D363" s="1">
        <v>153603</v>
      </c>
      <c r="E363" s="0" t="inlineStr">
        <is>
          <t>DRK ALAN2 M NY:153603B-M</t>
        </is>
      </c>
      <c r="F363" s="2">
        <v>817153603053</v>
      </c>
      <c r="G363" s="0" t="inlineStr">
        <is>
          <t>MENS</t>
        </is>
      </c>
      <c r="H363" s="0" t="inlineStr">
        <is>
          <t>M</t>
        </is>
      </c>
      <c r="I363" s="0">
        <v>39.99</v>
      </c>
      <c r="J363" s="0">
        <v>9</v>
      </c>
    </row>
    <row r="364" spans="1:10" customHeight="0">
      <c r="A364" s="0">
        <f>HYPERLINK("https://dl.dropboxusercontent.com/scl/fi/v2p7rjv8i0cc754ssf3p2/alan-153603-f.jpg?rlkey=m5wrnfa2n6f70e54chajt45et&amp;dl=0","Click to download Image")</f>
      </c>
      <c r="B364" s="0">
        <f>HYPERLINK("https://dl.dropboxusercontent.com/scl/fi/6qol7vb5etcu5spzsgvqu/mens-hoodie-size-chartsalan-hoodie.jpg?rlkey=ne3rynigh0mhlfsykj4lp87lc&amp;dl=0","Click to download SizeChart")</f>
      </c>
      <c r="C364" s="0" t="inlineStr">
        <is>
          <t>Alan Men's Hoodie</t>
        </is>
      </c>
      <c r="D364" s="1">
        <v>153603</v>
      </c>
      <c r="E364" s="0" t="inlineStr">
        <is>
          <t>DRK ALAN2 M NY:153603C-L</t>
        </is>
      </c>
      <c r="F364" s="2">
        <v>817153603060</v>
      </c>
      <c r="G364" s="0" t="inlineStr">
        <is>
          <t>MENS</t>
        </is>
      </c>
      <c r="H364" s="0" t="inlineStr">
        <is>
          <t>L</t>
        </is>
      </c>
      <c r="I364" s="0">
        <v>39.99</v>
      </c>
      <c r="J364" s="0">
        <v>15</v>
      </c>
    </row>
    <row r="365" spans="1:10" customHeight="0">
      <c r="A365" s="0">
        <f>HYPERLINK("https://dl.dropboxusercontent.com/scl/fi/v2p7rjv8i0cc754ssf3p2/alan-153603-f.jpg?rlkey=m5wrnfa2n6f70e54chajt45et&amp;dl=0","Click to download Image")</f>
      </c>
      <c r="B365" s="0">
        <f>HYPERLINK("https://dl.dropboxusercontent.com/scl/fi/6qol7vb5etcu5spzsgvqu/mens-hoodie-size-chartsalan-hoodie.jpg?rlkey=ne3rynigh0mhlfsykj4lp87lc&amp;dl=0","Click to download SizeChart")</f>
      </c>
      <c r="C365" s="0" t="inlineStr">
        <is>
          <t>Alan Men's Hoodie</t>
        </is>
      </c>
      <c r="D365" s="1">
        <v>153603</v>
      </c>
      <c r="E365" s="0" t="inlineStr">
        <is>
          <t>DRK ALAN2 M NY:153603D-XL</t>
        </is>
      </c>
      <c r="F365" s="2">
        <v>817153603077</v>
      </c>
      <c r="G365" s="0" t="inlineStr">
        <is>
          <t>MENS</t>
        </is>
      </c>
      <c r="H365" s="0" t="inlineStr">
        <is>
          <t>XL</t>
        </is>
      </c>
      <c r="I365" s="0">
        <v>39.99</v>
      </c>
      <c r="J365" s="0">
        <v>16</v>
      </c>
    </row>
    <row r="366" spans="1:10" customHeight="0">
      <c r="A366" s="0">
        <f>HYPERLINK("https://dl.dropboxusercontent.com/scl/fi/v2p7rjv8i0cc754ssf3p2/alan-153603-f.jpg?rlkey=m5wrnfa2n6f70e54chajt45et&amp;dl=0","Click to download Image")</f>
      </c>
      <c r="B366" s="0">
        <f>HYPERLINK("https://dl.dropboxusercontent.com/scl/fi/6qol7vb5etcu5spzsgvqu/mens-hoodie-size-chartsalan-hoodie.jpg?rlkey=ne3rynigh0mhlfsykj4lp87lc&amp;dl=0","Click to download SizeChart")</f>
      </c>
      <c r="C366" s="0" t="inlineStr">
        <is>
          <t>Alan Men's Hoodie</t>
        </is>
      </c>
      <c r="D366" s="1">
        <v>153603</v>
      </c>
      <c r="E366" s="0" t="inlineStr">
        <is>
          <t>DRK ALAN2 M NY:153603E-2XL</t>
        </is>
      </c>
      <c r="F366" s="2">
        <v>817153603084</v>
      </c>
      <c r="G366" s="0" t="inlineStr">
        <is>
          <t>MENS</t>
        </is>
      </c>
      <c r="H366" s="0" t="inlineStr">
        <is>
          <t>2XL</t>
        </is>
      </c>
      <c r="I366" s="0">
        <v>39.99</v>
      </c>
      <c r="J366" s="0">
        <v>9</v>
      </c>
    </row>
    <row r="367" spans="1:10" customHeight="0">
      <c r="A367" s="0">
        <f>HYPERLINK("https://dl.dropboxusercontent.com/scl/fi/v2p7rjv8i0cc754ssf3p2/alan-153603-f.jpg?rlkey=m5wrnfa2n6f70e54chajt45et&amp;dl=0","Click to download Image")</f>
      </c>
      <c r="B367" s="0">
        <f>HYPERLINK("https://dl.dropboxusercontent.com/scl/fi/6qol7vb5etcu5spzsgvqu/mens-hoodie-size-chartsalan-hoodie.jpg?rlkey=ne3rynigh0mhlfsykj4lp87lc&amp;dl=0","Click to download SizeChart")</f>
      </c>
      <c r="C367" s="0" t="inlineStr">
        <is>
          <t>Alan Men's Hoodie</t>
        </is>
      </c>
      <c r="D367" s="1">
        <v>153603</v>
      </c>
      <c r="E367" s="0" t="inlineStr">
        <is>
          <t>DRK ALAN2 M NY:153603F-3XL</t>
        </is>
      </c>
      <c r="F367" s="2">
        <v>817153603091</v>
      </c>
      <c r="G367" s="0" t="inlineStr">
        <is>
          <t>MENS</t>
        </is>
      </c>
      <c r="H367" s="0" t="inlineStr">
        <is>
          <t>3XL</t>
        </is>
      </c>
      <c r="I367" s="0">
        <v>39.99</v>
      </c>
      <c r="J367" s="0">
        <v>5</v>
      </c>
    </row>
    <row r="368" spans="1:10" customHeight="0">
      <c r="A368" s="0">
        <f>HYPERLINK("https://dl.dropboxusercontent.com/scl/fi/ftzam5hmzzi9vgl4qb134/alan-153447-f.jpg?rlkey=my6q6gpttaqrui4h66utnl1n9&amp;dl=0","Click to download Image")</f>
      </c>
      <c r="B368" s="0">
        <f>HYPERLINK("https://dl.dropboxusercontent.com/scl/fi/6qol7vb5etcu5spzsgvqu/mens-hoodie-size-chartsalan-hoodie.jpg?rlkey=ne3rynigh0mhlfsykj4lp87lc&amp;dl=0","Click to download SizeChart")</f>
      </c>
      <c r="C368" s="0" t="inlineStr">
        <is>
          <t>Alan Men's Hoodie</t>
        </is>
      </c>
      <c r="D368" s="1">
        <v>153447</v>
      </c>
      <c r="E368" s="0" t="inlineStr">
        <is>
          <t>DRK ALAN M NY:153447A-S</t>
        </is>
      </c>
      <c r="F368" s="2">
        <v>817153447046</v>
      </c>
      <c r="G368" s="0" t="inlineStr">
        <is>
          <t>MENS</t>
        </is>
      </c>
      <c r="H368" s="0" t="inlineStr">
        <is>
          <t>S</t>
        </is>
      </c>
      <c r="I368" s="0">
        <v>39.99</v>
      </c>
      <c r="J368" s="0">
        <v>15</v>
      </c>
    </row>
    <row r="369" spans="1:10" customHeight="0">
      <c r="A369" s="0">
        <f>HYPERLINK("https://dl.dropboxusercontent.com/scl/fi/ftzam5hmzzi9vgl4qb134/alan-153447-f.jpg?rlkey=my6q6gpttaqrui4h66utnl1n9&amp;dl=0","Click to download Image")</f>
      </c>
      <c r="B369" s="0">
        <f>HYPERLINK("https://dl.dropboxusercontent.com/scl/fi/6qol7vb5etcu5spzsgvqu/mens-hoodie-size-chartsalan-hoodie.jpg?rlkey=ne3rynigh0mhlfsykj4lp87lc&amp;dl=0","Click to download SizeChart")</f>
      </c>
      <c r="C369" s="0" t="inlineStr">
        <is>
          <t>Alan Men's Hoodie</t>
        </is>
      </c>
      <c r="D369" s="1">
        <v>153447</v>
      </c>
      <c r="E369" s="0" t="inlineStr">
        <is>
          <t>DRK ALAN M NY:153447B-M</t>
        </is>
      </c>
      <c r="F369" s="2">
        <v>817153447053</v>
      </c>
      <c r="G369" s="0" t="inlineStr">
        <is>
          <t>MENS</t>
        </is>
      </c>
      <c r="H369" s="0" t="inlineStr">
        <is>
          <t>M</t>
        </is>
      </c>
      <c r="I369" s="0">
        <v>39.99</v>
      </c>
      <c r="J369" s="0">
        <v>31</v>
      </c>
    </row>
    <row r="370" spans="1:10" customHeight="0">
      <c r="A370" s="0">
        <f>HYPERLINK("https://dl.dropboxusercontent.com/scl/fi/ftzam5hmzzi9vgl4qb134/alan-153447-f.jpg?rlkey=my6q6gpttaqrui4h66utnl1n9&amp;dl=0","Click to download Image")</f>
      </c>
      <c r="B370" s="0">
        <f>HYPERLINK("https://dl.dropboxusercontent.com/scl/fi/6qol7vb5etcu5spzsgvqu/mens-hoodie-size-chartsalan-hoodie.jpg?rlkey=ne3rynigh0mhlfsykj4lp87lc&amp;dl=0","Click to download SizeChart")</f>
      </c>
      <c r="C370" s="0" t="inlineStr">
        <is>
          <t>Alan Men's Hoodie</t>
        </is>
      </c>
      <c r="D370" s="1">
        <v>153447</v>
      </c>
      <c r="E370" s="0" t="inlineStr">
        <is>
          <t>DRK ALAN M NY:153447C-L</t>
        </is>
      </c>
      <c r="F370" s="2">
        <v>817153447060</v>
      </c>
      <c r="G370" s="0" t="inlineStr">
        <is>
          <t>MENS</t>
        </is>
      </c>
      <c r="H370" s="0" t="inlineStr">
        <is>
          <t>L</t>
        </is>
      </c>
      <c r="I370" s="0">
        <v>39.99</v>
      </c>
      <c r="J370" s="0">
        <v>49</v>
      </c>
    </row>
    <row r="371" spans="1:10" customHeight="0">
      <c r="A371" s="0">
        <f>HYPERLINK("https://dl.dropboxusercontent.com/scl/fi/ftzam5hmzzi9vgl4qb134/alan-153447-f.jpg?rlkey=my6q6gpttaqrui4h66utnl1n9&amp;dl=0","Click to download Image")</f>
      </c>
      <c r="B371" s="0">
        <f>HYPERLINK("https://dl.dropboxusercontent.com/scl/fi/6qol7vb5etcu5spzsgvqu/mens-hoodie-size-chartsalan-hoodie.jpg?rlkey=ne3rynigh0mhlfsykj4lp87lc&amp;dl=0","Click to download SizeChart")</f>
      </c>
      <c r="C371" s="0" t="inlineStr">
        <is>
          <t>Alan Men's Hoodie</t>
        </is>
      </c>
      <c r="D371" s="1">
        <v>153447</v>
      </c>
      <c r="E371" s="0" t="inlineStr">
        <is>
          <t>DRK ALAN M NY:153447D-XL</t>
        </is>
      </c>
      <c r="F371" s="2">
        <v>817153447077</v>
      </c>
      <c r="G371" s="0" t="inlineStr">
        <is>
          <t>MENS</t>
        </is>
      </c>
      <c r="H371" s="0" t="inlineStr">
        <is>
          <t>XL</t>
        </is>
      </c>
      <c r="I371" s="0">
        <v>39.99</v>
      </c>
      <c r="J371" s="0">
        <v>48</v>
      </c>
    </row>
    <row r="372" spans="1:10" customHeight="0">
      <c r="A372" s="0">
        <f>HYPERLINK("https://dl.dropboxusercontent.com/scl/fi/ftzam5hmzzi9vgl4qb134/alan-153447-f.jpg?rlkey=my6q6gpttaqrui4h66utnl1n9&amp;dl=0","Click to download Image")</f>
      </c>
      <c r="B372" s="0">
        <f>HYPERLINK("https://dl.dropboxusercontent.com/scl/fi/6qol7vb5etcu5spzsgvqu/mens-hoodie-size-chartsalan-hoodie.jpg?rlkey=ne3rynigh0mhlfsykj4lp87lc&amp;dl=0","Click to download SizeChart")</f>
      </c>
      <c r="C372" s="0" t="inlineStr">
        <is>
          <t>Alan Men's Hoodie</t>
        </is>
      </c>
      <c r="D372" s="1">
        <v>153447</v>
      </c>
      <c r="E372" s="0" t="inlineStr">
        <is>
          <t>DRK ALAN M NY:153447E-2XL</t>
        </is>
      </c>
      <c r="F372" s="2">
        <v>817153447084</v>
      </c>
      <c r="G372" s="0" t="inlineStr">
        <is>
          <t>MENS</t>
        </is>
      </c>
      <c r="H372" s="0" t="inlineStr">
        <is>
          <t>2XL</t>
        </is>
      </c>
      <c r="I372" s="0">
        <v>39.99</v>
      </c>
      <c r="J372" s="0">
        <v>30</v>
      </c>
    </row>
    <row r="373" spans="1:10" customHeight="0">
      <c r="A373" s="0">
        <f>HYPERLINK("https://dl.dropboxusercontent.com/scl/fi/ftzam5hmzzi9vgl4qb134/alan-153447-f.jpg?rlkey=my6q6gpttaqrui4h66utnl1n9&amp;dl=0","Click to download Image")</f>
      </c>
      <c r="B373" s="0">
        <f>HYPERLINK("https://dl.dropboxusercontent.com/scl/fi/6qol7vb5etcu5spzsgvqu/mens-hoodie-size-chartsalan-hoodie.jpg?rlkey=ne3rynigh0mhlfsykj4lp87lc&amp;dl=0","Click to download SizeChart")</f>
      </c>
      <c r="C373" s="0" t="inlineStr">
        <is>
          <t>Alan Men's Hoodie</t>
        </is>
      </c>
      <c r="D373" s="1">
        <v>153447</v>
      </c>
      <c r="E373" s="0" t="inlineStr">
        <is>
          <t>DRK ALAN M NY:153447F-3XL</t>
        </is>
      </c>
      <c r="F373" s="2">
        <v>817153447091</v>
      </c>
      <c r="G373" s="0" t="inlineStr">
        <is>
          <t>MENS</t>
        </is>
      </c>
      <c r="H373" s="0" t="inlineStr">
        <is>
          <t>3XL</t>
        </is>
      </c>
      <c r="I373" s="0">
        <v>39.99</v>
      </c>
      <c r="J373" s="0">
        <v>12</v>
      </c>
    </row>
    <row r="374" spans="1:10" customHeight="0">
      <c r="A374" s="0">
        <f>HYPERLINK("https://dl.dropboxusercontent.com/scl/fi/g4n1sqguxqrffdkvfnlnw/alan-153448-f.jpg?rlkey=iqiivxkp75yzxy93dlednb38t&amp;dl=0","Click to download Image")</f>
      </c>
      <c r="B374" s="0">
        <f>HYPERLINK("https://dl.dropboxusercontent.com/scl/fi/6qol7vb5etcu5spzsgvqu/mens-hoodie-size-chartsalan-hoodie.jpg?rlkey=ne3rynigh0mhlfsykj4lp87lc&amp;dl=0","Click to download SizeChart")</f>
      </c>
      <c r="C374" s="0" t="inlineStr">
        <is>
          <t>Alan Men's Hoodie</t>
        </is>
      </c>
      <c r="D374" s="1">
        <v>153448</v>
      </c>
      <c r="E374" s="0" t="inlineStr">
        <is>
          <t>CU ALAN M NY:153448A-S</t>
        </is>
      </c>
      <c r="F374" s="2">
        <v>817153447046</v>
      </c>
      <c r="G374" s="0" t="inlineStr">
        <is>
          <t>MENS</t>
        </is>
      </c>
      <c r="H374" s="0" t="inlineStr">
        <is>
          <t>S</t>
        </is>
      </c>
      <c r="I374" s="0">
        <v>39.99</v>
      </c>
      <c r="J374" s="0">
        <v>10</v>
      </c>
    </row>
    <row r="375" spans="1:10" customHeight="0">
      <c r="A375" s="0">
        <f>HYPERLINK("https://dl.dropboxusercontent.com/scl/fi/g4n1sqguxqrffdkvfnlnw/alan-153448-f.jpg?rlkey=iqiivxkp75yzxy93dlednb38t&amp;dl=0","Click to download Image")</f>
      </c>
      <c r="B375" s="0">
        <f>HYPERLINK("https://dl.dropboxusercontent.com/scl/fi/6qol7vb5etcu5spzsgvqu/mens-hoodie-size-chartsalan-hoodie.jpg?rlkey=ne3rynigh0mhlfsykj4lp87lc&amp;dl=0","Click to download SizeChart")</f>
      </c>
      <c r="C375" s="0" t="inlineStr">
        <is>
          <t>Alan Men's Hoodie</t>
        </is>
      </c>
      <c r="D375" s="1">
        <v>153448</v>
      </c>
      <c r="E375" s="0" t="inlineStr">
        <is>
          <t>CU ALAN M NY:153448B-M</t>
        </is>
      </c>
      <c r="F375" s="2">
        <v>810153448051</v>
      </c>
      <c r="G375" s="0" t="inlineStr">
        <is>
          <t>MENS</t>
        </is>
      </c>
      <c r="H375" s="0" t="inlineStr">
        <is>
          <t>M</t>
        </is>
      </c>
      <c r="I375" s="0">
        <v>39.99</v>
      </c>
      <c r="J375" s="0">
        <v>18</v>
      </c>
    </row>
    <row r="376" spans="1:10" customHeight="0">
      <c r="A376" s="0">
        <f>HYPERLINK("https://dl.dropboxusercontent.com/scl/fi/g4n1sqguxqrffdkvfnlnw/alan-153448-f.jpg?rlkey=iqiivxkp75yzxy93dlednb38t&amp;dl=0","Click to download Image")</f>
      </c>
      <c r="B376" s="0">
        <f>HYPERLINK("https://dl.dropboxusercontent.com/scl/fi/6qol7vb5etcu5spzsgvqu/mens-hoodie-size-chartsalan-hoodie.jpg?rlkey=ne3rynigh0mhlfsykj4lp87lc&amp;dl=0","Click to download SizeChart")</f>
      </c>
      <c r="C376" s="0" t="inlineStr">
        <is>
          <t>Alan Men's Hoodie</t>
        </is>
      </c>
      <c r="D376" s="1">
        <v>153448</v>
      </c>
      <c r="E376" s="0" t="inlineStr">
        <is>
          <t>CU ALAN M NY:153448C-L</t>
        </is>
      </c>
      <c r="F376" s="2">
        <v>810153448068</v>
      </c>
      <c r="G376" s="0" t="inlineStr">
        <is>
          <t>MENS</t>
        </is>
      </c>
      <c r="H376" s="0" t="inlineStr">
        <is>
          <t>L</t>
        </is>
      </c>
      <c r="I376" s="0">
        <v>39.99</v>
      </c>
      <c r="J376" s="0">
        <v>23</v>
      </c>
    </row>
    <row r="377" spans="1:10" customHeight="0">
      <c r="A377" s="0">
        <f>HYPERLINK("https://dl.dropboxusercontent.com/scl/fi/g4n1sqguxqrffdkvfnlnw/alan-153448-f.jpg?rlkey=iqiivxkp75yzxy93dlednb38t&amp;dl=0","Click to download Image")</f>
      </c>
      <c r="B377" s="0">
        <f>HYPERLINK("https://dl.dropboxusercontent.com/scl/fi/6qol7vb5etcu5spzsgvqu/mens-hoodie-size-chartsalan-hoodie.jpg?rlkey=ne3rynigh0mhlfsykj4lp87lc&amp;dl=0","Click to download SizeChart")</f>
      </c>
      <c r="C377" s="0" t="inlineStr">
        <is>
          <t>Alan Men's Hoodie</t>
        </is>
      </c>
      <c r="D377" s="1">
        <v>153448</v>
      </c>
      <c r="E377" s="0" t="inlineStr">
        <is>
          <t>CU ALAN M NY:153448D-XL</t>
        </is>
      </c>
      <c r="F377" s="2">
        <v>810153448075</v>
      </c>
      <c r="G377" s="0" t="inlineStr">
        <is>
          <t>MENS</t>
        </is>
      </c>
      <c r="H377" s="0" t="inlineStr">
        <is>
          <t>XL</t>
        </is>
      </c>
      <c r="I377" s="0">
        <v>39.99</v>
      </c>
      <c r="J377" s="0">
        <v>24</v>
      </c>
    </row>
    <row r="378" spans="1:10" customHeight="0">
      <c r="A378" s="0">
        <f>HYPERLINK("https://dl.dropboxusercontent.com/scl/fi/g4n1sqguxqrffdkvfnlnw/alan-153448-f.jpg?rlkey=iqiivxkp75yzxy93dlednb38t&amp;dl=0","Click to download Image")</f>
      </c>
      <c r="B378" s="0">
        <f>HYPERLINK("https://dl.dropboxusercontent.com/scl/fi/6qol7vb5etcu5spzsgvqu/mens-hoodie-size-chartsalan-hoodie.jpg?rlkey=ne3rynigh0mhlfsykj4lp87lc&amp;dl=0","Click to download SizeChart")</f>
      </c>
      <c r="C378" s="0" t="inlineStr">
        <is>
          <t>Alan Men's Hoodie</t>
        </is>
      </c>
      <c r="D378" s="1">
        <v>153448</v>
      </c>
      <c r="E378" s="0" t="inlineStr">
        <is>
          <t>CU ALAN M NY:153448E-2XL</t>
        </is>
      </c>
      <c r="F378" s="2">
        <v>810153448082</v>
      </c>
      <c r="G378" s="0" t="inlineStr">
        <is>
          <t>MENS</t>
        </is>
      </c>
      <c r="H378" s="0" t="inlineStr">
        <is>
          <t>2XL</t>
        </is>
      </c>
      <c r="I378" s="0">
        <v>39.99</v>
      </c>
      <c r="J378" s="0">
        <v>15</v>
      </c>
    </row>
    <row r="379" spans="1:10" customHeight="0">
      <c r="A379" s="0">
        <f>HYPERLINK("https://dl.dropboxusercontent.com/scl/fi/g4n1sqguxqrffdkvfnlnw/alan-153448-f.jpg?rlkey=iqiivxkp75yzxy93dlednb38t&amp;dl=0","Click to download Image")</f>
      </c>
      <c r="B379" s="0">
        <f>HYPERLINK("https://dl.dropboxusercontent.com/scl/fi/6qol7vb5etcu5spzsgvqu/mens-hoodie-size-chartsalan-hoodie.jpg?rlkey=ne3rynigh0mhlfsykj4lp87lc&amp;dl=0","Click to download SizeChart")</f>
      </c>
      <c r="C379" s="0" t="inlineStr">
        <is>
          <t>Alan Men's Hoodie</t>
        </is>
      </c>
      <c r="D379" s="1">
        <v>153448</v>
      </c>
      <c r="E379" s="0" t="inlineStr">
        <is>
          <t>CU ALAN M NY:153448F-3XL</t>
        </is>
      </c>
      <c r="F379" s="2">
        <v>810153448099</v>
      </c>
      <c r="G379" s="0" t="inlineStr">
        <is>
          <t>MENS</t>
        </is>
      </c>
      <c r="H379" s="0" t="inlineStr">
        <is>
          <t>3XL</t>
        </is>
      </c>
      <c r="I379" s="0">
        <v>39.99</v>
      </c>
      <c r="J379" s="0">
        <v>8</v>
      </c>
    </row>
    <row r="380" spans="1:10" customHeight="0">
      <c r="A380" s="0">
        <f>HYPERLINK("https://dl.dropboxusercontent.com/scl/fi/i733rjlnrh67l2rrcthcy/alan-153450-f.jpg?rlkey=7sntqlwwzueb6x3xy51lf1xnb&amp;dl=0","Click to download Image")</f>
      </c>
      <c r="B380" s="0">
        <f>HYPERLINK("https://dl.dropboxusercontent.com/scl/fi/6qol7vb5etcu5spzsgvqu/mens-hoodie-size-chartsalan-hoodie.jpg?rlkey=ne3rynigh0mhlfsykj4lp87lc&amp;dl=0","Click to download SizeChart")</f>
      </c>
      <c r="C380" s="0" t="inlineStr">
        <is>
          <t>Alan Men's Hoodie</t>
        </is>
      </c>
      <c r="D380" s="1">
        <v>153450</v>
      </c>
      <c r="E380" s="0" t="inlineStr">
        <is>
          <t>CU ALAN M RL:153450A-S</t>
        </is>
      </c>
      <c r="F380" s="2">
        <v>810153450047</v>
      </c>
      <c r="G380" s="0" t="inlineStr">
        <is>
          <t>MENS</t>
        </is>
      </c>
      <c r="H380" s="0" t="inlineStr">
        <is>
          <t>S</t>
        </is>
      </c>
      <c r="I380" s="0">
        <v>39.99</v>
      </c>
      <c r="J380" s="0">
        <v>10</v>
      </c>
    </row>
    <row r="381" spans="1:10" customHeight="0">
      <c r="A381" s="0">
        <f>HYPERLINK("https://dl.dropboxusercontent.com/scl/fi/i733rjlnrh67l2rrcthcy/alan-153450-f.jpg?rlkey=7sntqlwwzueb6x3xy51lf1xnb&amp;dl=0","Click to download Image")</f>
      </c>
      <c r="B381" s="0">
        <f>HYPERLINK("https://dl.dropboxusercontent.com/scl/fi/6qol7vb5etcu5spzsgvqu/mens-hoodie-size-chartsalan-hoodie.jpg?rlkey=ne3rynigh0mhlfsykj4lp87lc&amp;dl=0","Click to download SizeChart")</f>
      </c>
      <c r="C381" s="0" t="inlineStr">
        <is>
          <t>Alan Men's Hoodie</t>
        </is>
      </c>
      <c r="D381" s="1">
        <v>153450</v>
      </c>
      <c r="E381" s="0" t="inlineStr">
        <is>
          <t>CU ALAN M RL:153450B-M</t>
        </is>
      </c>
      <c r="F381" s="2">
        <v>810153450054</v>
      </c>
      <c r="G381" s="0" t="inlineStr">
        <is>
          <t>MENS</t>
        </is>
      </c>
      <c r="H381" s="0" t="inlineStr">
        <is>
          <t>M</t>
        </is>
      </c>
      <c r="I381" s="0">
        <v>39.99</v>
      </c>
      <c r="J381" s="0">
        <v>18</v>
      </c>
    </row>
    <row r="382" spans="1:10" customHeight="0">
      <c r="A382" s="0">
        <f>HYPERLINK("https://dl.dropboxusercontent.com/scl/fi/i733rjlnrh67l2rrcthcy/alan-153450-f.jpg?rlkey=7sntqlwwzueb6x3xy51lf1xnb&amp;dl=0","Click to download Image")</f>
      </c>
      <c r="B382" s="0">
        <f>HYPERLINK("https://dl.dropboxusercontent.com/scl/fi/6qol7vb5etcu5spzsgvqu/mens-hoodie-size-chartsalan-hoodie.jpg?rlkey=ne3rynigh0mhlfsykj4lp87lc&amp;dl=0","Click to download SizeChart")</f>
      </c>
      <c r="C382" s="0" t="inlineStr">
        <is>
          <t>Alan Men's Hoodie</t>
        </is>
      </c>
      <c r="D382" s="1">
        <v>153450</v>
      </c>
      <c r="E382" s="0" t="inlineStr">
        <is>
          <t>CU ALAN M RL:153450C-L</t>
        </is>
      </c>
      <c r="F382" s="2">
        <v>810153450061</v>
      </c>
      <c r="G382" s="0" t="inlineStr">
        <is>
          <t>MENS</t>
        </is>
      </c>
      <c r="H382" s="0" t="inlineStr">
        <is>
          <t>L</t>
        </is>
      </c>
      <c r="I382" s="0">
        <v>39.99</v>
      </c>
      <c r="J382" s="0">
        <v>25</v>
      </c>
    </row>
    <row r="383" spans="1:10" customHeight="0">
      <c r="A383" s="0">
        <f>HYPERLINK("https://dl.dropboxusercontent.com/scl/fi/i733rjlnrh67l2rrcthcy/alan-153450-f.jpg?rlkey=7sntqlwwzueb6x3xy51lf1xnb&amp;dl=0","Click to download Image")</f>
      </c>
      <c r="B383" s="0">
        <f>HYPERLINK("https://dl.dropboxusercontent.com/scl/fi/6qol7vb5etcu5spzsgvqu/mens-hoodie-size-chartsalan-hoodie.jpg?rlkey=ne3rynigh0mhlfsykj4lp87lc&amp;dl=0","Click to download SizeChart")</f>
      </c>
      <c r="C383" s="0" t="inlineStr">
        <is>
          <t>Alan Men's Hoodie</t>
        </is>
      </c>
      <c r="D383" s="1">
        <v>153450</v>
      </c>
      <c r="E383" s="0" t="inlineStr">
        <is>
          <t>CU ALAN M RL:153450D-XL</t>
        </is>
      </c>
      <c r="F383" s="2">
        <v>810153450078</v>
      </c>
      <c r="G383" s="0" t="inlineStr">
        <is>
          <t>MENS</t>
        </is>
      </c>
      <c r="H383" s="0" t="inlineStr">
        <is>
          <t>XL</t>
        </is>
      </c>
      <c r="I383" s="0">
        <v>39.99</v>
      </c>
      <c r="J383" s="0">
        <v>24</v>
      </c>
    </row>
    <row r="384" spans="1:10" customHeight="0">
      <c r="A384" s="0">
        <f>HYPERLINK("https://dl.dropboxusercontent.com/scl/fi/i733rjlnrh67l2rrcthcy/alan-153450-f.jpg?rlkey=7sntqlwwzueb6x3xy51lf1xnb&amp;dl=0","Click to download Image")</f>
      </c>
      <c r="B384" s="0">
        <f>HYPERLINK("https://dl.dropboxusercontent.com/scl/fi/6qol7vb5etcu5spzsgvqu/mens-hoodie-size-chartsalan-hoodie.jpg?rlkey=ne3rynigh0mhlfsykj4lp87lc&amp;dl=0","Click to download SizeChart")</f>
      </c>
      <c r="C384" s="0" t="inlineStr">
        <is>
          <t>Alan Men's Hoodie</t>
        </is>
      </c>
      <c r="D384" s="1">
        <v>153450</v>
      </c>
      <c r="E384" s="0" t="inlineStr">
        <is>
          <t>CU ALAN M RL:153450E-2XL</t>
        </is>
      </c>
      <c r="F384" s="2">
        <v>810153450085</v>
      </c>
      <c r="G384" s="0" t="inlineStr">
        <is>
          <t>MENS</t>
        </is>
      </c>
      <c r="H384" s="0" t="inlineStr">
        <is>
          <t>2XL</t>
        </is>
      </c>
      <c r="I384" s="0">
        <v>39.99</v>
      </c>
      <c r="J384" s="0">
        <v>16</v>
      </c>
    </row>
    <row r="385" spans="1:10" customHeight="0">
      <c r="A385" s="0">
        <f>HYPERLINK("https://dl.dropboxusercontent.com/scl/fi/i733rjlnrh67l2rrcthcy/alan-153450-f.jpg?rlkey=7sntqlwwzueb6x3xy51lf1xnb&amp;dl=0","Click to download Image")</f>
      </c>
      <c r="B385" s="0">
        <f>HYPERLINK("https://dl.dropboxusercontent.com/scl/fi/6qol7vb5etcu5spzsgvqu/mens-hoodie-size-chartsalan-hoodie.jpg?rlkey=ne3rynigh0mhlfsykj4lp87lc&amp;dl=0","Click to download SizeChart")</f>
      </c>
      <c r="C385" s="0" t="inlineStr">
        <is>
          <t>Alan Men's Hoodie</t>
        </is>
      </c>
      <c r="D385" s="1">
        <v>153450</v>
      </c>
      <c r="E385" s="0" t="inlineStr">
        <is>
          <t>CU ALAN M RL:153450F-3XL</t>
        </is>
      </c>
      <c r="F385" s="2">
        <v>810153450092</v>
      </c>
      <c r="G385" s="0" t="inlineStr">
        <is>
          <t>MENS</t>
        </is>
      </c>
      <c r="H385" s="0" t="inlineStr">
        <is>
          <t>3XL</t>
        </is>
      </c>
      <c r="I385" s="0">
        <v>39.99</v>
      </c>
      <c r="J385" s="0">
        <v>8</v>
      </c>
    </row>
    <row r="386" spans="1:10" customHeight="0">
      <c r="A386" s="0">
        <f>HYPERLINK("https://dl.dropboxusercontent.com/scl/fi/mw6z1501nlpfessau3nh7/alan-139652-t.jpg?rlkey=iw8caa1lwetngtv9m50f6nku6&amp;dl=0","Click to download Image")</f>
      </c>
      <c r="B386" s="0">
        <f>HYPERLINK("https://dl.dropboxusercontent.com/scl/fi/b5jc0h4mur7uyqrbq778j/mens-hoodie-size-chartsalan-hoodie.jpg?rlkey=k8rtob14d1rmpd2ltui8afxav&amp;dl=0","Click to download SizeChart")</f>
      </c>
      <c r="C386" s="0" t="inlineStr">
        <is>
          <t>Alan Men's Hoodie</t>
        </is>
      </c>
      <c r="D386" s="1">
        <v>139652</v>
      </c>
      <c r="E386" s="0" t="inlineStr">
        <is>
          <t>CU ALAN M DG:139652A-S</t>
        </is>
      </c>
      <c r="F386" s="2">
        <v>810139652045</v>
      </c>
      <c r="G386" s="0" t="inlineStr">
        <is>
          <t>MENS</t>
        </is>
      </c>
      <c r="H386" s="0" t="inlineStr">
        <is>
          <t>S</t>
        </is>
      </c>
      <c r="I386" s="0">
        <v>39.99</v>
      </c>
      <c r="J386" s="0">
        <v>29</v>
      </c>
    </row>
    <row r="387" spans="1:10" customHeight="0">
      <c r="A387" s="0">
        <f>HYPERLINK("https://dl.dropboxusercontent.com/scl/fi/mw6z1501nlpfessau3nh7/alan-139652-t.jpg?rlkey=iw8caa1lwetngtv9m50f6nku6&amp;dl=0","Click to download Image")</f>
      </c>
      <c r="B387" s="0">
        <f>HYPERLINK("https://dl.dropboxusercontent.com/scl/fi/b5jc0h4mur7uyqrbq778j/mens-hoodie-size-chartsalan-hoodie.jpg?rlkey=k8rtob14d1rmpd2ltui8afxav&amp;dl=0","Click to download SizeChart")</f>
      </c>
      <c r="C387" s="0" t="inlineStr">
        <is>
          <t>Alan Men's Hoodie</t>
        </is>
      </c>
      <c r="D387" s="1">
        <v>139652</v>
      </c>
      <c r="E387" s="0" t="inlineStr">
        <is>
          <t>CU ALAN M DG:139652B-M</t>
        </is>
      </c>
      <c r="F387" s="2">
        <v>810139652052</v>
      </c>
      <c r="G387" s="0" t="inlineStr">
        <is>
          <t>MENS</t>
        </is>
      </c>
      <c r="H387" s="0" t="inlineStr">
        <is>
          <t>M</t>
        </is>
      </c>
      <c r="I387" s="0">
        <v>39.99</v>
      </c>
      <c r="J387" s="0">
        <v>57</v>
      </c>
    </row>
    <row r="388" spans="1:10" customHeight="0">
      <c r="A388" s="0">
        <f>HYPERLINK("https://dl.dropboxusercontent.com/scl/fi/mw6z1501nlpfessau3nh7/alan-139652-t.jpg?rlkey=iw8caa1lwetngtv9m50f6nku6&amp;dl=0","Click to download Image")</f>
      </c>
      <c r="B388" s="0">
        <f>HYPERLINK("https://dl.dropboxusercontent.com/scl/fi/b5jc0h4mur7uyqrbq778j/mens-hoodie-size-chartsalan-hoodie.jpg?rlkey=k8rtob14d1rmpd2ltui8afxav&amp;dl=0","Click to download SizeChart")</f>
      </c>
      <c r="C388" s="0" t="inlineStr">
        <is>
          <t>Alan Men's Hoodie</t>
        </is>
      </c>
      <c r="D388" s="1">
        <v>139652</v>
      </c>
      <c r="E388" s="0" t="inlineStr">
        <is>
          <t>CU ALAN M DG:139652C-L</t>
        </is>
      </c>
      <c r="F388" s="2">
        <v>810139652069</v>
      </c>
      <c r="G388" s="0" t="inlineStr">
        <is>
          <t>MENS</t>
        </is>
      </c>
      <c r="H388" s="0" t="inlineStr">
        <is>
          <t>L</t>
        </is>
      </c>
      <c r="I388" s="0">
        <v>39.99</v>
      </c>
      <c r="J388" s="0">
        <v>86</v>
      </c>
    </row>
    <row r="389" spans="1:10" customHeight="0">
      <c r="A389" s="0">
        <f>HYPERLINK("https://dl.dropboxusercontent.com/scl/fi/mw6z1501nlpfessau3nh7/alan-139652-t.jpg?rlkey=iw8caa1lwetngtv9m50f6nku6&amp;dl=0","Click to download Image")</f>
      </c>
      <c r="B389" s="0">
        <f>HYPERLINK("https://dl.dropboxusercontent.com/scl/fi/b5jc0h4mur7uyqrbq778j/mens-hoodie-size-chartsalan-hoodie.jpg?rlkey=k8rtob14d1rmpd2ltui8afxav&amp;dl=0","Click to download SizeChart")</f>
      </c>
      <c r="C389" s="0" t="inlineStr">
        <is>
          <t>Alan Men's Hoodie</t>
        </is>
      </c>
      <c r="D389" s="1">
        <v>139652</v>
      </c>
      <c r="E389" s="0" t="inlineStr">
        <is>
          <t>CU ALAN M DG:139652D-XL</t>
        </is>
      </c>
      <c r="F389" s="2">
        <v>810139652076</v>
      </c>
      <c r="G389" s="0" t="inlineStr">
        <is>
          <t>MENS</t>
        </is>
      </c>
      <c r="H389" s="0" t="inlineStr">
        <is>
          <t>XL</t>
        </is>
      </c>
      <c r="I389" s="0">
        <v>39.99</v>
      </c>
      <c r="J389" s="0">
        <v>87</v>
      </c>
    </row>
    <row r="390" spans="1:10" customHeight="0">
      <c r="A390" s="0">
        <f>HYPERLINK("https://dl.dropboxusercontent.com/scl/fi/mw6z1501nlpfessau3nh7/alan-139652-t.jpg?rlkey=iw8caa1lwetngtv9m50f6nku6&amp;dl=0","Click to download Image")</f>
      </c>
      <c r="B390" s="0">
        <f>HYPERLINK("https://dl.dropboxusercontent.com/scl/fi/b5jc0h4mur7uyqrbq778j/mens-hoodie-size-chartsalan-hoodie.jpg?rlkey=k8rtob14d1rmpd2ltui8afxav&amp;dl=0","Click to download SizeChart")</f>
      </c>
      <c r="C390" s="0" t="inlineStr">
        <is>
          <t>Alan Men's Hoodie</t>
        </is>
      </c>
      <c r="D390" s="1">
        <v>139652</v>
      </c>
      <c r="E390" s="0" t="inlineStr">
        <is>
          <t>CU ALAN M DG:139652E-2XL</t>
        </is>
      </c>
      <c r="F390" s="2">
        <v>810139652083</v>
      </c>
      <c r="G390" s="0" t="inlineStr">
        <is>
          <t>MENS</t>
        </is>
      </c>
      <c r="H390" s="0" t="inlineStr">
        <is>
          <t>2XL</t>
        </is>
      </c>
      <c r="I390" s="0">
        <v>39.99</v>
      </c>
      <c r="J390" s="0">
        <v>60</v>
      </c>
    </row>
    <row r="391" spans="1:10" customHeight="0">
      <c r="A391" s="0">
        <f>HYPERLINK("https://dl.dropboxusercontent.com/scl/fi/mw6z1501nlpfessau3nh7/alan-139652-t.jpg?rlkey=iw8caa1lwetngtv9m50f6nku6&amp;dl=0","Click to download Image")</f>
      </c>
      <c r="B391" s="0">
        <f>HYPERLINK("https://dl.dropboxusercontent.com/scl/fi/b5jc0h4mur7uyqrbq778j/mens-hoodie-size-chartsalan-hoodie.jpg?rlkey=k8rtob14d1rmpd2ltui8afxav&amp;dl=0","Click to download SizeChart")</f>
      </c>
      <c r="C391" s="0" t="inlineStr">
        <is>
          <t>Alan Men's Hoodie</t>
        </is>
      </c>
      <c r="D391" s="1">
        <v>139652</v>
      </c>
      <c r="E391" s="0" t="inlineStr">
        <is>
          <t>CU ALAN M DG:139652F-3XL</t>
        </is>
      </c>
      <c r="F391" s="2">
        <v>810139652090</v>
      </c>
      <c r="G391" s="0" t="inlineStr">
        <is>
          <t>MENS</t>
        </is>
      </c>
      <c r="H391" s="0" t="inlineStr">
        <is>
          <t>3XL</t>
        </is>
      </c>
      <c r="I391" s="0">
        <v>39.99</v>
      </c>
      <c r="J391" s="0">
        <v>30</v>
      </c>
    </row>
    <row r="392" spans="1:10" customHeight="0">
      <c r="A392" s="0">
        <f>HYPERLINK("https://dl.dropboxusercontent.com/scl/fi/71lphpyil5au86coyg3mb/alan-139647-t.jpg?rlkey=759etwpgs477fcszjshyryisw&amp;dl=0","Click to download Image")</f>
      </c>
      <c r="B392" s="0">
        <f>HYPERLINK("https://dl.dropboxusercontent.com/scl/fi/b5jc0h4mur7uyqrbq778j/mens-hoodie-size-chartsalan-hoodie.jpg?rlkey=k8rtob14d1rmpd2ltui8afxav&amp;dl=0","Click to download SizeChart")</f>
      </c>
      <c r="C392" s="0" t="inlineStr">
        <is>
          <t>Alan Men's Hoodie</t>
        </is>
      </c>
      <c r="D392" s="1">
        <v>139647</v>
      </c>
      <c r="E392" s="0" t="inlineStr">
        <is>
          <t>DRK ALAN M BK:139647A-S</t>
        </is>
      </c>
      <c r="F392" s="2">
        <v>817139647040</v>
      </c>
      <c r="G392" s="0" t="inlineStr">
        <is>
          <t>MENS</t>
        </is>
      </c>
      <c r="H392" s="0" t="inlineStr">
        <is>
          <t>S</t>
        </is>
      </c>
      <c r="I392" s="0">
        <v>39.99</v>
      </c>
      <c r="J392" s="0">
        <v>57</v>
      </c>
    </row>
    <row r="393" spans="1:10" customHeight="0">
      <c r="A393" s="0">
        <f>HYPERLINK("https://dl.dropboxusercontent.com/scl/fi/71lphpyil5au86coyg3mb/alan-139647-t.jpg?rlkey=759etwpgs477fcszjshyryisw&amp;dl=0","Click to download Image")</f>
      </c>
      <c r="B393" s="0">
        <f>HYPERLINK("https://dl.dropboxusercontent.com/scl/fi/b5jc0h4mur7uyqrbq778j/mens-hoodie-size-chartsalan-hoodie.jpg?rlkey=k8rtob14d1rmpd2ltui8afxav&amp;dl=0","Click to download SizeChart")</f>
      </c>
      <c r="C393" s="0" t="inlineStr">
        <is>
          <t>Alan Men's Hoodie</t>
        </is>
      </c>
      <c r="D393" s="1">
        <v>139647</v>
      </c>
      <c r="E393" s="0" t="inlineStr">
        <is>
          <t>DRK ALAN M BK:139647B-M</t>
        </is>
      </c>
      <c r="F393" s="2">
        <v>817139647057</v>
      </c>
      <c r="G393" s="0" t="inlineStr">
        <is>
          <t>MENS</t>
        </is>
      </c>
      <c r="H393" s="0" t="inlineStr">
        <is>
          <t>M</t>
        </is>
      </c>
      <c r="I393" s="0">
        <v>39.99</v>
      </c>
      <c r="J393" s="0">
        <v>117</v>
      </c>
    </row>
    <row r="394" spans="1:10" customHeight="0">
      <c r="A394" s="0">
        <f>HYPERLINK("https://dl.dropboxusercontent.com/scl/fi/71lphpyil5au86coyg3mb/alan-139647-t.jpg?rlkey=759etwpgs477fcszjshyryisw&amp;dl=0","Click to download Image")</f>
      </c>
      <c r="B394" s="0">
        <f>HYPERLINK("https://dl.dropboxusercontent.com/scl/fi/b5jc0h4mur7uyqrbq778j/mens-hoodie-size-chartsalan-hoodie.jpg?rlkey=k8rtob14d1rmpd2ltui8afxav&amp;dl=0","Click to download SizeChart")</f>
      </c>
      <c r="C394" s="0" t="inlineStr">
        <is>
          <t>Alan Men's Hoodie</t>
        </is>
      </c>
      <c r="D394" s="1">
        <v>139647</v>
      </c>
      <c r="E394" s="0" t="inlineStr">
        <is>
          <t>DRK ALAN M BK:139647C-L</t>
        </is>
      </c>
      <c r="F394" s="2">
        <v>817139647064</v>
      </c>
      <c r="G394" s="0" t="inlineStr">
        <is>
          <t>MENS</t>
        </is>
      </c>
      <c r="H394" s="0" t="inlineStr">
        <is>
          <t>L</t>
        </is>
      </c>
      <c r="I394" s="0">
        <v>39.99</v>
      </c>
      <c r="J394" s="0">
        <v>175</v>
      </c>
    </row>
    <row r="395" spans="1:10" customHeight="0">
      <c r="A395" s="0">
        <f>HYPERLINK("https://dl.dropboxusercontent.com/scl/fi/71lphpyil5au86coyg3mb/alan-139647-t.jpg?rlkey=759etwpgs477fcszjshyryisw&amp;dl=0","Click to download Image")</f>
      </c>
      <c r="B395" s="0">
        <f>HYPERLINK("https://dl.dropboxusercontent.com/scl/fi/b5jc0h4mur7uyqrbq778j/mens-hoodie-size-chartsalan-hoodie.jpg?rlkey=k8rtob14d1rmpd2ltui8afxav&amp;dl=0","Click to download SizeChart")</f>
      </c>
      <c r="C395" s="0" t="inlineStr">
        <is>
          <t>Alan Men's Hoodie</t>
        </is>
      </c>
      <c r="D395" s="1">
        <v>139647</v>
      </c>
      <c r="E395" s="0" t="inlineStr">
        <is>
          <t>DRK ALAN M BK:139647D-XL</t>
        </is>
      </c>
      <c r="F395" s="2">
        <v>817139647071</v>
      </c>
      <c r="G395" s="0" t="inlineStr">
        <is>
          <t>MENS</t>
        </is>
      </c>
      <c r="H395" s="0" t="inlineStr">
        <is>
          <t>XL</t>
        </is>
      </c>
      <c r="I395" s="0">
        <v>39.99</v>
      </c>
      <c r="J395" s="0">
        <v>176</v>
      </c>
    </row>
    <row r="396" spans="1:10" customHeight="0">
      <c r="A396" s="0">
        <f>HYPERLINK("https://dl.dropboxusercontent.com/scl/fi/71lphpyil5au86coyg3mb/alan-139647-t.jpg?rlkey=759etwpgs477fcszjshyryisw&amp;dl=0","Click to download Image")</f>
      </c>
      <c r="B396" s="0">
        <f>HYPERLINK("https://dl.dropboxusercontent.com/scl/fi/b5jc0h4mur7uyqrbq778j/mens-hoodie-size-chartsalan-hoodie.jpg?rlkey=k8rtob14d1rmpd2ltui8afxav&amp;dl=0","Click to download SizeChart")</f>
      </c>
      <c r="C396" s="0" t="inlineStr">
        <is>
          <t>Alan Men's Hoodie</t>
        </is>
      </c>
      <c r="D396" s="1">
        <v>139647</v>
      </c>
      <c r="E396" s="0" t="inlineStr">
        <is>
          <t>DRK ALAN M BK:139647E-2XL</t>
        </is>
      </c>
      <c r="F396" s="2">
        <v>817139647088</v>
      </c>
      <c r="G396" s="0" t="inlineStr">
        <is>
          <t>MENS</t>
        </is>
      </c>
      <c r="H396" s="0" t="inlineStr">
        <is>
          <t>2XL</t>
        </is>
      </c>
      <c r="I396" s="0">
        <v>39.99</v>
      </c>
      <c r="J396" s="0">
        <v>115</v>
      </c>
    </row>
    <row r="397" spans="1:10" customHeight="0">
      <c r="A397" s="0">
        <f>HYPERLINK("https://dl.dropboxusercontent.com/scl/fi/71lphpyil5au86coyg3mb/alan-139647-t.jpg?rlkey=759etwpgs477fcszjshyryisw&amp;dl=0","Click to download Image")</f>
      </c>
      <c r="B397" s="0">
        <f>HYPERLINK("https://dl.dropboxusercontent.com/scl/fi/b5jc0h4mur7uyqrbq778j/mens-hoodie-size-chartsalan-hoodie.jpg?rlkey=k8rtob14d1rmpd2ltui8afxav&amp;dl=0","Click to download SizeChart")</f>
      </c>
      <c r="C397" s="0" t="inlineStr">
        <is>
          <t>Alan Men's Hoodie</t>
        </is>
      </c>
      <c r="D397" s="1">
        <v>139647</v>
      </c>
      <c r="E397" s="0" t="inlineStr">
        <is>
          <t>DRK ALAN M BK:139647F-3XL</t>
        </is>
      </c>
      <c r="F397" s="2">
        <v>817139647095</v>
      </c>
      <c r="G397" s="0" t="inlineStr">
        <is>
          <t>MENS</t>
        </is>
      </c>
      <c r="H397" s="0" t="inlineStr">
        <is>
          <t>3XL</t>
        </is>
      </c>
      <c r="I397" s="0">
        <v>39.99</v>
      </c>
      <c r="J397" s="0">
        <v>55</v>
      </c>
    </row>
    <row r="398" spans="1:10" customHeight="0">
      <c r="A398" s="0">
        <f>HYPERLINK("https://dl.dropboxusercontent.com/scl/fi/f7z8kq1ousn59ag16zhg7/alan-139651-t.jpg?rlkey=f4sfzcomf8ug1hqo7298piah5&amp;dl=0","Click to download Image")</f>
      </c>
      <c r="B398" s="0">
        <f>HYPERLINK("https://dl.dropboxusercontent.com/scl/fi/b5jc0h4mur7uyqrbq778j/mens-hoodie-size-chartsalan-hoodie.jpg?rlkey=k8rtob14d1rmpd2ltui8afxav&amp;dl=0","Click to download SizeChart")</f>
      </c>
      <c r="C398" s="0" t="inlineStr">
        <is>
          <t>Alan Men's Hoodie</t>
        </is>
      </c>
      <c r="D398" s="1">
        <v>139651</v>
      </c>
      <c r="E398" s="0" t="inlineStr">
        <is>
          <t>SDSU ALAN M DG:139651A-S</t>
        </is>
      </c>
      <c r="F398" s="2">
        <v>816139651040</v>
      </c>
      <c r="G398" s="0" t="inlineStr">
        <is>
          <t>MENS</t>
        </is>
      </c>
      <c r="H398" s="0" t="inlineStr">
        <is>
          <t>S</t>
        </is>
      </c>
      <c r="I398" s="0">
        <v>39.99</v>
      </c>
      <c r="J398" s="0">
        <v>28</v>
      </c>
    </row>
    <row r="399" spans="1:10" customHeight="0">
      <c r="A399" s="0">
        <f>HYPERLINK("https://dl.dropboxusercontent.com/scl/fi/f7z8kq1ousn59ag16zhg7/alan-139651-t.jpg?rlkey=f4sfzcomf8ug1hqo7298piah5&amp;dl=0","Click to download Image")</f>
      </c>
      <c r="B399" s="0">
        <f>HYPERLINK("https://dl.dropboxusercontent.com/scl/fi/b5jc0h4mur7uyqrbq778j/mens-hoodie-size-chartsalan-hoodie.jpg?rlkey=k8rtob14d1rmpd2ltui8afxav&amp;dl=0","Click to download SizeChart")</f>
      </c>
      <c r="C399" s="0" t="inlineStr">
        <is>
          <t>Alan Men's Hoodie</t>
        </is>
      </c>
      <c r="D399" s="1">
        <v>139651</v>
      </c>
      <c r="E399" s="0" t="inlineStr">
        <is>
          <t>SDSU ALAN M DG:139651B-M</t>
        </is>
      </c>
      <c r="F399" s="2">
        <v>816139651057</v>
      </c>
      <c r="G399" s="0" t="inlineStr">
        <is>
          <t>MENS</t>
        </is>
      </c>
      <c r="H399" s="0" t="inlineStr">
        <is>
          <t>M</t>
        </is>
      </c>
      <c r="I399" s="0">
        <v>39.99</v>
      </c>
      <c r="J399" s="0">
        <v>59</v>
      </c>
    </row>
    <row r="400" spans="1:10" customHeight="0">
      <c r="A400" s="0">
        <f>HYPERLINK("https://dl.dropboxusercontent.com/scl/fi/f7z8kq1ousn59ag16zhg7/alan-139651-t.jpg?rlkey=f4sfzcomf8ug1hqo7298piah5&amp;dl=0","Click to download Image")</f>
      </c>
      <c r="B400" s="0">
        <f>HYPERLINK("https://dl.dropboxusercontent.com/scl/fi/b5jc0h4mur7uyqrbq778j/mens-hoodie-size-chartsalan-hoodie.jpg?rlkey=k8rtob14d1rmpd2ltui8afxav&amp;dl=0","Click to download SizeChart")</f>
      </c>
      <c r="C400" s="0" t="inlineStr">
        <is>
          <t>Alan Men's Hoodie</t>
        </is>
      </c>
      <c r="D400" s="1">
        <v>139651</v>
      </c>
      <c r="E400" s="0" t="inlineStr">
        <is>
          <t>SDSU ALAN M DG:139651C-L</t>
        </is>
      </c>
      <c r="F400" s="2">
        <v>816139651064</v>
      </c>
      <c r="G400" s="0" t="inlineStr">
        <is>
          <t>MENS</t>
        </is>
      </c>
      <c r="H400" s="0" t="inlineStr">
        <is>
          <t>L</t>
        </is>
      </c>
      <c r="I400" s="0">
        <v>39.99</v>
      </c>
      <c r="J400" s="0">
        <v>88</v>
      </c>
    </row>
    <row r="401" spans="1:10" customHeight="0">
      <c r="A401" s="0">
        <f>HYPERLINK("https://dl.dropboxusercontent.com/scl/fi/f7z8kq1ousn59ag16zhg7/alan-139651-t.jpg?rlkey=f4sfzcomf8ug1hqo7298piah5&amp;dl=0","Click to download Image")</f>
      </c>
      <c r="B401" s="0">
        <f>HYPERLINK("https://dl.dropboxusercontent.com/scl/fi/b5jc0h4mur7uyqrbq778j/mens-hoodie-size-chartsalan-hoodie.jpg?rlkey=k8rtob14d1rmpd2ltui8afxav&amp;dl=0","Click to download SizeChart")</f>
      </c>
      <c r="C401" s="0" t="inlineStr">
        <is>
          <t>Alan Men's Hoodie</t>
        </is>
      </c>
      <c r="D401" s="1">
        <v>139651</v>
      </c>
      <c r="E401" s="0" t="inlineStr">
        <is>
          <t>SDSU ALAN M DG:139651D-XL</t>
        </is>
      </c>
      <c r="F401" s="2">
        <v>816139651071</v>
      </c>
      <c r="G401" s="0" t="inlineStr">
        <is>
          <t>MENS</t>
        </is>
      </c>
      <c r="H401" s="0" t="inlineStr">
        <is>
          <t>XL</t>
        </is>
      </c>
      <c r="I401" s="0">
        <v>39.99</v>
      </c>
      <c r="J401" s="0">
        <v>85</v>
      </c>
    </row>
    <row r="402" spans="1:10" customHeight="0">
      <c r="A402" s="0">
        <f>HYPERLINK("https://dl.dropboxusercontent.com/scl/fi/f7z8kq1ousn59ag16zhg7/alan-139651-t.jpg?rlkey=f4sfzcomf8ug1hqo7298piah5&amp;dl=0","Click to download Image")</f>
      </c>
      <c r="B402" s="0">
        <f>HYPERLINK("https://dl.dropboxusercontent.com/scl/fi/b5jc0h4mur7uyqrbq778j/mens-hoodie-size-chartsalan-hoodie.jpg?rlkey=k8rtob14d1rmpd2ltui8afxav&amp;dl=0","Click to download SizeChart")</f>
      </c>
      <c r="C402" s="0" t="inlineStr">
        <is>
          <t>Alan Men's Hoodie</t>
        </is>
      </c>
      <c r="D402" s="1">
        <v>139651</v>
      </c>
      <c r="E402" s="0" t="inlineStr">
        <is>
          <t>SDSU ALAN M DG:139651E-2XL</t>
        </is>
      </c>
      <c r="F402" s="2">
        <v>816139651088</v>
      </c>
      <c r="G402" s="0" t="inlineStr">
        <is>
          <t>MENS</t>
        </is>
      </c>
      <c r="H402" s="0" t="inlineStr">
        <is>
          <t>2XL</t>
        </is>
      </c>
      <c r="I402" s="0">
        <v>39.99</v>
      </c>
      <c r="J402" s="0">
        <v>57</v>
      </c>
    </row>
    <row r="403" spans="1:10" customHeight="0">
      <c r="A403" s="0">
        <f>HYPERLINK("https://dl.dropboxusercontent.com/scl/fi/f7z8kq1ousn59ag16zhg7/alan-139651-t.jpg?rlkey=f4sfzcomf8ug1hqo7298piah5&amp;dl=0","Click to download Image")</f>
      </c>
      <c r="B403" s="0">
        <f>HYPERLINK("https://dl.dropboxusercontent.com/scl/fi/b5jc0h4mur7uyqrbq778j/mens-hoodie-size-chartsalan-hoodie.jpg?rlkey=k8rtob14d1rmpd2ltui8afxav&amp;dl=0","Click to download SizeChart")</f>
      </c>
      <c r="C403" s="0" t="inlineStr">
        <is>
          <t>Alan Men's Hoodie</t>
        </is>
      </c>
      <c r="D403" s="1">
        <v>139651</v>
      </c>
      <c r="E403" s="0" t="inlineStr">
        <is>
          <t>SDSU ALAN M DG:139651F-3XL</t>
        </is>
      </c>
      <c r="F403" s="2">
        <v>816139651095</v>
      </c>
      <c r="G403" s="0" t="inlineStr">
        <is>
          <t>MENS</t>
        </is>
      </c>
      <c r="H403" s="0" t="inlineStr">
        <is>
          <t>3XL</t>
        </is>
      </c>
      <c r="I403" s="0">
        <v>39.99</v>
      </c>
      <c r="J403" s="0">
        <v>26</v>
      </c>
    </row>
    <row r="404" spans="1:10" customHeight="0">
      <c r="A404" s="0">
        <f>HYPERLINK("https://dl.dropboxusercontent.com/scl/fi/tbsjbkxqqpe1suetvixk3/alan-139567-t.jpg?rlkey=ixlbp004ks0s2ttx99125vibd&amp;dl=0","Click to download Image")</f>
      </c>
      <c r="B404" s="0">
        <f>HYPERLINK("https://dl.dropboxusercontent.com/scl/fi/b5jc0h4mur7uyqrbq778j/mens-hoodie-size-chartsalan-hoodie.jpg?rlkey=k8rtob14d1rmpd2ltui8afxav&amp;dl=0","Click to download SizeChart")</f>
      </c>
      <c r="C404" s="0" t="inlineStr">
        <is>
          <t>Alan Men's Hoodie</t>
        </is>
      </c>
      <c r="D404" s="1">
        <v>139567</v>
      </c>
      <c r="E404" s="0" t="inlineStr">
        <is>
          <t>UNO ALAN M DG:139567A-S</t>
        </is>
      </c>
      <c r="F404" s="2">
        <v>809139567046</v>
      </c>
      <c r="G404" s="0" t="inlineStr">
        <is>
          <t>MENS</t>
        </is>
      </c>
      <c r="H404" s="0" t="inlineStr">
        <is>
          <t>S</t>
        </is>
      </c>
      <c r="I404" s="0">
        <v>39.99</v>
      </c>
      <c r="J404" s="0">
        <v>32</v>
      </c>
    </row>
    <row r="405" spans="1:10" customHeight="0">
      <c r="A405" s="0">
        <f>HYPERLINK("https://dl.dropboxusercontent.com/scl/fi/tbsjbkxqqpe1suetvixk3/alan-139567-t.jpg?rlkey=ixlbp004ks0s2ttx99125vibd&amp;dl=0","Click to download Image")</f>
      </c>
      <c r="B405" s="0">
        <f>HYPERLINK("https://dl.dropboxusercontent.com/scl/fi/b5jc0h4mur7uyqrbq778j/mens-hoodie-size-chartsalan-hoodie.jpg?rlkey=k8rtob14d1rmpd2ltui8afxav&amp;dl=0","Click to download SizeChart")</f>
      </c>
      <c r="C405" s="0" t="inlineStr">
        <is>
          <t>Alan Men's Hoodie</t>
        </is>
      </c>
      <c r="D405" s="1">
        <v>139567</v>
      </c>
      <c r="E405" s="0" t="inlineStr">
        <is>
          <t>UNO ALAN M DG:139567B-M</t>
        </is>
      </c>
      <c r="F405" s="2">
        <v>809139567053</v>
      </c>
      <c r="G405" s="0" t="inlineStr">
        <is>
          <t>MENS</t>
        </is>
      </c>
      <c r="H405" s="0" t="inlineStr">
        <is>
          <t>M</t>
        </is>
      </c>
      <c r="I405" s="0">
        <v>39.99</v>
      </c>
      <c r="J405" s="0">
        <v>64</v>
      </c>
    </row>
    <row r="406" spans="1:10" customHeight="0">
      <c r="A406" s="0">
        <f>HYPERLINK("https://dl.dropboxusercontent.com/scl/fi/tbsjbkxqqpe1suetvixk3/alan-139567-t.jpg?rlkey=ixlbp004ks0s2ttx99125vibd&amp;dl=0","Click to download Image")</f>
      </c>
      <c r="B406" s="0">
        <f>HYPERLINK("https://dl.dropboxusercontent.com/scl/fi/b5jc0h4mur7uyqrbq778j/mens-hoodie-size-chartsalan-hoodie.jpg?rlkey=k8rtob14d1rmpd2ltui8afxav&amp;dl=0","Click to download SizeChart")</f>
      </c>
      <c r="C406" s="0" t="inlineStr">
        <is>
          <t>Alan Men's Hoodie</t>
        </is>
      </c>
      <c r="D406" s="1">
        <v>139567</v>
      </c>
      <c r="E406" s="0" t="inlineStr">
        <is>
          <t>UNO ALAN M DG:139567C-L</t>
        </is>
      </c>
      <c r="F406" s="2">
        <v>809139567060</v>
      </c>
      <c r="G406" s="0" t="inlineStr">
        <is>
          <t>MENS</t>
        </is>
      </c>
      <c r="H406" s="0" t="inlineStr">
        <is>
          <t>L</t>
        </is>
      </c>
      <c r="I406" s="0">
        <v>39.99</v>
      </c>
      <c r="J406" s="0">
        <v>94</v>
      </c>
    </row>
    <row r="407" spans="1:10" customHeight="0">
      <c r="A407" s="0">
        <f>HYPERLINK("https://dl.dropboxusercontent.com/scl/fi/tbsjbkxqqpe1suetvixk3/alan-139567-t.jpg?rlkey=ixlbp004ks0s2ttx99125vibd&amp;dl=0","Click to download Image")</f>
      </c>
      <c r="B407" s="0">
        <f>HYPERLINK("https://dl.dropboxusercontent.com/scl/fi/b5jc0h4mur7uyqrbq778j/mens-hoodie-size-chartsalan-hoodie.jpg?rlkey=k8rtob14d1rmpd2ltui8afxav&amp;dl=0","Click to download SizeChart")</f>
      </c>
      <c r="C407" s="0" t="inlineStr">
        <is>
          <t>Alan Men's Hoodie</t>
        </is>
      </c>
      <c r="D407" s="1">
        <v>139567</v>
      </c>
      <c r="E407" s="0" t="inlineStr">
        <is>
          <t>UNO ALAN M DG:139567D-XL</t>
        </is>
      </c>
      <c r="F407" s="2">
        <v>809139567077</v>
      </c>
      <c r="G407" s="0" t="inlineStr">
        <is>
          <t>MENS</t>
        </is>
      </c>
      <c r="H407" s="0" t="inlineStr">
        <is>
          <t>XL</t>
        </is>
      </c>
      <c r="I407" s="0">
        <v>39.99</v>
      </c>
      <c r="J407" s="0">
        <v>93</v>
      </c>
    </row>
    <row r="408" spans="1:10" customHeight="0">
      <c r="A408" s="0">
        <f>HYPERLINK("https://dl.dropboxusercontent.com/scl/fi/tbsjbkxqqpe1suetvixk3/alan-139567-t.jpg?rlkey=ixlbp004ks0s2ttx99125vibd&amp;dl=0","Click to download Image")</f>
      </c>
      <c r="B408" s="0">
        <f>HYPERLINK("https://dl.dropboxusercontent.com/scl/fi/b5jc0h4mur7uyqrbq778j/mens-hoodie-size-chartsalan-hoodie.jpg?rlkey=k8rtob14d1rmpd2ltui8afxav&amp;dl=0","Click to download SizeChart")</f>
      </c>
      <c r="C408" s="0" t="inlineStr">
        <is>
          <t>Alan Men's Hoodie</t>
        </is>
      </c>
      <c r="D408" s="1">
        <v>139567</v>
      </c>
      <c r="E408" s="0" t="inlineStr">
        <is>
          <t>UNO ALAN M DG:139567E-2XL</t>
        </is>
      </c>
      <c r="F408" s="2">
        <v>809139567084</v>
      </c>
      <c r="G408" s="0" t="inlineStr">
        <is>
          <t>MENS</t>
        </is>
      </c>
      <c r="H408" s="0" t="inlineStr">
        <is>
          <t>2XL</t>
        </is>
      </c>
      <c r="I408" s="0">
        <v>39.99</v>
      </c>
      <c r="J408" s="0">
        <v>67</v>
      </c>
    </row>
    <row r="409" spans="1:10" customHeight="0">
      <c r="A409" s="0">
        <f>HYPERLINK("https://dl.dropboxusercontent.com/scl/fi/tbsjbkxqqpe1suetvixk3/alan-139567-t.jpg?rlkey=ixlbp004ks0s2ttx99125vibd&amp;dl=0","Click to download Image")</f>
      </c>
      <c r="B409" s="0">
        <f>HYPERLINK("https://dl.dropboxusercontent.com/scl/fi/b5jc0h4mur7uyqrbq778j/mens-hoodie-size-chartsalan-hoodie.jpg?rlkey=k8rtob14d1rmpd2ltui8afxav&amp;dl=0","Click to download SizeChart")</f>
      </c>
      <c r="C409" s="0" t="inlineStr">
        <is>
          <t>Alan Men's Hoodie</t>
        </is>
      </c>
      <c r="D409" s="1">
        <v>139567</v>
      </c>
      <c r="E409" s="0" t="inlineStr">
        <is>
          <t>UNO ALAN M DG:139567F-3XL</t>
        </is>
      </c>
      <c r="F409" s="2">
        <v>809139567091</v>
      </c>
      <c r="G409" s="0" t="inlineStr">
        <is>
          <t>MENS</t>
        </is>
      </c>
      <c r="H409" s="0" t="inlineStr">
        <is>
          <t>3XL</t>
        </is>
      </c>
      <c r="I409" s="0">
        <v>39.99</v>
      </c>
      <c r="J409" s="0">
        <v>32</v>
      </c>
    </row>
    <row r="410" spans="1:10" customHeight="0">
      <c r="A410" s="0">
        <f>HYPERLINK("https://dl.dropboxusercontent.com/scl/fi/vgpxtpnd62nc6nxt831mz/alan-139650-t.jpg?rlkey=l59fkgldcmazytby2cuz4dn9j&amp;dl=0","Click to download Image")</f>
      </c>
      <c r="B410" s="0">
        <f>HYPERLINK("https://dl.dropboxusercontent.com/scl/fi/b5jc0h4mur7uyqrbq778j/mens-hoodie-size-chartsalan-hoodie.jpg?rlkey=k8rtob14d1rmpd2ltui8afxav&amp;dl=0","Click to download SizeChart")</f>
      </c>
      <c r="C410" s="0" t="inlineStr">
        <is>
          <t>Alan Men's Hoodie</t>
        </is>
      </c>
      <c r="D410" s="1">
        <v>139650</v>
      </c>
      <c r="E410" s="0" t="inlineStr">
        <is>
          <t>USD ALAN M DG:139650A-S</t>
        </is>
      </c>
      <c r="F410" s="2">
        <v>811139650048</v>
      </c>
      <c r="G410" s="0" t="inlineStr">
        <is>
          <t>MENS</t>
        </is>
      </c>
      <c r="H410" s="0" t="inlineStr">
        <is>
          <t>S</t>
        </is>
      </c>
      <c r="I410" s="0">
        <v>39.99</v>
      </c>
      <c r="J410" s="0">
        <v>32</v>
      </c>
    </row>
    <row r="411" spans="1:10" customHeight="0">
      <c r="A411" s="0">
        <f>HYPERLINK("https://dl.dropboxusercontent.com/scl/fi/vgpxtpnd62nc6nxt831mz/alan-139650-t.jpg?rlkey=l59fkgldcmazytby2cuz4dn9j&amp;dl=0","Click to download Image")</f>
      </c>
      <c r="B411" s="0">
        <f>HYPERLINK("https://dl.dropboxusercontent.com/scl/fi/b5jc0h4mur7uyqrbq778j/mens-hoodie-size-chartsalan-hoodie.jpg?rlkey=k8rtob14d1rmpd2ltui8afxav&amp;dl=0","Click to download SizeChart")</f>
      </c>
      <c r="C411" s="0" t="inlineStr">
        <is>
          <t>Alan Men's Hoodie</t>
        </is>
      </c>
      <c r="D411" s="1">
        <v>139650</v>
      </c>
      <c r="E411" s="0" t="inlineStr">
        <is>
          <t>USD ALAN M DG:139650B-M</t>
        </is>
      </c>
      <c r="F411" s="2">
        <v>811139650055</v>
      </c>
      <c r="G411" s="0" t="inlineStr">
        <is>
          <t>MENS</t>
        </is>
      </c>
      <c r="H411" s="0" t="inlineStr">
        <is>
          <t>M</t>
        </is>
      </c>
      <c r="I411" s="0">
        <v>39.99</v>
      </c>
      <c r="J411" s="0">
        <v>64</v>
      </c>
    </row>
    <row r="412" spans="1:10" customHeight="0">
      <c r="A412" s="0">
        <f>HYPERLINK("https://dl.dropboxusercontent.com/scl/fi/vgpxtpnd62nc6nxt831mz/alan-139650-t.jpg?rlkey=l59fkgldcmazytby2cuz4dn9j&amp;dl=0","Click to download Image")</f>
      </c>
      <c r="B412" s="0">
        <f>HYPERLINK("https://dl.dropboxusercontent.com/scl/fi/b5jc0h4mur7uyqrbq778j/mens-hoodie-size-chartsalan-hoodie.jpg?rlkey=k8rtob14d1rmpd2ltui8afxav&amp;dl=0","Click to download SizeChart")</f>
      </c>
      <c r="C412" s="0" t="inlineStr">
        <is>
          <t>Alan Men's Hoodie</t>
        </is>
      </c>
      <c r="D412" s="1">
        <v>139650</v>
      </c>
      <c r="E412" s="0" t="inlineStr">
        <is>
          <t>USD ALAN M DG:139650C-L</t>
        </is>
      </c>
      <c r="F412" s="2">
        <v>811139650062</v>
      </c>
      <c r="G412" s="0" t="inlineStr">
        <is>
          <t>MENS</t>
        </is>
      </c>
      <c r="H412" s="0" t="inlineStr">
        <is>
          <t>L</t>
        </is>
      </c>
      <c r="I412" s="0">
        <v>39.99</v>
      </c>
      <c r="J412" s="0">
        <v>95</v>
      </c>
    </row>
    <row r="413" spans="1:10" customHeight="0">
      <c r="A413" s="0">
        <f>HYPERLINK("https://dl.dropboxusercontent.com/scl/fi/vgpxtpnd62nc6nxt831mz/alan-139650-t.jpg?rlkey=l59fkgldcmazytby2cuz4dn9j&amp;dl=0","Click to download Image")</f>
      </c>
      <c r="B413" s="0">
        <f>HYPERLINK("https://dl.dropboxusercontent.com/scl/fi/b5jc0h4mur7uyqrbq778j/mens-hoodie-size-chartsalan-hoodie.jpg?rlkey=k8rtob14d1rmpd2ltui8afxav&amp;dl=0","Click to download SizeChart")</f>
      </c>
      <c r="C413" s="0" t="inlineStr">
        <is>
          <t>Alan Men's Hoodie</t>
        </is>
      </c>
      <c r="D413" s="1">
        <v>139650</v>
      </c>
      <c r="E413" s="0" t="inlineStr">
        <is>
          <t>USD ALAN M DG:139650D-XL</t>
        </is>
      </c>
      <c r="F413" s="2">
        <v>811139650079</v>
      </c>
      <c r="G413" s="0" t="inlineStr">
        <is>
          <t>MENS</t>
        </is>
      </c>
      <c r="H413" s="0" t="inlineStr">
        <is>
          <t>XL</t>
        </is>
      </c>
      <c r="I413" s="0">
        <v>39.99</v>
      </c>
      <c r="J413" s="0">
        <v>94</v>
      </c>
    </row>
    <row r="414" spans="1:10" customHeight="0">
      <c r="A414" s="0">
        <f>HYPERLINK("https://dl.dropboxusercontent.com/scl/fi/vgpxtpnd62nc6nxt831mz/alan-139650-t.jpg?rlkey=l59fkgldcmazytby2cuz4dn9j&amp;dl=0","Click to download Image")</f>
      </c>
      <c r="B414" s="0">
        <f>HYPERLINK("https://dl.dropboxusercontent.com/scl/fi/b5jc0h4mur7uyqrbq778j/mens-hoodie-size-chartsalan-hoodie.jpg?rlkey=k8rtob14d1rmpd2ltui8afxav&amp;dl=0","Click to download SizeChart")</f>
      </c>
      <c r="C414" s="0" t="inlineStr">
        <is>
          <t>Alan Men's Hoodie</t>
        </is>
      </c>
      <c r="D414" s="1">
        <v>139650</v>
      </c>
      <c r="E414" s="0" t="inlineStr">
        <is>
          <t>USD ALAN M DG:139650E-2XL</t>
        </is>
      </c>
      <c r="F414" s="2">
        <v>811139650086</v>
      </c>
      <c r="G414" s="0" t="inlineStr">
        <is>
          <t>MENS</t>
        </is>
      </c>
      <c r="H414" s="0" t="inlineStr">
        <is>
          <t>2XL</t>
        </is>
      </c>
      <c r="I414" s="0">
        <v>39.99</v>
      </c>
      <c r="J414" s="0">
        <v>64</v>
      </c>
    </row>
    <row r="415" spans="1:10" customHeight="0">
      <c r="A415" s="0">
        <f>HYPERLINK("https://dl.dropboxusercontent.com/scl/fi/vgpxtpnd62nc6nxt831mz/alan-139650-t.jpg?rlkey=l59fkgldcmazytby2cuz4dn9j&amp;dl=0","Click to download Image")</f>
      </c>
      <c r="B415" s="0">
        <f>HYPERLINK("https://dl.dropboxusercontent.com/scl/fi/b5jc0h4mur7uyqrbq778j/mens-hoodie-size-chartsalan-hoodie.jpg?rlkey=k8rtob14d1rmpd2ltui8afxav&amp;dl=0","Click to download SizeChart")</f>
      </c>
      <c r="C415" s="0" t="inlineStr">
        <is>
          <t>Alan Men's Hoodie</t>
        </is>
      </c>
      <c r="D415" s="1">
        <v>139650</v>
      </c>
      <c r="E415" s="0" t="inlineStr">
        <is>
          <t>USD ALAN M DG:139650F-3XL</t>
        </is>
      </c>
      <c r="F415" s="2">
        <v>811139650093</v>
      </c>
      <c r="G415" s="0" t="inlineStr">
        <is>
          <t>MENS</t>
        </is>
      </c>
      <c r="H415" s="0" t="inlineStr">
        <is>
          <t>3XL</t>
        </is>
      </c>
      <c r="I415" s="0">
        <v>39.99</v>
      </c>
      <c r="J415" s="0">
        <v>32</v>
      </c>
    </row>
    <row r="416" spans="1:10" customHeight="0">
      <c r="A416" s="0">
        <f>HYPERLINK("https://dl.dropboxusercontent.com/scl/fi/bzu576c91deorr2fdlgpy/alan-139658-tn.jpg?rlkey=hp3qtyufvp2ehk7t4z25mdz99&amp;dl=0","Click to download Image")</f>
      </c>
      <c r="B416" s="0">
        <f>HYPERLINK("https://dl.dropboxusercontent.com/scl/fi/b5jc0h4mur7uyqrbq778j/mens-hoodie-size-chartsalan-hoodie.jpg?rlkey=k8rtob14d1rmpd2ltui8afxav&amp;dl=0","Click to download SizeChart")</f>
      </c>
      <c r="C416" s="0" t="inlineStr">
        <is>
          <t>Alan Men's Hoodie</t>
        </is>
      </c>
      <c r="D416" s="1">
        <v>139658</v>
      </c>
      <c r="E416" s="0" t="inlineStr">
        <is>
          <t>KSU ALAN M LG:139658A-S</t>
        </is>
      </c>
      <c r="F416" s="2">
        <v>805139658043</v>
      </c>
      <c r="G416" s="0" t="inlineStr">
        <is>
          <t>MENS</t>
        </is>
      </c>
      <c r="H416" s="0" t="inlineStr">
        <is>
          <t>S</t>
        </is>
      </c>
      <c r="I416" s="0">
        <v>39.99</v>
      </c>
      <c r="J416" s="0">
        <v>29</v>
      </c>
    </row>
    <row r="417" spans="1:10" customHeight="0">
      <c r="A417" s="0">
        <f>HYPERLINK("https://dl.dropboxusercontent.com/scl/fi/bzu576c91deorr2fdlgpy/alan-139658-tn.jpg?rlkey=hp3qtyufvp2ehk7t4z25mdz99&amp;dl=0","Click to download Image")</f>
      </c>
      <c r="B417" s="0">
        <f>HYPERLINK("https://dl.dropboxusercontent.com/scl/fi/b5jc0h4mur7uyqrbq778j/mens-hoodie-size-chartsalan-hoodie.jpg?rlkey=k8rtob14d1rmpd2ltui8afxav&amp;dl=0","Click to download SizeChart")</f>
      </c>
      <c r="C417" s="0" t="inlineStr">
        <is>
          <t>Alan Men's Hoodie</t>
        </is>
      </c>
      <c r="D417" s="1">
        <v>139658</v>
      </c>
      <c r="E417" s="0" t="inlineStr">
        <is>
          <t>KSU ALAN M LG:139658B-M</t>
        </is>
      </c>
      <c r="F417" s="2">
        <v>805139658050</v>
      </c>
      <c r="G417" s="0" t="inlineStr">
        <is>
          <t>MENS</t>
        </is>
      </c>
      <c r="H417" s="0" t="inlineStr">
        <is>
          <t>M</t>
        </is>
      </c>
      <c r="I417" s="0">
        <v>39.99</v>
      </c>
      <c r="J417" s="0">
        <v>55</v>
      </c>
    </row>
    <row r="418" spans="1:10" customHeight="0">
      <c r="A418" s="0">
        <f>HYPERLINK("https://dl.dropboxusercontent.com/scl/fi/bzu576c91deorr2fdlgpy/alan-139658-tn.jpg?rlkey=hp3qtyufvp2ehk7t4z25mdz99&amp;dl=0","Click to download Image")</f>
      </c>
      <c r="B418" s="0">
        <f>HYPERLINK("https://dl.dropboxusercontent.com/scl/fi/b5jc0h4mur7uyqrbq778j/mens-hoodie-size-chartsalan-hoodie.jpg?rlkey=k8rtob14d1rmpd2ltui8afxav&amp;dl=0","Click to download SizeChart")</f>
      </c>
      <c r="C418" s="0" t="inlineStr">
        <is>
          <t>Alan Men's Hoodie</t>
        </is>
      </c>
      <c r="D418" s="1">
        <v>139658</v>
      </c>
      <c r="E418" s="0" t="inlineStr">
        <is>
          <t>KSU ALAN M LG:139658C-L</t>
        </is>
      </c>
      <c r="F418" s="2">
        <v>805139658067</v>
      </c>
      <c r="G418" s="0" t="inlineStr">
        <is>
          <t>MENS</t>
        </is>
      </c>
      <c r="H418" s="0" t="inlineStr">
        <is>
          <t>L</t>
        </is>
      </c>
      <c r="I418" s="0">
        <v>39.99</v>
      </c>
      <c r="J418" s="0">
        <v>61</v>
      </c>
    </row>
    <row r="419" spans="1:10" customHeight="0">
      <c r="A419" s="0">
        <f>HYPERLINK("https://dl.dropboxusercontent.com/scl/fi/bzu576c91deorr2fdlgpy/alan-139658-tn.jpg?rlkey=hp3qtyufvp2ehk7t4z25mdz99&amp;dl=0","Click to download Image")</f>
      </c>
      <c r="B419" s="0">
        <f>HYPERLINK("https://dl.dropboxusercontent.com/scl/fi/b5jc0h4mur7uyqrbq778j/mens-hoodie-size-chartsalan-hoodie.jpg?rlkey=k8rtob14d1rmpd2ltui8afxav&amp;dl=0","Click to download SizeChart")</f>
      </c>
      <c r="C419" s="0" t="inlineStr">
        <is>
          <t>Alan Men's Hoodie</t>
        </is>
      </c>
      <c r="D419" s="1">
        <v>139658</v>
      </c>
      <c r="E419" s="0" t="inlineStr">
        <is>
          <t>KSU ALAN M LG:139658D-XL</t>
        </is>
      </c>
      <c r="F419" s="2">
        <v>805139658074</v>
      </c>
      <c r="G419" s="0" t="inlineStr">
        <is>
          <t>MENS</t>
        </is>
      </c>
      <c r="H419" s="0" t="inlineStr">
        <is>
          <t>XL</t>
        </is>
      </c>
      <c r="I419" s="0">
        <v>39.99</v>
      </c>
      <c r="J419" s="0">
        <v>80</v>
      </c>
    </row>
    <row r="420" spans="1:10" customHeight="0">
      <c r="A420" s="0">
        <f>HYPERLINK("https://dl.dropboxusercontent.com/scl/fi/bzu576c91deorr2fdlgpy/alan-139658-tn.jpg?rlkey=hp3qtyufvp2ehk7t4z25mdz99&amp;dl=0","Click to download Image")</f>
      </c>
      <c r="B420" s="0">
        <f>HYPERLINK("https://dl.dropboxusercontent.com/scl/fi/b5jc0h4mur7uyqrbq778j/mens-hoodie-size-chartsalan-hoodie.jpg?rlkey=k8rtob14d1rmpd2ltui8afxav&amp;dl=0","Click to download SizeChart")</f>
      </c>
      <c r="C420" s="0" t="inlineStr">
        <is>
          <t>Alan Men's Hoodie</t>
        </is>
      </c>
      <c r="D420" s="1">
        <v>139658</v>
      </c>
      <c r="E420" s="0" t="inlineStr">
        <is>
          <t>KSU ALAN M LG:139658E-2XL</t>
        </is>
      </c>
      <c r="F420" s="2">
        <v>805139658081</v>
      </c>
      <c r="G420" s="0" t="inlineStr">
        <is>
          <t>MENS</t>
        </is>
      </c>
      <c r="H420" s="0" t="inlineStr">
        <is>
          <t>2XL</t>
        </is>
      </c>
      <c r="I420" s="0">
        <v>39.99</v>
      </c>
      <c r="J420" s="0">
        <v>53</v>
      </c>
    </row>
    <row r="421" spans="1:10" customHeight="0">
      <c r="A421" s="0">
        <f>HYPERLINK("https://dl.dropboxusercontent.com/scl/fi/bzu576c91deorr2fdlgpy/alan-139658-tn.jpg?rlkey=hp3qtyufvp2ehk7t4z25mdz99&amp;dl=0","Click to download Image")</f>
      </c>
      <c r="B421" s="0">
        <f>HYPERLINK("https://dl.dropboxusercontent.com/scl/fi/b5jc0h4mur7uyqrbq778j/mens-hoodie-size-chartsalan-hoodie.jpg?rlkey=k8rtob14d1rmpd2ltui8afxav&amp;dl=0","Click to download SizeChart")</f>
      </c>
      <c r="C421" s="0" t="inlineStr">
        <is>
          <t>Alan Men's Hoodie</t>
        </is>
      </c>
      <c r="D421" s="1">
        <v>139658</v>
      </c>
      <c r="E421" s="0" t="inlineStr">
        <is>
          <t>KSU ALAN M LG:139658F-3XL</t>
        </is>
      </c>
      <c r="F421" s="2">
        <v>805139658098</v>
      </c>
      <c r="G421" s="0" t="inlineStr">
        <is>
          <t>MENS</t>
        </is>
      </c>
      <c r="H421" s="0" t="inlineStr">
        <is>
          <t>3XL</t>
        </is>
      </c>
      <c r="I421" s="0">
        <v>39.99</v>
      </c>
      <c r="J421" s="0">
        <v>30</v>
      </c>
    </row>
    <row r="422" spans="1:10" customHeight="0">
      <c r="A422" s="0">
        <f>HYPERLINK("https://dl.dropboxusercontent.com/scl/fi/837o73128ii645rgjc6rj/alan-139654-tn.jpg?rlkey=ne4je6k9m9dacll32rvug7ejm&amp;dl=0","Click to download Image")</f>
      </c>
      <c r="B422" s="0">
        <f>HYPERLINK("https://dl.dropboxusercontent.com/scl/fi/b5jc0h4mur7uyqrbq778j/mens-hoodie-size-chartsalan-hoodie.jpg?rlkey=k8rtob14d1rmpd2ltui8afxav&amp;dl=0","Click to download SizeChart")</f>
      </c>
      <c r="C422" s="0" t="inlineStr">
        <is>
          <t>Alan Men's Hoodie</t>
        </is>
      </c>
      <c r="D422" s="1">
        <v>139654</v>
      </c>
      <c r="E422" s="0" t="inlineStr">
        <is>
          <t>NDSU ALAN M GD:139654A-S</t>
        </is>
      </c>
      <c r="F422" s="2">
        <v>813139654040</v>
      </c>
      <c r="G422" s="0" t="inlineStr">
        <is>
          <t>MENS</t>
        </is>
      </c>
      <c r="H422" s="0" t="inlineStr">
        <is>
          <t>S</t>
        </is>
      </c>
      <c r="I422" s="0">
        <v>39.99</v>
      </c>
      <c r="J422" s="0">
        <v>6</v>
      </c>
    </row>
    <row r="423" spans="1:10" customHeight="0">
      <c r="A423" s="0">
        <f>HYPERLINK("https://dl.dropboxusercontent.com/scl/fi/837o73128ii645rgjc6rj/alan-139654-tn.jpg?rlkey=ne4je6k9m9dacll32rvug7ejm&amp;dl=0","Click to download Image")</f>
      </c>
      <c r="B423" s="0">
        <f>HYPERLINK("https://dl.dropboxusercontent.com/scl/fi/b5jc0h4mur7uyqrbq778j/mens-hoodie-size-chartsalan-hoodie.jpg?rlkey=k8rtob14d1rmpd2ltui8afxav&amp;dl=0","Click to download SizeChart")</f>
      </c>
      <c r="C423" s="0" t="inlineStr">
        <is>
          <t>Alan Men's Hoodie</t>
        </is>
      </c>
      <c r="D423" s="1">
        <v>139654</v>
      </c>
      <c r="E423" s="0" t="inlineStr">
        <is>
          <t>NDSU ALAN M GD:139654B-M</t>
        </is>
      </c>
      <c r="F423" s="2">
        <v>813139654057</v>
      </c>
      <c r="G423" s="0" t="inlineStr">
        <is>
          <t>MENS</t>
        </is>
      </c>
      <c r="H423" s="0" t="inlineStr">
        <is>
          <t>M</t>
        </is>
      </c>
      <c r="I423" s="0">
        <v>39.99</v>
      </c>
      <c r="J423" s="0">
        <v>14</v>
      </c>
    </row>
    <row r="424" spans="1:10" customHeight="0">
      <c r="A424" s="0">
        <f>HYPERLINK("https://dl.dropboxusercontent.com/scl/fi/837o73128ii645rgjc6rj/alan-139654-tn.jpg?rlkey=ne4je6k9m9dacll32rvug7ejm&amp;dl=0","Click to download Image")</f>
      </c>
      <c r="B424" s="0">
        <f>HYPERLINK("https://dl.dropboxusercontent.com/scl/fi/b5jc0h4mur7uyqrbq778j/mens-hoodie-size-chartsalan-hoodie.jpg?rlkey=k8rtob14d1rmpd2ltui8afxav&amp;dl=0","Click to download SizeChart")</f>
      </c>
      <c r="C424" s="0" t="inlineStr">
        <is>
          <t>Alan Men's Hoodie</t>
        </is>
      </c>
      <c r="D424" s="1">
        <v>139654</v>
      </c>
      <c r="E424" s="0" t="inlineStr">
        <is>
          <t>NDSU ALAN M GD:139654C-L</t>
        </is>
      </c>
      <c r="F424" s="2">
        <v>813139654064</v>
      </c>
      <c r="G424" s="0" t="inlineStr">
        <is>
          <t>MENS</t>
        </is>
      </c>
      <c r="H424" s="0" t="inlineStr">
        <is>
          <t>L</t>
        </is>
      </c>
      <c r="I424" s="0">
        <v>39.99</v>
      </c>
      <c r="J424" s="0">
        <v>21</v>
      </c>
    </row>
    <row r="425" spans="1:10" customHeight="0">
      <c r="A425" s="0">
        <f>HYPERLINK("https://dl.dropboxusercontent.com/scl/fi/837o73128ii645rgjc6rj/alan-139654-tn.jpg?rlkey=ne4je6k9m9dacll32rvug7ejm&amp;dl=0","Click to download Image")</f>
      </c>
      <c r="B425" s="0">
        <f>HYPERLINK("https://dl.dropboxusercontent.com/scl/fi/b5jc0h4mur7uyqrbq778j/mens-hoodie-size-chartsalan-hoodie.jpg?rlkey=k8rtob14d1rmpd2ltui8afxav&amp;dl=0","Click to download SizeChart")</f>
      </c>
      <c r="C425" s="0" t="inlineStr">
        <is>
          <t>Alan Men's Hoodie</t>
        </is>
      </c>
      <c r="D425" s="1">
        <v>139654</v>
      </c>
      <c r="E425" s="0" t="inlineStr">
        <is>
          <t>NDSU ALAN M GD:139654D-XL</t>
        </is>
      </c>
      <c r="F425" s="2">
        <v>813139654071</v>
      </c>
      <c r="G425" s="0" t="inlineStr">
        <is>
          <t>MENS</t>
        </is>
      </c>
      <c r="H425" s="0" t="inlineStr">
        <is>
          <t>XL</t>
        </is>
      </c>
      <c r="I425" s="0">
        <v>39.99</v>
      </c>
      <c r="J425" s="0">
        <v>19</v>
      </c>
    </row>
    <row r="426" spans="1:10" customHeight="0">
      <c r="A426" s="0">
        <f>HYPERLINK("https://dl.dropboxusercontent.com/scl/fi/837o73128ii645rgjc6rj/alan-139654-tn.jpg?rlkey=ne4je6k9m9dacll32rvug7ejm&amp;dl=0","Click to download Image")</f>
      </c>
      <c r="B426" s="0">
        <f>HYPERLINK("https://dl.dropboxusercontent.com/scl/fi/b5jc0h4mur7uyqrbq778j/mens-hoodie-size-chartsalan-hoodie.jpg?rlkey=k8rtob14d1rmpd2ltui8afxav&amp;dl=0","Click to download SizeChart")</f>
      </c>
      <c r="C426" s="0" t="inlineStr">
        <is>
          <t>Alan Men's Hoodie</t>
        </is>
      </c>
      <c r="D426" s="1">
        <v>139654</v>
      </c>
      <c r="E426" s="0" t="inlineStr">
        <is>
          <t>NDSU ALAN M GD:139654E-2XL</t>
        </is>
      </c>
      <c r="F426" s="2">
        <v>813139654088</v>
      </c>
      <c r="G426" s="0" t="inlineStr">
        <is>
          <t>MENS</t>
        </is>
      </c>
      <c r="H426" s="0" t="inlineStr">
        <is>
          <t>2XL</t>
        </is>
      </c>
      <c r="I426" s="0">
        <v>39.99</v>
      </c>
      <c r="J426" s="0">
        <v>13</v>
      </c>
    </row>
    <row r="427" spans="1:10" customHeight="0">
      <c r="A427" s="0">
        <f>HYPERLINK("https://dl.dropboxusercontent.com/scl/fi/837o73128ii645rgjc6rj/alan-139654-tn.jpg?rlkey=ne4je6k9m9dacll32rvug7ejm&amp;dl=0","Click to download Image")</f>
      </c>
      <c r="B427" s="0">
        <f>HYPERLINK("https://dl.dropboxusercontent.com/scl/fi/b5jc0h4mur7uyqrbq778j/mens-hoodie-size-chartsalan-hoodie.jpg?rlkey=k8rtob14d1rmpd2ltui8afxav&amp;dl=0","Click to download SizeChart")</f>
      </c>
      <c r="C427" s="0" t="inlineStr">
        <is>
          <t>Alan Men's Hoodie</t>
        </is>
      </c>
      <c r="D427" s="1">
        <v>139654</v>
      </c>
      <c r="E427" s="0" t="inlineStr">
        <is>
          <t>NDSU ALAN M GD:139654F-3XL</t>
        </is>
      </c>
      <c r="F427" s="2">
        <v>813139654095</v>
      </c>
      <c r="G427" s="0" t="inlineStr">
        <is>
          <t>MENS</t>
        </is>
      </c>
      <c r="H427" s="0" t="inlineStr">
        <is>
          <t>3XL</t>
        </is>
      </c>
      <c r="I427" s="0">
        <v>39.99</v>
      </c>
      <c r="J427" s="0">
        <v>7</v>
      </c>
    </row>
    <row r="428" spans="1:10" customHeight="0">
      <c r="A428" s="0">
        <f>HYPERLINK("https://dl.dropboxusercontent.com/scl/fi/azelskcdrho13xa2hcg4f/alan-140327-tn.jpg?rlkey=l2himt6nbd8nm8s7aku22xrt0&amp;dl=0","Click to download Image")</f>
      </c>
      <c r="B428" s="0">
        <f>HYPERLINK("https://dl.dropboxusercontent.com/scl/fi/b5jc0h4mur7uyqrbq778j/mens-hoodie-size-chartsalan-hoodie.jpg?rlkey=k8rtob14d1rmpd2ltui8afxav&amp;dl=0","Click to download SizeChart")</f>
      </c>
      <c r="C428" s="0" t="inlineStr">
        <is>
          <t>Alan Men's Hoodie</t>
        </is>
      </c>
      <c r="D428" s="1">
        <v>140327</v>
      </c>
      <c r="E428" s="0" t="inlineStr">
        <is>
          <t>NDSU ALAN M GD:140327A-S</t>
        </is>
      </c>
      <c r="F428" s="2">
        <v>813140327049</v>
      </c>
      <c r="G428" s="0" t="inlineStr">
        <is>
          <t>MENS</t>
        </is>
      </c>
      <c r="H428" s="0" t="inlineStr">
        <is>
          <t>S</t>
        </is>
      </c>
      <c r="I428" s="0">
        <v>39.99</v>
      </c>
      <c r="J428" s="0">
        <v>8</v>
      </c>
    </row>
    <row r="429" spans="1:10" customHeight="0">
      <c r="A429" s="0">
        <f>HYPERLINK("https://dl.dropboxusercontent.com/scl/fi/azelskcdrho13xa2hcg4f/alan-140327-tn.jpg?rlkey=l2himt6nbd8nm8s7aku22xrt0&amp;dl=0","Click to download Image")</f>
      </c>
      <c r="B429" s="0">
        <f>HYPERLINK("https://dl.dropboxusercontent.com/scl/fi/b5jc0h4mur7uyqrbq778j/mens-hoodie-size-chartsalan-hoodie.jpg?rlkey=k8rtob14d1rmpd2ltui8afxav&amp;dl=0","Click to download SizeChart")</f>
      </c>
      <c r="C429" s="0" t="inlineStr">
        <is>
          <t>Alan Men's Hoodie</t>
        </is>
      </c>
      <c r="D429" s="1">
        <v>140327</v>
      </c>
      <c r="E429" s="0" t="inlineStr">
        <is>
          <t>NDSU ALAN M GD:140327B-M</t>
        </is>
      </c>
      <c r="F429" s="2">
        <v>813140327056</v>
      </c>
      <c r="G429" s="0" t="inlineStr">
        <is>
          <t>MENS</t>
        </is>
      </c>
      <c r="H429" s="0" t="inlineStr">
        <is>
          <t>M</t>
        </is>
      </c>
      <c r="I429" s="0">
        <v>39.99</v>
      </c>
      <c r="J429" s="0">
        <v>16</v>
      </c>
    </row>
    <row r="430" spans="1:10" customHeight="0">
      <c r="A430" s="0">
        <f>HYPERLINK("https://dl.dropboxusercontent.com/scl/fi/azelskcdrho13xa2hcg4f/alan-140327-tn.jpg?rlkey=l2himt6nbd8nm8s7aku22xrt0&amp;dl=0","Click to download Image")</f>
      </c>
      <c r="B430" s="0">
        <f>HYPERLINK("https://dl.dropboxusercontent.com/scl/fi/b5jc0h4mur7uyqrbq778j/mens-hoodie-size-chartsalan-hoodie.jpg?rlkey=k8rtob14d1rmpd2ltui8afxav&amp;dl=0","Click to download SizeChart")</f>
      </c>
      <c r="C430" s="0" t="inlineStr">
        <is>
          <t>Alan Men's Hoodie</t>
        </is>
      </c>
      <c r="D430" s="1">
        <v>140327</v>
      </c>
      <c r="E430" s="0" t="inlineStr">
        <is>
          <t>NDSU ALAN M GD:140327C-L</t>
        </is>
      </c>
      <c r="F430" s="2">
        <v>813140327063</v>
      </c>
      <c r="G430" s="0" t="inlineStr">
        <is>
          <t>MENS</t>
        </is>
      </c>
      <c r="H430" s="0" t="inlineStr">
        <is>
          <t>L</t>
        </is>
      </c>
      <c r="I430" s="0">
        <v>39.99</v>
      </c>
      <c r="J430" s="0">
        <v>24</v>
      </c>
    </row>
    <row r="431" spans="1:10" customHeight="0">
      <c r="A431" s="0">
        <f>HYPERLINK("https://dl.dropboxusercontent.com/scl/fi/azelskcdrho13xa2hcg4f/alan-140327-tn.jpg?rlkey=l2himt6nbd8nm8s7aku22xrt0&amp;dl=0","Click to download Image")</f>
      </c>
      <c r="B431" s="0">
        <f>HYPERLINK("https://dl.dropboxusercontent.com/scl/fi/b5jc0h4mur7uyqrbq778j/mens-hoodie-size-chartsalan-hoodie.jpg?rlkey=k8rtob14d1rmpd2ltui8afxav&amp;dl=0","Click to download SizeChart")</f>
      </c>
      <c r="C431" s="0" t="inlineStr">
        <is>
          <t>Alan Men's Hoodie</t>
        </is>
      </c>
      <c r="D431" s="1">
        <v>140327</v>
      </c>
      <c r="E431" s="0" t="inlineStr">
        <is>
          <t>NDSU ALAN M GD:140327D-XL</t>
        </is>
      </c>
      <c r="F431" s="2">
        <v>813140327070</v>
      </c>
      <c r="G431" s="0" t="inlineStr">
        <is>
          <t>MENS</t>
        </is>
      </c>
      <c r="H431" s="0" t="inlineStr">
        <is>
          <t>XL</t>
        </is>
      </c>
      <c r="I431" s="0">
        <v>39.99</v>
      </c>
      <c r="J431" s="0">
        <v>24</v>
      </c>
    </row>
    <row r="432" spans="1:10" customHeight="0">
      <c r="A432" s="0">
        <f>HYPERLINK("https://dl.dropboxusercontent.com/scl/fi/azelskcdrho13xa2hcg4f/alan-140327-tn.jpg?rlkey=l2himt6nbd8nm8s7aku22xrt0&amp;dl=0","Click to download Image")</f>
      </c>
      <c r="B432" s="0">
        <f>HYPERLINK("https://dl.dropboxusercontent.com/scl/fi/b5jc0h4mur7uyqrbq778j/mens-hoodie-size-chartsalan-hoodie.jpg?rlkey=k8rtob14d1rmpd2ltui8afxav&amp;dl=0","Click to download SizeChart")</f>
      </c>
      <c r="C432" s="0" t="inlineStr">
        <is>
          <t>Alan Men's Hoodie</t>
        </is>
      </c>
      <c r="D432" s="1">
        <v>140327</v>
      </c>
      <c r="E432" s="0" t="inlineStr">
        <is>
          <t>NDSU ALAN M GD:140327E-2XL</t>
        </is>
      </c>
      <c r="F432" s="2">
        <v>813140327087</v>
      </c>
      <c r="G432" s="0" t="inlineStr">
        <is>
          <t>MENS</t>
        </is>
      </c>
      <c r="H432" s="0" t="inlineStr">
        <is>
          <t>2XL</t>
        </is>
      </c>
      <c r="I432" s="0">
        <v>39.99</v>
      </c>
      <c r="J432" s="0">
        <v>14</v>
      </c>
    </row>
    <row r="433" spans="1:10" customHeight="0">
      <c r="A433" s="0">
        <f>HYPERLINK("https://dl.dropboxusercontent.com/scl/fi/azelskcdrho13xa2hcg4f/alan-140327-tn.jpg?rlkey=l2himt6nbd8nm8s7aku22xrt0&amp;dl=0","Click to download Image")</f>
      </c>
      <c r="B433" s="0">
        <f>HYPERLINK("https://dl.dropboxusercontent.com/scl/fi/b5jc0h4mur7uyqrbq778j/mens-hoodie-size-chartsalan-hoodie.jpg?rlkey=k8rtob14d1rmpd2ltui8afxav&amp;dl=0","Click to download SizeChart")</f>
      </c>
      <c r="C433" s="0" t="inlineStr">
        <is>
          <t>Alan Men's Hoodie</t>
        </is>
      </c>
      <c r="D433" s="1">
        <v>140327</v>
      </c>
      <c r="E433" s="0" t="inlineStr">
        <is>
          <t>NDSU ALAN M GD:140327F-3XL</t>
        </is>
      </c>
      <c r="F433" s="2">
        <v>813140327094</v>
      </c>
      <c r="G433" s="0" t="inlineStr">
        <is>
          <t>MENS</t>
        </is>
      </c>
      <c r="H433" s="0" t="inlineStr">
        <is>
          <t>3XL</t>
        </is>
      </c>
      <c r="I433" s="0">
        <v>39.99</v>
      </c>
      <c r="J433" s="0">
        <v>8</v>
      </c>
    </row>
    <row r="434" spans="1:10" customHeight="0">
      <c r="A434" s="0">
        <f>HYPERLINK("https://dl.dropboxusercontent.com/scl/fi/rkwowpbqh3nja3mi2juen/alan-139655-tn.jpg?rlkey=htqemt1b0a7r6es5t7glf71xj&amp;dl=0","Click to download Image")</f>
      </c>
      <c r="B434" s="0">
        <f>HYPERLINK("https://dl.dropboxusercontent.com/scl/fi/b5jc0h4mur7uyqrbq778j/mens-hoodie-size-chartsalan-hoodie.jpg?rlkey=k8rtob14d1rmpd2ltui8afxav&amp;dl=0","Click to download SizeChart")</f>
      </c>
      <c r="C434" s="0" t="inlineStr">
        <is>
          <t>Alan Men's Hoodie</t>
        </is>
      </c>
      <c r="D434" s="1">
        <v>139655</v>
      </c>
      <c r="E434" s="0" t="inlineStr">
        <is>
          <t>UNI ALAN M GD:139655A-S</t>
        </is>
      </c>
      <c r="F434" s="2">
        <v>802139655041</v>
      </c>
      <c r="G434" s="0" t="inlineStr">
        <is>
          <t>MENS</t>
        </is>
      </c>
      <c r="H434" s="0" t="inlineStr">
        <is>
          <t>S</t>
        </is>
      </c>
      <c r="I434" s="0">
        <v>39.99</v>
      </c>
      <c r="J434" s="0">
        <v>6</v>
      </c>
    </row>
    <row r="435" spans="1:10" customHeight="0">
      <c r="A435" s="0">
        <f>HYPERLINK("https://dl.dropboxusercontent.com/scl/fi/rkwowpbqh3nja3mi2juen/alan-139655-tn.jpg?rlkey=htqemt1b0a7r6es5t7glf71xj&amp;dl=0","Click to download Image")</f>
      </c>
      <c r="B435" s="0">
        <f>HYPERLINK("https://dl.dropboxusercontent.com/scl/fi/b5jc0h4mur7uyqrbq778j/mens-hoodie-size-chartsalan-hoodie.jpg?rlkey=k8rtob14d1rmpd2ltui8afxav&amp;dl=0","Click to download SizeChart")</f>
      </c>
      <c r="C435" s="0" t="inlineStr">
        <is>
          <t>Alan Men's Hoodie</t>
        </is>
      </c>
      <c r="D435" s="1">
        <v>139655</v>
      </c>
      <c r="E435" s="0" t="inlineStr">
        <is>
          <t>UNI ALAN M GD:139655B-M</t>
        </is>
      </c>
      <c r="F435" s="2">
        <v>802139655058</v>
      </c>
      <c r="G435" s="0" t="inlineStr">
        <is>
          <t>MENS</t>
        </is>
      </c>
      <c r="H435" s="0" t="inlineStr">
        <is>
          <t>M</t>
        </is>
      </c>
      <c r="I435" s="0">
        <v>39.99</v>
      </c>
      <c r="J435" s="0">
        <v>13</v>
      </c>
    </row>
    <row r="436" spans="1:10" customHeight="0">
      <c r="A436" s="0">
        <f>HYPERLINK("https://dl.dropboxusercontent.com/scl/fi/rkwowpbqh3nja3mi2juen/alan-139655-tn.jpg?rlkey=htqemt1b0a7r6es5t7glf71xj&amp;dl=0","Click to download Image")</f>
      </c>
      <c r="B436" s="0">
        <f>HYPERLINK("https://dl.dropboxusercontent.com/scl/fi/b5jc0h4mur7uyqrbq778j/mens-hoodie-size-chartsalan-hoodie.jpg?rlkey=k8rtob14d1rmpd2ltui8afxav&amp;dl=0","Click to download SizeChart")</f>
      </c>
      <c r="C436" s="0" t="inlineStr">
        <is>
          <t>Alan Men's Hoodie</t>
        </is>
      </c>
      <c r="D436" s="1">
        <v>139655</v>
      </c>
      <c r="E436" s="0" t="inlineStr">
        <is>
          <t>UNI ALAN M GD:139655C-L</t>
        </is>
      </c>
      <c r="F436" s="2">
        <v>802139655065</v>
      </c>
      <c r="G436" s="0" t="inlineStr">
        <is>
          <t>MENS</t>
        </is>
      </c>
      <c r="H436" s="0" t="inlineStr">
        <is>
          <t>L</t>
        </is>
      </c>
      <c r="I436" s="0">
        <v>39.99</v>
      </c>
      <c r="J436" s="0">
        <v>19</v>
      </c>
    </row>
    <row r="437" spans="1:10" customHeight="0">
      <c r="A437" s="0">
        <f>HYPERLINK("https://dl.dropboxusercontent.com/scl/fi/rkwowpbqh3nja3mi2juen/alan-139655-tn.jpg?rlkey=htqemt1b0a7r6es5t7glf71xj&amp;dl=0","Click to download Image")</f>
      </c>
      <c r="B437" s="0">
        <f>HYPERLINK("https://dl.dropboxusercontent.com/scl/fi/b5jc0h4mur7uyqrbq778j/mens-hoodie-size-chartsalan-hoodie.jpg?rlkey=k8rtob14d1rmpd2ltui8afxav&amp;dl=0","Click to download SizeChart")</f>
      </c>
      <c r="C437" s="0" t="inlineStr">
        <is>
          <t>Alan Men's Hoodie</t>
        </is>
      </c>
      <c r="D437" s="1">
        <v>139655</v>
      </c>
      <c r="E437" s="0" t="inlineStr">
        <is>
          <t>UNI ALAN M GD:139655D-XL</t>
        </is>
      </c>
      <c r="F437" s="2">
        <v>802139655072</v>
      </c>
      <c r="G437" s="0" t="inlineStr">
        <is>
          <t>MENS</t>
        </is>
      </c>
      <c r="H437" s="0" t="inlineStr">
        <is>
          <t>XL</t>
        </is>
      </c>
      <c r="I437" s="0">
        <v>39.99</v>
      </c>
      <c r="J437" s="0">
        <v>20</v>
      </c>
    </row>
    <row r="438" spans="1:10" customHeight="0">
      <c r="A438" s="0">
        <f>HYPERLINK("https://dl.dropboxusercontent.com/scl/fi/rkwowpbqh3nja3mi2juen/alan-139655-tn.jpg?rlkey=htqemt1b0a7r6es5t7glf71xj&amp;dl=0","Click to download Image")</f>
      </c>
      <c r="B438" s="0">
        <f>HYPERLINK("https://dl.dropboxusercontent.com/scl/fi/b5jc0h4mur7uyqrbq778j/mens-hoodie-size-chartsalan-hoodie.jpg?rlkey=k8rtob14d1rmpd2ltui8afxav&amp;dl=0","Click to download SizeChart")</f>
      </c>
      <c r="C438" s="0" t="inlineStr">
        <is>
          <t>Alan Men's Hoodie</t>
        </is>
      </c>
      <c r="D438" s="1">
        <v>139655</v>
      </c>
      <c r="E438" s="0" t="inlineStr">
        <is>
          <t>UNI ALAN M GD:139655E-2XL</t>
        </is>
      </c>
      <c r="F438" s="2">
        <v>802139655089</v>
      </c>
      <c r="G438" s="0" t="inlineStr">
        <is>
          <t>MENS</t>
        </is>
      </c>
      <c r="H438" s="0" t="inlineStr">
        <is>
          <t>2XL</t>
        </is>
      </c>
      <c r="I438" s="0">
        <v>39.99</v>
      </c>
      <c r="J438" s="0">
        <v>10</v>
      </c>
    </row>
    <row r="439" spans="1:10" customHeight="0">
      <c r="A439" s="0">
        <f>HYPERLINK("https://dl.dropboxusercontent.com/scl/fi/rkwowpbqh3nja3mi2juen/alan-139655-tn.jpg?rlkey=htqemt1b0a7r6es5t7glf71xj&amp;dl=0","Click to download Image")</f>
      </c>
      <c r="B439" s="0">
        <f>HYPERLINK("https://dl.dropboxusercontent.com/scl/fi/b5jc0h4mur7uyqrbq778j/mens-hoodie-size-chartsalan-hoodie.jpg?rlkey=k8rtob14d1rmpd2ltui8afxav&amp;dl=0","Click to download SizeChart")</f>
      </c>
      <c r="C439" s="0" t="inlineStr">
        <is>
          <t>Alan Men's Hoodie</t>
        </is>
      </c>
      <c r="D439" s="1">
        <v>139655</v>
      </c>
      <c r="E439" s="0" t="inlineStr">
        <is>
          <t>UNI ALAN M GD:139655F-3XL</t>
        </is>
      </c>
      <c r="F439" s="2">
        <v>802139655096</v>
      </c>
      <c r="G439" s="0" t="inlineStr">
        <is>
          <t>MENS</t>
        </is>
      </c>
      <c r="H439" s="0" t="inlineStr">
        <is>
          <t>3XL</t>
        </is>
      </c>
      <c r="I439" s="0">
        <v>39.99</v>
      </c>
      <c r="J439" s="0">
        <v>4</v>
      </c>
    </row>
    <row r="440" spans="1:10" customHeight="0">
      <c r="A440" s="0">
        <f>HYPERLINK("https://dl.dropboxusercontent.com/scl/fi/5puip7ojvhaxjct64m33d/alan-139659-t.jpg?rlkey=jsp4k1qvh95hckwdzs7el72kb&amp;dl=0","Click to download Image")</f>
      </c>
      <c r="B440" s="0">
        <f>HYPERLINK("https://dl.dropboxusercontent.com/scl/fi/b5jc0h4mur7uyqrbq778j/mens-hoodie-size-chartsalan-hoodie.jpg?rlkey=k8rtob14d1rmpd2ltui8afxav&amp;dl=0","Click to download SizeChart")</f>
      </c>
      <c r="C440" s="0" t="inlineStr">
        <is>
          <t>Alan Men's Hoodie</t>
        </is>
      </c>
      <c r="D440" s="1">
        <v>139659</v>
      </c>
      <c r="E440" s="0" t="inlineStr">
        <is>
          <t>UNI ALAN M LG:139659A-S</t>
        </is>
      </c>
      <c r="F440" s="2">
        <v>802139659049</v>
      </c>
      <c r="G440" s="0" t="inlineStr">
        <is>
          <t>MENS</t>
        </is>
      </c>
      <c r="H440" s="0" t="inlineStr">
        <is>
          <t>S</t>
        </is>
      </c>
      <c r="I440" s="0">
        <v>39.99</v>
      </c>
      <c r="J440" s="0">
        <v>15</v>
      </c>
    </row>
    <row r="441" spans="1:10" customHeight="0">
      <c r="A441" s="0">
        <f>HYPERLINK("https://dl.dropboxusercontent.com/scl/fi/5puip7ojvhaxjct64m33d/alan-139659-t.jpg?rlkey=jsp4k1qvh95hckwdzs7el72kb&amp;dl=0","Click to download Image")</f>
      </c>
      <c r="B441" s="0">
        <f>HYPERLINK("https://dl.dropboxusercontent.com/scl/fi/b5jc0h4mur7uyqrbq778j/mens-hoodie-size-chartsalan-hoodie.jpg?rlkey=k8rtob14d1rmpd2ltui8afxav&amp;dl=0","Click to download SizeChart")</f>
      </c>
      <c r="C441" s="0" t="inlineStr">
        <is>
          <t>Alan Men's Hoodie</t>
        </is>
      </c>
      <c r="D441" s="1">
        <v>139659</v>
      </c>
      <c r="E441" s="0" t="inlineStr">
        <is>
          <t>UNI ALAN M LG:139659B-M</t>
        </is>
      </c>
      <c r="F441" s="2">
        <v>802139659056</v>
      </c>
      <c r="G441" s="0" t="inlineStr">
        <is>
          <t>MENS</t>
        </is>
      </c>
      <c r="H441" s="0" t="inlineStr">
        <is>
          <t>M</t>
        </is>
      </c>
      <c r="I441" s="0">
        <v>39.99</v>
      </c>
      <c r="J441" s="0">
        <v>27</v>
      </c>
    </row>
    <row r="442" spans="1:10" customHeight="0">
      <c r="A442" s="0">
        <f>HYPERLINK("https://dl.dropboxusercontent.com/scl/fi/5puip7ojvhaxjct64m33d/alan-139659-t.jpg?rlkey=jsp4k1qvh95hckwdzs7el72kb&amp;dl=0","Click to download Image")</f>
      </c>
      <c r="B442" s="0">
        <f>HYPERLINK("https://dl.dropboxusercontent.com/scl/fi/b5jc0h4mur7uyqrbq778j/mens-hoodie-size-chartsalan-hoodie.jpg?rlkey=k8rtob14d1rmpd2ltui8afxav&amp;dl=0","Click to download SizeChart")</f>
      </c>
      <c r="C442" s="0" t="inlineStr">
        <is>
          <t>Alan Men's Hoodie</t>
        </is>
      </c>
      <c r="D442" s="1">
        <v>139659</v>
      </c>
      <c r="E442" s="0" t="inlineStr">
        <is>
          <t>UNI ALAN M LG:139659C-L</t>
        </is>
      </c>
      <c r="F442" s="2">
        <v>802139659063</v>
      </c>
      <c r="G442" s="0" t="inlineStr">
        <is>
          <t>MENS</t>
        </is>
      </c>
      <c r="H442" s="0" t="inlineStr">
        <is>
          <t>L</t>
        </is>
      </c>
      <c r="I442" s="0">
        <v>39.99</v>
      </c>
      <c r="J442" s="0">
        <v>41</v>
      </c>
    </row>
    <row r="443" spans="1:10" customHeight="0">
      <c r="A443" s="0">
        <f>HYPERLINK("https://dl.dropboxusercontent.com/scl/fi/5puip7ojvhaxjct64m33d/alan-139659-t.jpg?rlkey=jsp4k1qvh95hckwdzs7el72kb&amp;dl=0","Click to download Image")</f>
      </c>
      <c r="B443" s="0">
        <f>HYPERLINK("https://dl.dropboxusercontent.com/scl/fi/b5jc0h4mur7uyqrbq778j/mens-hoodie-size-chartsalan-hoodie.jpg?rlkey=k8rtob14d1rmpd2ltui8afxav&amp;dl=0","Click to download SizeChart")</f>
      </c>
      <c r="C443" s="0" t="inlineStr">
        <is>
          <t>Alan Men's Hoodie</t>
        </is>
      </c>
      <c r="D443" s="1">
        <v>139659</v>
      </c>
      <c r="E443" s="0" t="inlineStr">
        <is>
          <t>UNI ALAN M LG:139659D-XL</t>
        </is>
      </c>
      <c r="F443" s="2">
        <v>802139659070</v>
      </c>
      <c r="G443" s="0" t="inlineStr">
        <is>
          <t>MENS</t>
        </is>
      </c>
      <c r="H443" s="0" t="inlineStr">
        <is>
          <t>XL</t>
        </is>
      </c>
      <c r="I443" s="0">
        <v>39.99</v>
      </c>
      <c r="J443" s="0">
        <v>48</v>
      </c>
    </row>
    <row r="444" spans="1:10" customHeight="0">
      <c r="A444" s="0">
        <f>HYPERLINK("https://dl.dropboxusercontent.com/scl/fi/5puip7ojvhaxjct64m33d/alan-139659-t.jpg?rlkey=jsp4k1qvh95hckwdzs7el72kb&amp;dl=0","Click to download Image")</f>
      </c>
      <c r="B444" s="0">
        <f>HYPERLINK("https://dl.dropboxusercontent.com/scl/fi/b5jc0h4mur7uyqrbq778j/mens-hoodie-size-chartsalan-hoodie.jpg?rlkey=k8rtob14d1rmpd2ltui8afxav&amp;dl=0","Click to download SizeChart")</f>
      </c>
      <c r="C444" s="0" t="inlineStr">
        <is>
          <t>Alan Men's Hoodie</t>
        </is>
      </c>
      <c r="D444" s="1">
        <v>139659</v>
      </c>
      <c r="E444" s="0" t="inlineStr">
        <is>
          <t>UNI ALAN M LG:139659E-2XL</t>
        </is>
      </c>
      <c r="F444" s="2">
        <v>802139659087</v>
      </c>
      <c r="G444" s="0" t="inlineStr">
        <is>
          <t>MENS</t>
        </is>
      </c>
      <c r="H444" s="0" t="inlineStr">
        <is>
          <t>2XL</t>
        </is>
      </c>
      <c r="I444" s="0">
        <v>39.99</v>
      </c>
      <c r="J444" s="0">
        <v>33</v>
      </c>
    </row>
    <row r="445" spans="1:10" customHeight="0">
      <c r="A445" s="0">
        <f>HYPERLINK("https://dl.dropboxusercontent.com/scl/fi/5puip7ojvhaxjct64m33d/alan-139659-t.jpg?rlkey=jsp4k1qvh95hckwdzs7el72kb&amp;dl=0","Click to download Image")</f>
      </c>
      <c r="B445" s="0">
        <f>HYPERLINK("https://dl.dropboxusercontent.com/scl/fi/b5jc0h4mur7uyqrbq778j/mens-hoodie-size-chartsalan-hoodie.jpg?rlkey=k8rtob14d1rmpd2ltui8afxav&amp;dl=0","Click to download SizeChart")</f>
      </c>
      <c r="C445" s="0" t="inlineStr">
        <is>
          <t>Alan Men's Hoodie</t>
        </is>
      </c>
      <c r="D445" s="1">
        <v>139659</v>
      </c>
      <c r="E445" s="0" t="inlineStr">
        <is>
          <t>UNI ALAN M LG:139659F-3XL</t>
        </is>
      </c>
      <c r="F445" s="2">
        <v>802139659094</v>
      </c>
      <c r="G445" s="0" t="inlineStr">
        <is>
          <t>MENS</t>
        </is>
      </c>
      <c r="H445" s="0" t="inlineStr">
        <is>
          <t>3XL</t>
        </is>
      </c>
      <c r="I445" s="0">
        <v>39.99</v>
      </c>
      <c r="J445" s="0">
        <v>15</v>
      </c>
    </row>
    <row r="446" spans="1:10" customHeight="0">
      <c r="A446" s="0">
        <f>HYPERLINK("https://dl.dropboxusercontent.com/scl/fi/sns9tj1tylaw5oahateuc/alan-139644-t.jpg?rlkey=g5q0eo9oiclb7tiz5yd4nmexc&amp;dl=0","Click to download Image")</f>
      </c>
      <c r="B446" s="0">
        <f>HYPERLINK("https://dl.dropboxusercontent.com/scl/fi/b5jc0h4mur7uyqrbq778j/mens-hoodie-size-chartsalan-hoodie.jpg?rlkey=k8rtob14d1rmpd2ltui8afxav&amp;dl=0","Click to download SizeChart")</f>
      </c>
      <c r="C446" s="0" t="inlineStr">
        <is>
          <t>Alan Men's Hoodie</t>
        </is>
      </c>
      <c r="D446" s="1">
        <v>139644</v>
      </c>
      <c r="E446" s="0" t="inlineStr">
        <is>
          <t>ISU ALAN M BK:139644A-S</t>
        </is>
      </c>
      <c r="F446" s="2">
        <v>801139644048</v>
      </c>
      <c r="G446" s="0" t="inlineStr">
        <is>
          <t>MENS</t>
        </is>
      </c>
      <c r="H446" s="0" t="inlineStr">
        <is>
          <t>S</t>
        </is>
      </c>
      <c r="I446" s="0">
        <v>39.99</v>
      </c>
      <c r="J446" s="0">
        <v>51</v>
      </c>
    </row>
    <row r="447" spans="1:10" customHeight="0">
      <c r="A447" s="0">
        <f>HYPERLINK("https://dl.dropboxusercontent.com/scl/fi/sns9tj1tylaw5oahateuc/alan-139644-t.jpg?rlkey=g5q0eo9oiclb7tiz5yd4nmexc&amp;dl=0","Click to download Image")</f>
      </c>
      <c r="B447" s="0">
        <f>HYPERLINK("https://dl.dropboxusercontent.com/scl/fi/b5jc0h4mur7uyqrbq778j/mens-hoodie-size-chartsalan-hoodie.jpg?rlkey=k8rtob14d1rmpd2ltui8afxav&amp;dl=0","Click to download SizeChart")</f>
      </c>
      <c r="C447" s="0" t="inlineStr">
        <is>
          <t>Alan Men's Hoodie</t>
        </is>
      </c>
      <c r="D447" s="1">
        <v>139644</v>
      </c>
      <c r="E447" s="0" t="inlineStr">
        <is>
          <t>ISU ALAN M BK:139644B-M</t>
        </is>
      </c>
      <c r="F447" s="2">
        <v>801139644055</v>
      </c>
      <c r="G447" s="0" t="inlineStr">
        <is>
          <t>MENS</t>
        </is>
      </c>
      <c r="H447" s="0" t="inlineStr">
        <is>
          <t>M</t>
        </is>
      </c>
      <c r="I447" s="0">
        <v>39.99</v>
      </c>
      <c r="J447" s="0">
        <v>92</v>
      </c>
    </row>
    <row r="448" spans="1:10" customHeight="0">
      <c r="A448" s="0">
        <f>HYPERLINK("https://dl.dropboxusercontent.com/scl/fi/sns9tj1tylaw5oahateuc/alan-139644-t.jpg?rlkey=g5q0eo9oiclb7tiz5yd4nmexc&amp;dl=0","Click to download Image")</f>
      </c>
      <c r="B448" s="0">
        <f>HYPERLINK("https://dl.dropboxusercontent.com/scl/fi/b5jc0h4mur7uyqrbq778j/mens-hoodie-size-chartsalan-hoodie.jpg?rlkey=k8rtob14d1rmpd2ltui8afxav&amp;dl=0","Click to download SizeChart")</f>
      </c>
      <c r="C448" s="0" t="inlineStr">
        <is>
          <t>Alan Men's Hoodie</t>
        </is>
      </c>
      <c r="D448" s="1">
        <v>139644</v>
      </c>
      <c r="E448" s="0" t="inlineStr">
        <is>
          <t>ISU ALAN M BK:139644C-L</t>
        </is>
      </c>
      <c r="F448" s="2">
        <v>801139644062</v>
      </c>
      <c r="G448" s="0" t="inlineStr">
        <is>
          <t>MENS</t>
        </is>
      </c>
      <c r="H448" s="0" t="inlineStr">
        <is>
          <t>L</t>
        </is>
      </c>
      <c r="I448" s="0">
        <v>39.99</v>
      </c>
      <c r="J448" s="0">
        <v>118</v>
      </c>
    </row>
    <row r="449" spans="1:10" customHeight="0">
      <c r="A449" s="0">
        <f>HYPERLINK("https://dl.dropboxusercontent.com/scl/fi/sns9tj1tylaw5oahateuc/alan-139644-t.jpg?rlkey=g5q0eo9oiclb7tiz5yd4nmexc&amp;dl=0","Click to download Image")</f>
      </c>
      <c r="B449" s="0">
        <f>HYPERLINK("https://dl.dropboxusercontent.com/scl/fi/b5jc0h4mur7uyqrbq778j/mens-hoodie-size-chartsalan-hoodie.jpg?rlkey=k8rtob14d1rmpd2ltui8afxav&amp;dl=0","Click to download SizeChart")</f>
      </c>
      <c r="C449" s="0" t="inlineStr">
        <is>
          <t>Alan Men's Hoodie</t>
        </is>
      </c>
      <c r="D449" s="1">
        <v>139644</v>
      </c>
      <c r="E449" s="0" t="inlineStr">
        <is>
          <t>ISU ALAN M BK:139644D-XL</t>
        </is>
      </c>
      <c r="F449" s="2">
        <v>801139644079</v>
      </c>
      <c r="G449" s="0" t="inlineStr">
        <is>
          <t>MENS</t>
        </is>
      </c>
      <c r="H449" s="0" t="inlineStr">
        <is>
          <t>XL</t>
        </is>
      </c>
      <c r="I449" s="0">
        <v>39.99</v>
      </c>
      <c r="J449" s="0">
        <v>122</v>
      </c>
    </row>
    <row r="450" spans="1:10" customHeight="0">
      <c r="A450" s="0">
        <f>HYPERLINK("https://dl.dropboxusercontent.com/scl/fi/sns9tj1tylaw5oahateuc/alan-139644-t.jpg?rlkey=g5q0eo9oiclb7tiz5yd4nmexc&amp;dl=0","Click to download Image")</f>
      </c>
      <c r="B450" s="0">
        <f>HYPERLINK("https://dl.dropboxusercontent.com/scl/fi/b5jc0h4mur7uyqrbq778j/mens-hoodie-size-chartsalan-hoodie.jpg?rlkey=k8rtob14d1rmpd2ltui8afxav&amp;dl=0","Click to download SizeChart")</f>
      </c>
      <c r="C450" s="0" t="inlineStr">
        <is>
          <t>Alan Men's Hoodie</t>
        </is>
      </c>
      <c r="D450" s="1">
        <v>139644</v>
      </c>
      <c r="E450" s="0" t="inlineStr">
        <is>
          <t>ISU ALAN M BK:139644E-2XL</t>
        </is>
      </c>
      <c r="F450" s="2">
        <v>801139644086</v>
      </c>
      <c r="G450" s="0" t="inlineStr">
        <is>
          <t>MENS</t>
        </is>
      </c>
      <c r="H450" s="0" t="inlineStr">
        <is>
          <t>2XL</t>
        </is>
      </c>
      <c r="I450" s="0">
        <v>39.99</v>
      </c>
      <c r="J450" s="0">
        <v>95</v>
      </c>
    </row>
    <row r="451" spans="1:10" customHeight="0">
      <c r="A451" s="0">
        <f>HYPERLINK("https://dl.dropboxusercontent.com/scl/fi/sns9tj1tylaw5oahateuc/alan-139644-t.jpg?rlkey=g5q0eo9oiclb7tiz5yd4nmexc&amp;dl=0","Click to download Image")</f>
      </c>
      <c r="B451" s="0">
        <f>HYPERLINK("https://dl.dropboxusercontent.com/scl/fi/b5jc0h4mur7uyqrbq778j/mens-hoodie-size-chartsalan-hoodie.jpg?rlkey=k8rtob14d1rmpd2ltui8afxav&amp;dl=0","Click to download SizeChart")</f>
      </c>
      <c r="C451" s="0" t="inlineStr">
        <is>
          <t>Alan Men's Hoodie</t>
        </is>
      </c>
      <c r="D451" s="1">
        <v>139644</v>
      </c>
      <c r="E451" s="0" t="inlineStr">
        <is>
          <t>ISU ALAN M BK:139644F-3XL</t>
        </is>
      </c>
      <c r="F451" s="2">
        <v>801139644093</v>
      </c>
      <c r="G451" s="0" t="inlineStr">
        <is>
          <t>MENS</t>
        </is>
      </c>
      <c r="H451" s="0" t="inlineStr">
        <is>
          <t>3XL</t>
        </is>
      </c>
      <c r="I451" s="0">
        <v>39.99</v>
      </c>
      <c r="J451" s="0">
        <v>52</v>
      </c>
    </row>
    <row r="452" spans="1:10" customHeight="0">
      <c r="A452" s="0">
        <f>HYPERLINK("https://dl.dropboxusercontent.com/scl/fi/vqlueiqiby2irvvtj2tu2/alan-139661-t.jpg?rlkey=plhswcsagba4wgd4qk12r3rg3&amp;dl=0","Click to download Image")</f>
      </c>
      <c r="B452" s="0">
        <f>HYPERLINK("https://dl.dropboxusercontent.com/scl/fi/b5jc0h4mur7uyqrbq778j/mens-hoodie-size-chartsalan-hoodie.jpg?rlkey=k8rtob14d1rmpd2ltui8afxav&amp;dl=0","Click to download SizeChart")</f>
      </c>
      <c r="C452" s="0" t="inlineStr">
        <is>
          <t>Alan Men's Hoodie</t>
        </is>
      </c>
      <c r="D452" s="1">
        <v>139661</v>
      </c>
      <c r="E452" s="0" t="inlineStr">
        <is>
          <t>ISU ALAN M LG:139661A-S</t>
        </is>
      </c>
      <c r="F452" s="2">
        <v>801139661045</v>
      </c>
      <c r="G452" s="0" t="inlineStr">
        <is>
          <t>MENS</t>
        </is>
      </c>
      <c r="H452" s="0" t="inlineStr">
        <is>
          <t>S</t>
        </is>
      </c>
      <c r="I452" s="0">
        <v>39.99</v>
      </c>
      <c r="J452" s="0">
        <v>14</v>
      </c>
    </row>
    <row r="453" spans="1:10" customHeight="0">
      <c r="A453" s="0">
        <f>HYPERLINK("https://dl.dropboxusercontent.com/scl/fi/vqlueiqiby2irvvtj2tu2/alan-139661-t.jpg?rlkey=plhswcsagba4wgd4qk12r3rg3&amp;dl=0","Click to download Image")</f>
      </c>
      <c r="B453" s="0">
        <f>HYPERLINK("https://dl.dropboxusercontent.com/scl/fi/b5jc0h4mur7uyqrbq778j/mens-hoodie-size-chartsalan-hoodie.jpg?rlkey=k8rtob14d1rmpd2ltui8afxav&amp;dl=0","Click to download SizeChart")</f>
      </c>
      <c r="C453" s="0" t="inlineStr">
        <is>
          <t>Alan Men's Hoodie</t>
        </is>
      </c>
      <c r="D453" s="1">
        <v>139661</v>
      </c>
      <c r="E453" s="0" t="inlineStr">
        <is>
          <t>ISU ALAN M LG:139661B-M</t>
        </is>
      </c>
      <c r="F453" s="2">
        <v>801139661052</v>
      </c>
      <c r="G453" s="0" t="inlineStr">
        <is>
          <t>MENS</t>
        </is>
      </c>
      <c r="H453" s="0" t="inlineStr">
        <is>
          <t>M</t>
        </is>
      </c>
      <c r="I453" s="0">
        <v>39.99</v>
      </c>
      <c r="J453" s="0">
        <v>23</v>
      </c>
    </row>
    <row r="454" spans="1:10" customHeight="0">
      <c r="A454" s="0">
        <f>HYPERLINK("https://dl.dropboxusercontent.com/scl/fi/vqlueiqiby2irvvtj2tu2/alan-139661-t.jpg?rlkey=plhswcsagba4wgd4qk12r3rg3&amp;dl=0","Click to download Image")</f>
      </c>
      <c r="B454" s="0">
        <f>HYPERLINK("https://dl.dropboxusercontent.com/scl/fi/b5jc0h4mur7uyqrbq778j/mens-hoodie-size-chartsalan-hoodie.jpg?rlkey=k8rtob14d1rmpd2ltui8afxav&amp;dl=0","Click to download SizeChart")</f>
      </c>
      <c r="C454" s="0" t="inlineStr">
        <is>
          <t>Alan Men's Hoodie</t>
        </is>
      </c>
      <c r="D454" s="1">
        <v>139661</v>
      </c>
      <c r="E454" s="0" t="inlineStr">
        <is>
          <t>ISU ALAN M LG:139661C-L</t>
        </is>
      </c>
      <c r="F454" s="2">
        <v>801139661069</v>
      </c>
      <c r="G454" s="0" t="inlineStr">
        <is>
          <t>MENS</t>
        </is>
      </c>
      <c r="H454" s="0" t="inlineStr">
        <is>
          <t>L</t>
        </is>
      </c>
      <c r="I454" s="0">
        <v>39.99</v>
      </c>
      <c r="J454" s="0">
        <v>32</v>
      </c>
    </row>
    <row r="455" spans="1:10" customHeight="0">
      <c r="A455" s="0">
        <f>HYPERLINK("https://dl.dropboxusercontent.com/scl/fi/vqlueiqiby2irvvtj2tu2/alan-139661-t.jpg?rlkey=plhswcsagba4wgd4qk12r3rg3&amp;dl=0","Click to download Image")</f>
      </c>
      <c r="B455" s="0">
        <f>HYPERLINK("https://dl.dropboxusercontent.com/scl/fi/b5jc0h4mur7uyqrbq778j/mens-hoodie-size-chartsalan-hoodie.jpg?rlkey=k8rtob14d1rmpd2ltui8afxav&amp;dl=0","Click to download SizeChart")</f>
      </c>
      <c r="C455" s="0" t="inlineStr">
        <is>
          <t>Alan Men's Hoodie</t>
        </is>
      </c>
      <c r="D455" s="1">
        <v>139661</v>
      </c>
      <c r="E455" s="0" t="inlineStr">
        <is>
          <t>ISU ALAN M LG:139661D-XL</t>
        </is>
      </c>
      <c r="F455" s="2">
        <v>801139661076</v>
      </c>
      <c r="G455" s="0" t="inlineStr">
        <is>
          <t>MENS</t>
        </is>
      </c>
      <c r="H455" s="0" t="inlineStr">
        <is>
          <t>XL</t>
        </is>
      </c>
      <c r="I455" s="0">
        <v>39.99</v>
      </c>
      <c r="J455" s="0">
        <v>31</v>
      </c>
    </row>
    <row r="456" spans="1:10" customHeight="0">
      <c r="A456" s="0">
        <f>HYPERLINK("https://dl.dropboxusercontent.com/scl/fi/vqlueiqiby2irvvtj2tu2/alan-139661-t.jpg?rlkey=plhswcsagba4wgd4qk12r3rg3&amp;dl=0","Click to download Image")</f>
      </c>
      <c r="B456" s="0">
        <f>HYPERLINK("https://dl.dropboxusercontent.com/scl/fi/b5jc0h4mur7uyqrbq778j/mens-hoodie-size-chartsalan-hoodie.jpg?rlkey=k8rtob14d1rmpd2ltui8afxav&amp;dl=0","Click to download SizeChart")</f>
      </c>
      <c r="C456" s="0" t="inlineStr">
        <is>
          <t>Alan Men's Hoodie</t>
        </is>
      </c>
      <c r="D456" s="1">
        <v>139661</v>
      </c>
      <c r="E456" s="0" t="inlineStr">
        <is>
          <t>ISU ALAN M LG:139661E-2XL</t>
        </is>
      </c>
      <c r="F456" s="2">
        <v>801139661083</v>
      </c>
      <c r="G456" s="0" t="inlineStr">
        <is>
          <t>MENS</t>
        </is>
      </c>
      <c r="H456" s="0" t="inlineStr">
        <is>
          <t>2XL</t>
        </is>
      </c>
      <c r="I456" s="0">
        <v>39.99</v>
      </c>
      <c r="J456" s="0">
        <v>24</v>
      </c>
    </row>
    <row r="457" spans="1:10" customHeight="0">
      <c r="A457" s="0">
        <f>HYPERLINK("https://dl.dropboxusercontent.com/scl/fi/vqlueiqiby2irvvtj2tu2/alan-139661-t.jpg?rlkey=plhswcsagba4wgd4qk12r3rg3&amp;dl=0","Click to download Image")</f>
      </c>
      <c r="B457" s="0">
        <f>HYPERLINK("https://dl.dropboxusercontent.com/scl/fi/b5jc0h4mur7uyqrbq778j/mens-hoodie-size-chartsalan-hoodie.jpg?rlkey=k8rtob14d1rmpd2ltui8afxav&amp;dl=0","Click to download SizeChart")</f>
      </c>
      <c r="C457" s="0" t="inlineStr">
        <is>
          <t>Alan Men's Hoodie</t>
        </is>
      </c>
      <c r="D457" s="1">
        <v>139661</v>
      </c>
      <c r="E457" s="0" t="inlineStr">
        <is>
          <t>ISU ALAN M LG:139661F-3XL</t>
        </is>
      </c>
      <c r="F457" s="2">
        <v>801139661090</v>
      </c>
      <c r="G457" s="0" t="inlineStr">
        <is>
          <t>MENS</t>
        </is>
      </c>
      <c r="H457" s="0" t="inlineStr">
        <is>
          <t>3XL</t>
        </is>
      </c>
      <c r="I457" s="0">
        <v>39.99</v>
      </c>
      <c r="J457" s="0">
        <v>11</v>
      </c>
    </row>
    <row r="458" spans="1:10" customHeight="0">
      <c r="A458" s="0">
        <f>HYPERLINK("https://dl.dropboxusercontent.com/scl/fi/pdmunmmt50m7179l2vo6k/alan-139568-tn.jpg?rlkey=77tkl30lbblp9spwofa4x62b8&amp;dl=0","Click to download Image")</f>
      </c>
      <c r="B458" s="0">
        <f>HYPERLINK("https://dl.dropboxusercontent.com/scl/fi/b5jc0h4mur7uyqrbq778j/mens-hoodie-size-chartsalan-hoodie.jpg?rlkey=k8rtob14d1rmpd2ltui8afxav&amp;dl=0","Click to download SizeChart")</f>
      </c>
      <c r="C458" s="0" t="inlineStr">
        <is>
          <t>Alan Men's Hoodie</t>
        </is>
      </c>
      <c r="D458" s="1">
        <v>139568</v>
      </c>
      <c r="E458" s="0" t="inlineStr">
        <is>
          <t>ISU ALAN M GD:139568A-S</t>
        </is>
      </c>
      <c r="F458" s="2">
        <v>801139568047</v>
      </c>
      <c r="G458" s="0" t="inlineStr">
        <is>
          <t>MENS</t>
        </is>
      </c>
      <c r="H458" s="0" t="inlineStr">
        <is>
          <t>S</t>
        </is>
      </c>
      <c r="I458" s="0">
        <v>39.99</v>
      </c>
      <c r="J458" s="0">
        <v>1</v>
      </c>
    </row>
    <row r="459" spans="1:10" customHeight="0">
      <c r="A459" s="0">
        <f>HYPERLINK("https://dl.dropboxusercontent.com/scl/fi/pdmunmmt50m7179l2vo6k/alan-139568-tn.jpg?rlkey=77tkl30lbblp9spwofa4x62b8&amp;dl=0","Click to download Image")</f>
      </c>
      <c r="B459" s="0">
        <f>HYPERLINK("https://dl.dropboxusercontent.com/scl/fi/b5jc0h4mur7uyqrbq778j/mens-hoodie-size-chartsalan-hoodie.jpg?rlkey=k8rtob14d1rmpd2ltui8afxav&amp;dl=0","Click to download SizeChart")</f>
      </c>
      <c r="C459" s="0" t="inlineStr">
        <is>
          <t>Alan Men's Hoodie</t>
        </is>
      </c>
      <c r="D459" s="1">
        <v>139568</v>
      </c>
      <c r="E459" s="0" t="inlineStr">
        <is>
          <t>ISU ALAN M GD:139568B-M</t>
        </is>
      </c>
      <c r="F459" s="2">
        <v>801139568054</v>
      </c>
      <c r="G459" s="0" t="inlineStr">
        <is>
          <t>MENS</t>
        </is>
      </c>
      <c r="H459" s="0" t="inlineStr">
        <is>
          <t>M</t>
        </is>
      </c>
      <c r="I459" s="0">
        <v>39.99</v>
      </c>
      <c r="J459" s="0">
        <v>6</v>
      </c>
    </row>
    <row r="460" spans="1:10" customHeight="0">
      <c r="A460" s="0">
        <f>HYPERLINK("https://dl.dropboxusercontent.com/scl/fi/pdmunmmt50m7179l2vo6k/alan-139568-tn.jpg?rlkey=77tkl30lbblp9spwofa4x62b8&amp;dl=0","Click to download Image")</f>
      </c>
      <c r="B460" s="0">
        <f>HYPERLINK("https://dl.dropboxusercontent.com/scl/fi/b5jc0h4mur7uyqrbq778j/mens-hoodie-size-chartsalan-hoodie.jpg?rlkey=k8rtob14d1rmpd2ltui8afxav&amp;dl=0","Click to download SizeChart")</f>
      </c>
      <c r="C460" s="0" t="inlineStr">
        <is>
          <t>Alan Men's Hoodie</t>
        </is>
      </c>
      <c r="D460" s="1">
        <v>139568</v>
      </c>
      <c r="E460" s="0" t="inlineStr">
        <is>
          <t>ISU ALAN M GD:139568C-L</t>
        </is>
      </c>
      <c r="F460" s="2">
        <v>801139568061</v>
      </c>
      <c r="G460" s="0" t="inlineStr">
        <is>
          <t>MENS</t>
        </is>
      </c>
      <c r="H460" s="0" t="inlineStr">
        <is>
          <t>L</t>
        </is>
      </c>
      <c r="I460" s="0">
        <v>39.99</v>
      </c>
      <c r="J460" s="0">
        <v>14</v>
      </c>
    </row>
    <row r="461" spans="1:10" customHeight="0">
      <c r="A461" s="0">
        <f>HYPERLINK("https://dl.dropboxusercontent.com/scl/fi/pdmunmmt50m7179l2vo6k/alan-139568-tn.jpg?rlkey=77tkl30lbblp9spwofa4x62b8&amp;dl=0","Click to download Image")</f>
      </c>
      <c r="B461" s="0">
        <f>HYPERLINK("https://dl.dropboxusercontent.com/scl/fi/b5jc0h4mur7uyqrbq778j/mens-hoodie-size-chartsalan-hoodie.jpg?rlkey=k8rtob14d1rmpd2ltui8afxav&amp;dl=0","Click to download SizeChart")</f>
      </c>
      <c r="C461" s="0" t="inlineStr">
        <is>
          <t>Alan Men's Hoodie</t>
        </is>
      </c>
      <c r="D461" s="1">
        <v>139568</v>
      </c>
      <c r="E461" s="0" t="inlineStr">
        <is>
          <t>ISU ALAN M GD:139568D-XL</t>
        </is>
      </c>
      <c r="F461" s="2">
        <v>801139568078</v>
      </c>
      <c r="G461" s="0" t="inlineStr">
        <is>
          <t>MENS</t>
        </is>
      </c>
      <c r="H461" s="0" t="inlineStr">
        <is>
          <t>XL</t>
        </is>
      </c>
      <c r="I461" s="0">
        <v>39.99</v>
      </c>
      <c r="J461" s="0">
        <v>13</v>
      </c>
    </row>
    <row r="462" spans="1:10" customHeight="0">
      <c r="A462" s="0">
        <f>HYPERLINK("https://dl.dropboxusercontent.com/scl/fi/pdmunmmt50m7179l2vo6k/alan-139568-tn.jpg?rlkey=77tkl30lbblp9spwofa4x62b8&amp;dl=0","Click to download Image")</f>
      </c>
      <c r="B462" s="0">
        <f>HYPERLINK("https://dl.dropboxusercontent.com/scl/fi/b5jc0h4mur7uyqrbq778j/mens-hoodie-size-chartsalan-hoodie.jpg?rlkey=k8rtob14d1rmpd2ltui8afxav&amp;dl=0","Click to download SizeChart")</f>
      </c>
      <c r="C462" s="0" t="inlineStr">
        <is>
          <t>Alan Men's Hoodie</t>
        </is>
      </c>
      <c r="D462" s="1">
        <v>139568</v>
      </c>
      <c r="E462" s="0" t="inlineStr">
        <is>
          <t>ISU ALAN M GD:139568E-2XL</t>
        </is>
      </c>
      <c r="F462" s="2">
        <v>801139568085</v>
      </c>
      <c r="G462" s="0" t="inlineStr">
        <is>
          <t>MENS</t>
        </is>
      </c>
      <c r="H462" s="0" t="inlineStr">
        <is>
          <t>2XL</t>
        </is>
      </c>
      <c r="I462" s="0">
        <v>39.99</v>
      </c>
      <c r="J462" s="0">
        <v>9</v>
      </c>
    </row>
    <row r="463" spans="1:10" customHeight="0">
      <c r="A463" s="0">
        <f>HYPERLINK("https://dl.dropboxusercontent.com/scl/fi/pdmunmmt50m7179l2vo6k/alan-139568-tn.jpg?rlkey=77tkl30lbblp9spwofa4x62b8&amp;dl=0","Click to download Image")</f>
      </c>
      <c r="B463" s="0">
        <f>HYPERLINK("https://dl.dropboxusercontent.com/scl/fi/b5jc0h4mur7uyqrbq778j/mens-hoodie-size-chartsalan-hoodie.jpg?rlkey=k8rtob14d1rmpd2ltui8afxav&amp;dl=0","Click to download SizeChart")</f>
      </c>
      <c r="C463" s="0" t="inlineStr">
        <is>
          <t>Alan Men's Hoodie</t>
        </is>
      </c>
      <c r="D463" s="1">
        <v>139568</v>
      </c>
      <c r="E463" s="0" t="inlineStr">
        <is>
          <t>ISU ALAN M GD:139568F-3XL</t>
        </is>
      </c>
      <c r="F463" s="2">
        <v>801139568092</v>
      </c>
      <c r="G463" s="0" t="inlineStr">
        <is>
          <t>MENS</t>
        </is>
      </c>
      <c r="H463" s="0" t="inlineStr">
        <is>
          <t>3XL</t>
        </is>
      </c>
      <c r="I463" s="0">
        <v>39.99</v>
      </c>
      <c r="J463" s="0">
        <v>6</v>
      </c>
    </row>
    <row r="464" spans="1:10" customHeight="0">
      <c r="A464" s="0">
        <f>HYPERLINK("https://dl.dropboxusercontent.com/scl/fi/91j533qdd06xxi5qkkqy6/alan-140301-tn.jpg?rlkey=wfe2ihicnadsxystjeyi7cjwv&amp;dl=0","Click to download Image")</f>
      </c>
      <c r="B464" s="0">
        <f>HYPERLINK("https://dl.dropboxusercontent.com/scl/fi/b5jc0h4mur7uyqrbq778j/mens-hoodie-size-chartsalan-hoodie.jpg?rlkey=k8rtob14d1rmpd2ltui8afxav&amp;dl=0","Click to download SizeChart")</f>
      </c>
      <c r="C464" s="0" t="inlineStr">
        <is>
          <t>Alan Men's Hoodie</t>
        </is>
      </c>
      <c r="D464" s="1">
        <v>140301</v>
      </c>
      <c r="E464" s="0" t="inlineStr">
        <is>
          <t>ISU ALAN M OG:140301A-S</t>
        </is>
      </c>
      <c r="F464" s="2">
        <v>801140301046</v>
      </c>
      <c r="G464" s="0" t="inlineStr">
        <is>
          <t>MENS</t>
        </is>
      </c>
      <c r="H464" s="0" t="inlineStr">
        <is>
          <t>S</t>
        </is>
      </c>
      <c r="I464" s="0">
        <v>39.99</v>
      </c>
      <c r="J464" s="0">
        <v>12</v>
      </c>
    </row>
    <row r="465" spans="1:10" customHeight="0">
      <c r="A465" s="0">
        <f>HYPERLINK("https://dl.dropboxusercontent.com/scl/fi/91j533qdd06xxi5qkkqy6/alan-140301-tn.jpg?rlkey=wfe2ihicnadsxystjeyi7cjwv&amp;dl=0","Click to download Image")</f>
      </c>
      <c r="B465" s="0">
        <f>HYPERLINK("https://dl.dropboxusercontent.com/scl/fi/b5jc0h4mur7uyqrbq778j/mens-hoodie-size-chartsalan-hoodie.jpg?rlkey=k8rtob14d1rmpd2ltui8afxav&amp;dl=0","Click to download SizeChart")</f>
      </c>
      <c r="C465" s="0" t="inlineStr">
        <is>
          <t>Alan Men's Hoodie</t>
        </is>
      </c>
      <c r="D465" s="1">
        <v>140301</v>
      </c>
      <c r="E465" s="0" t="inlineStr">
        <is>
          <t>ISU ALAN M OG:140301B-M</t>
        </is>
      </c>
      <c r="F465" s="2">
        <v>801140301053</v>
      </c>
      <c r="G465" s="0" t="inlineStr">
        <is>
          <t>MENS</t>
        </is>
      </c>
      <c r="H465" s="0" t="inlineStr">
        <is>
          <t>M</t>
        </is>
      </c>
      <c r="I465" s="0">
        <v>39.99</v>
      </c>
      <c r="J465" s="0">
        <v>26</v>
      </c>
    </row>
    <row r="466" spans="1:10" customHeight="0">
      <c r="A466" s="0">
        <f>HYPERLINK("https://dl.dropboxusercontent.com/scl/fi/91j533qdd06xxi5qkkqy6/alan-140301-tn.jpg?rlkey=wfe2ihicnadsxystjeyi7cjwv&amp;dl=0","Click to download Image")</f>
      </c>
      <c r="B466" s="0">
        <f>HYPERLINK("https://dl.dropboxusercontent.com/scl/fi/b5jc0h4mur7uyqrbq778j/mens-hoodie-size-chartsalan-hoodie.jpg?rlkey=k8rtob14d1rmpd2ltui8afxav&amp;dl=0","Click to download SizeChart")</f>
      </c>
      <c r="C466" s="0" t="inlineStr">
        <is>
          <t>Alan Men's Hoodie</t>
        </is>
      </c>
      <c r="D466" s="1">
        <v>140301</v>
      </c>
      <c r="E466" s="0" t="inlineStr">
        <is>
          <t>ISU ALAN M OG:140301C-L</t>
        </is>
      </c>
      <c r="F466" s="2">
        <v>801140301060</v>
      </c>
      <c r="G466" s="0" t="inlineStr">
        <is>
          <t>MENS</t>
        </is>
      </c>
      <c r="H466" s="0" t="inlineStr">
        <is>
          <t>L</t>
        </is>
      </c>
      <c r="I466" s="0">
        <v>39.99</v>
      </c>
      <c r="J466" s="0">
        <v>34</v>
      </c>
    </row>
    <row r="467" spans="1:10" customHeight="0">
      <c r="A467" s="0">
        <f>HYPERLINK("https://dl.dropboxusercontent.com/scl/fi/91j533qdd06xxi5qkkqy6/alan-140301-tn.jpg?rlkey=wfe2ihicnadsxystjeyi7cjwv&amp;dl=0","Click to download Image")</f>
      </c>
      <c r="B467" s="0">
        <f>HYPERLINK("https://dl.dropboxusercontent.com/scl/fi/b5jc0h4mur7uyqrbq778j/mens-hoodie-size-chartsalan-hoodie.jpg?rlkey=k8rtob14d1rmpd2ltui8afxav&amp;dl=0","Click to download SizeChart")</f>
      </c>
      <c r="C467" s="0" t="inlineStr">
        <is>
          <t>Alan Men's Hoodie</t>
        </is>
      </c>
      <c r="D467" s="1">
        <v>140301</v>
      </c>
      <c r="E467" s="0" t="inlineStr">
        <is>
          <t>ISU ALAN M OG:140301D-XL</t>
        </is>
      </c>
      <c r="F467" s="2">
        <v>801140301077</v>
      </c>
      <c r="G467" s="0" t="inlineStr">
        <is>
          <t>MENS</t>
        </is>
      </c>
      <c r="H467" s="0" t="inlineStr">
        <is>
          <t>XL</t>
        </is>
      </c>
      <c r="I467" s="0">
        <v>39.99</v>
      </c>
      <c r="J467" s="0">
        <v>33</v>
      </c>
    </row>
    <row r="468" spans="1:10" customHeight="0">
      <c r="A468" s="0">
        <f>HYPERLINK("https://dl.dropboxusercontent.com/scl/fi/91j533qdd06xxi5qkkqy6/alan-140301-tn.jpg?rlkey=wfe2ihicnadsxystjeyi7cjwv&amp;dl=0","Click to download Image")</f>
      </c>
      <c r="B468" s="0">
        <f>HYPERLINK("https://dl.dropboxusercontent.com/scl/fi/b5jc0h4mur7uyqrbq778j/mens-hoodie-size-chartsalan-hoodie.jpg?rlkey=k8rtob14d1rmpd2ltui8afxav&amp;dl=0","Click to download SizeChart")</f>
      </c>
      <c r="C468" s="0" t="inlineStr">
        <is>
          <t>Alan Men's Hoodie</t>
        </is>
      </c>
      <c r="D468" s="1">
        <v>140301</v>
      </c>
      <c r="E468" s="0" t="inlineStr">
        <is>
          <t>ISU ALAN M OG:140301E-2XL</t>
        </is>
      </c>
      <c r="F468" s="2">
        <v>801140301084</v>
      </c>
      <c r="G468" s="0" t="inlineStr">
        <is>
          <t>MENS</t>
        </is>
      </c>
      <c r="H468" s="0" t="inlineStr">
        <is>
          <t>2XL</t>
        </is>
      </c>
      <c r="I468" s="0">
        <v>39.99</v>
      </c>
      <c r="J468" s="0">
        <v>21</v>
      </c>
    </row>
    <row r="469" spans="1:10" customHeight="0">
      <c r="A469" s="0">
        <f>HYPERLINK("https://dl.dropboxusercontent.com/scl/fi/91j533qdd06xxi5qkkqy6/alan-140301-tn.jpg?rlkey=wfe2ihicnadsxystjeyi7cjwv&amp;dl=0","Click to download Image")</f>
      </c>
      <c r="B469" s="0">
        <f>HYPERLINK("https://dl.dropboxusercontent.com/scl/fi/b5jc0h4mur7uyqrbq778j/mens-hoodie-size-chartsalan-hoodie.jpg?rlkey=k8rtob14d1rmpd2ltui8afxav&amp;dl=0","Click to download SizeChart")</f>
      </c>
      <c r="C469" s="0" t="inlineStr">
        <is>
          <t>Alan Men's Hoodie</t>
        </is>
      </c>
      <c r="D469" s="1">
        <v>140301</v>
      </c>
      <c r="E469" s="0" t="inlineStr">
        <is>
          <t>ISU ALAN M OG:140301F-3XL</t>
        </is>
      </c>
      <c r="F469" s="2">
        <v>801140301091</v>
      </c>
      <c r="G469" s="0" t="inlineStr">
        <is>
          <t>MENS</t>
        </is>
      </c>
      <c r="H469" s="0" t="inlineStr">
        <is>
          <t>3XL</t>
        </is>
      </c>
      <c r="I469" s="0">
        <v>39.99</v>
      </c>
      <c r="J469" s="0">
        <v>13</v>
      </c>
    </row>
    <row r="470" spans="1:10" customHeight="0">
      <c r="A470" s="0">
        <f>HYPERLINK("https://dl.dropboxusercontent.com/scl/fi/j07ldslg4fo10d2uy659m/alan-139565-t.jpg?rlkey=rp9nnesb5uj9rl3plbvj788kf&amp;dl=0","Click to download Image")</f>
      </c>
      <c r="B470" s="0">
        <f>HYPERLINK("https://dl.dropboxusercontent.com/scl/fi/b5jc0h4mur7uyqrbq778j/mens-hoodie-size-chartsalan-hoodie.jpg?rlkey=k8rtob14d1rmpd2ltui8afxav&amp;dl=0","Click to download SizeChart")</f>
      </c>
      <c r="C470" s="0" t="inlineStr">
        <is>
          <t>Alan Men's Hoodie</t>
        </is>
      </c>
      <c r="D470" s="1">
        <v>139565</v>
      </c>
      <c r="E470" s="0" t="inlineStr">
        <is>
          <t>IOWA ALAN M BK:139565A-S</t>
        </is>
      </c>
      <c r="F470" s="2">
        <v>800139565049</v>
      </c>
      <c r="G470" s="0" t="inlineStr">
        <is>
          <t>MENS</t>
        </is>
      </c>
      <c r="H470" s="0" t="inlineStr">
        <is>
          <t>S</t>
        </is>
      </c>
      <c r="I470" s="0">
        <v>39.99</v>
      </c>
      <c r="J470" s="0">
        <v>1</v>
      </c>
    </row>
    <row r="471" spans="1:10" customHeight="0">
      <c r="A471" s="0">
        <f>HYPERLINK("https://dl.dropboxusercontent.com/scl/fi/j07ldslg4fo10d2uy659m/alan-139565-t.jpg?rlkey=rp9nnesb5uj9rl3plbvj788kf&amp;dl=0","Click to download Image")</f>
      </c>
      <c r="B471" s="0">
        <f>HYPERLINK("https://dl.dropboxusercontent.com/scl/fi/b5jc0h4mur7uyqrbq778j/mens-hoodie-size-chartsalan-hoodie.jpg?rlkey=k8rtob14d1rmpd2ltui8afxav&amp;dl=0","Click to download SizeChart")</f>
      </c>
      <c r="C471" s="0" t="inlineStr">
        <is>
          <t>Alan Men's Hoodie</t>
        </is>
      </c>
      <c r="D471" s="1">
        <v>139565</v>
      </c>
      <c r="E471" s="0" t="inlineStr">
        <is>
          <t>IOWA ALAN M BK:139565B-M</t>
        </is>
      </c>
      <c r="F471" s="2">
        <v>800139565056</v>
      </c>
      <c r="G471" s="0" t="inlineStr">
        <is>
          <t>MENS</t>
        </is>
      </c>
      <c r="H471" s="0" t="inlineStr">
        <is>
          <t>M</t>
        </is>
      </c>
      <c r="I471" s="0">
        <v>39.99</v>
      </c>
      <c r="J471" s="0">
        <v>34</v>
      </c>
    </row>
    <row r="472" spans="1:10" customHeight="0">
      <c r="A472" s="0">
        <f>HYPERLINK("https://dl.dropboxusercontent.com/scl/fi/j07ldslg4fo10d2uy659m/alan-139565-t.jpg?rlkey=rp9nnesb5uj9rl3plbvj788kf&amp;dl=0","Click to download Image")</f>
      </c>
      <c r="B472" s="0">
        <f>HYPERLINK("https://dl.dropboxusercontent.com/scl/fi/b5jc0h4mur7uyqrbq778j/mens-hoodie-size-chartsalan-hoodie.jpg?rlkey=k8rtob14d1rmpd2ltui8afxav&amp;dl=0","Click to download SizeChart")</f>
      </c>
      <c r="C472" s="0" t="inlineStr">
        <is>
          <t>Alan Men's Hoodie</t>
        </is>
      </c>
      <c r="D472" s="1">
        <v>139565</v>
      </c>
      <c r="E472" s="0" t="inlineStr">
        <is>
          <t>IOWA ALAN M BK:139565C-L</t>
        </is>
      </c>
      <c r="F472" s="2">
        <v>800139565063</v>
      </c>
      <c r="G472" s="0" t="inlineStr">
        <is>
          <t>MENS</t>
        </is>
      </c>
      <c r="H472" s="0" t="inlineStr">
        <is>
          <t>L</t>
        </is>
      </c>
      <c r="I472" s="0">
        <v>39.99</v>
      </c>
      <c r="J472" s="0">
        <v>44</v>
      </c>
    </row>
    <row r="473" spans="1:10" customHeight="0">
      <c r="A473" s="0">
        <f>HYPERLINK("https://dl.dropboxusercontent.com/scl/fi/j07ldslg4fo10d2uy659m/alan-139565-t.jpg?rlkey=rp9nnesb5uj9rl3plbvj788kf&amp;dl=0","Click to download Image")</f>
      </c>
      <c r="B473" s="0">
        <f>HYPERLINK("https://dl.dropboxusercontent.com/scl/fi/b5jc0h4mur7uyqrbq778j/mens-hoodie-size-chartsalan-hoodie.jpg?rlkey=k8rtob14d1rmpd2ltui8afxav&amp;dl=0","Click to download SizeChart")</f>
      </c>
      <c r="C473" s="0" t="inlineStr">
        <is>
          <t>Alan Men's Hoodie</t>
        </is>
      </c>
      <c r="D473" s="1">
        <v>139565</v>
      </c>
      <c r="E473" s="0" t="inlineStr">
        <is>
          <t>IOWA ALAN M BK:139565D-XL</t>
        </is>
      </c>
      <c r="F473" s="2">
        <v>800139565070</v>
      </c>
      <c r="G473" s="0" t="inlineStr">
        <is>
          <t>MENS</t>
        </is>
      </c>
      <c r="H473" s="0" t="inlineStr">
        <is>
          <t>XL</t>
        </is>
      </c>
      <c r="I473" s="0">
        <v>39.99</v>
      </c>
      <c r="J473" s="0">
        <v>26</v>
      </c>
    </row>
    <row r="474" spans="1:10" customHeight="0">
      <c r="A474" s="0">
        <f>HYPERLINK("https://dl.dropboxusercontent.com/scl/fi/j07ldslg4fo10d2uy659m/alan-139565-t.jpg?rlkey=rp9nnesb5uj9rl3plbvj788kf&amp;dl=0","Click to download Image")</f>
      </c>
      <c r="B474" s="0">
        <f>HYPERLINK("https://dl.dropboxusercontent.com/scl/fi/b5jc0h4mur7uyqrbq778j/mens-hoodie-size-chartsalan-hoodie.jpg?rlkey=k8rtob14d1rmpd2ltui8afxav&amp;dl=0","Click to download SizeChart")</f>
      </c>
      <c r="C474" s="0" t="inlineStr">
        <is>
          <t>Alan Men's Hoodie</t>
        </is>
      </c>
      <c r="D474" s="1">
        <v>139565</v>
      </c>
      <c r="E474" s="0" t="inlineStr">
        <is>
          <t>IOWA ALAN M BK:139565E-2XL</t>
        </is>
      </c>
      <c r="F474" s="2">
        <v>800139565087</v>
      </c>
      <c r="G474" s="0" t="inlineStr">
        <is>
          <t>MENS</t>
        </is>
      </c>
      <c r="H474" s="0" t="inlineStr">
        <is>
          <t>2XL</t>
        </is>
      </c>
      <c r="I474" s="0">
        <v>39.99</v>
      </c>
      <c r="J474" s="0">
        <v>31</v>
      </c>
    </row>
    <row r="475" spans="1:10" customHeight="0">
      <c r="A475" s="0">
        <f>HYPERLINK("https://dl.dropboxusercontent.com/scl/fi/j07ldslg4fo10d2uy659m/alan-139565-t.jpg?rlkey=rp9nnesb5uj9rl3plbvj788kf&amp;dl=0","Click to download Image")</f>
      </c>
      <c r="B475" s="0">
        <f>HYPERLINK("https://dl.dropboxusercontent.com/scl/fi/b5jc0h4mur7uyqrbq778j/mens-hoodie-size-chartsalan-hoodie.jpg?rlkey=k8rtob14d1rmpd2ltui8afxav&amp;dl=0","Click to download SizeChart")</f>
      </c>
      <c r="C475" s="0" t="inlineStr">
        <is>
          <t>Alan Men's Hoodie</t>
        </is>
      </c>
      <c r="D475" s="1">
        <v>139565</v>
      </c>
      <c r="E475" s="0" t="inlineStr">
        <is>
          <t>IOWA ALAN M BK:139565F-3XL</t>
        </is>
      </c>
      <c r="F475" s="2">
        <v>800139565094</v>
      </c>
      <c r="G475" s="0" t="inlineStr">
        <is>
          <t>MENS</t>
        </is>
      </c>
      <c r="H475" s="0" t="inlineStr">
        <is>
          <t>3XL</t>
        </is>
      </c>
      <c r="I475" s="0">
        <v>39.99</v>
      </c>
      <c r="J475" s="0">
        <v>0</v>
      </c>
    </row>
    <row r="476" spans="1:10" customHeight="0">
      <c r="A476" s="0">
        <f>HYPERLINK("https://dl.dropboxusercontent.com/scl/fi/07scgq8w14fmrgz5ka9qn/alan-139643-t.jpg?rlkey=zfxbjgm3zvawsehg6fp4wsse4&amp;dl=0","Click to download Image")</f>
      </c>
      <c r="B476" s="0">
        <f>HYPERLINK("https://dl.dropboxusercontent.com/scl/fi/b5jc0h4mur7uyqrbq778j/mens-hoodie-size-chartsalan-hoodie.jpg?rlkey=k8rtob14d1rmpd2ltui8afxav&amp;dl=0","Click to download SizeChart")</f>
      </c>
      <c r="C476" s="0" t="inlineStr">
        <is>
          <t>Alan Men's Hoodie</t>
        </is>
      </c>
      <c r="D476" s="1">
        <v>139643</v>
      </c>
      <c r="E476" s="0" t="inlineStr">
        <is>
          <t>IOWA ALAN M BK:139643A-S</t>
        </is>
      </c>
      <c r="F476" s="2">
        <v>800139643044</v>
      </c>
      <c r="G476" s="0" t="inlineStr">
        <is>
          <t>MENS</t>
        </is>
      </c>
      <c r="H476" s="0" t="inlineStr">
        <is>
          <t>S</t>
        </is>
      </c>
      <c r="I476" s="0">
        <v>39.99</v>
      </c>
      <c r="J476" s="0">
        <v>1</v>
      </c>
    </row>
    <row r="477" spans="1:10" customHeight="0">
      <c r="A477" s="0">
        <f>HYPERLINK("https://dl.dropboxusercontent.com/scl/fi/07scgq8w14fmrgz5ka9qn/alan-139643-t.jpg?rlkey=zfxbjgm3zvawsehg6fp4wsse4&amp;dl=0","Click to download Image")</f>
      </c>
      <c r="B477" s="0">
        <f>HYPERLINK("https://dl.dropboxusercontent.com/scl/fi/b5jc0h4mur7uyqrbq778j/mens-hoodie-size-chartsalan-hoodie.jpg?rlkey=k8rtob14d1rmpd2ltui8afxav&amp;dl=0","Click to download SizeChart")</f>
      </c>
      <c r="C477" s="0" t="inlineStr">
        <is>
          <t>Alan Men's Hoodie</t>
        </is>
      </c>
      <c r="D477" s="1">
        <v>139643</v>
      </c>
      <c r="E477" s="0" t="inlineStr">
        <is>
          <t>IOWA ALAN M BK:139643B-M</t>
        </is>
      </c>
      <c r="F477" s="2">
        <v>800139643051</v>
      </c>
      <c r="G477" s="0" t="inlineStr">
        <is>
          <t>MENS</t>
        </is>
      </c>
      <c r="H477" s="0" t="inlineStr">
        <is>
          <t>M</t>
        </is>
      </c>
      <c r="I477" s="0">
        <v>39.99</v>
      </c>
      <c r="J477" s="0">
        <v>9</v>
      </c>
    </row>
    <row r="478" spans="1:10" customHeight="0">
      <c r="A478" s="0">
        <f>HYPERLINK("https://dl.dropboxusercontent.com/scl/fi/07scgq8w14fmrgz5ka9qn/alan-139643-t.jpg?rlkey=zfxbjgm3zvawsehg6fp4wsse4&amp;dl=0","Click to download Image")</f>
      </c>
      <c r="B478" s="0">
        <f>HYPERLINK("https://dl.dropboxusercontent.com/scl/fi/b5jc0h4mur7uyqrbq778j/mens-hoodie-size-chartsalan-hoodie.jpg?rlkey=k8rtob14d1rmpd2ltui8afxav&amp;dl=0","Click to download SizeChart")</f>
      </c>
      <c r="C478" s="0" t="inlineStr">
        <is>
          <t>Alan Men's Hoodie</t>
        </is>
      </c>
      <c r="D478" s="1">
        <v>139643</v>
      </c>
      <c r="E478" s="0" t="inlineStr">
        <is>
          <t>IOWA ALAN M BK:139643C-L</t>
        </is>
      </c>
      <c r="F478" s="2">
        <v>800139643068</v>
      </c>
      <c r="G478" s="0" t="inlineStr">
        <is>
          <t>MENS</t>
        </is>
      </c>
      <c r="H478" s="0" t="inlineStr">
        <is>
          <t>L</t>
        </is>
      </c>
      <c r="I478" s="0">
        <v>39.99</v>
      </c>
      <c r="J478" s="0">
        <v>0</v>
      </c>
    </row>
    <row r="479" spans="1:10" customHeight="0">
      <c r="A479" s="0">
        <f>HYPERLINK("https://dl.dropboxusercontent.com/scl/fi/07scgq8w14fmrgz5ka9qn/alan-139643-t.jpg?rlkey=zfxbjgm3zvawsehg6fp4wsse4&amp;dl=0","Click to download Image")</f>
      </c>
      <c r="B479" s="0">
        <f>HYPERLINK("https://dl.dropboxusercontent.com/scl/fi/b5jc0h4mur7uyqrbq778j/mens-hoodie-size-chartsalan-hoodie.jpg?rlkey=k8rtob14d1rmpd2ltui8afxav&amp;dl=0","Click to download SizeChart")</f>
      </c>
      <c r="C479" s="0" t="inlineStr">
        <is>
          <t>Alan Men's Hoodie</t>
        </is>
      </c>
      <c r="D479" s="1">
        <v>139643</v>
      </c>
      <c r="E479" s="0" t="inlineStr">
        <is>
          <t>IOWA ALAN M BK:139643D-XL</t>
        </is>
      </c>
      <c r="F479" s="2">
        <v>800139643075</v>
      </c>
      <c r="G479" s="0" t="inlineStr">
        <is>
          <t>MENS</t>
        </is>
      </c>
      <c r="H479" s="0" t="inlineStr">
        <is>
          <t>XL</t>
        </is>
      </c>
      <c r="I479" s="0">
        <v>39.99</v>
      </c>
      <c r="J479" s="0">
        <v>0</v>
      </c>
    </row>
    <row r="480" spans="1:10" customHeight="0">
      <c r="A480" s="0">
        <f>HYPERLINK("https://dl.dropboxusercontent.com/scl/fi/07scgq8w14fmrgz5ka9qn/alan-139643-t.jpg?rlkey=zfxbjgm3zvawsehg6fp4wsse4&amp;dl=0","Click to download Image")</f>
      </c>
      <c r="B480" s="0">
        <f>HYPERLINK("https://dl.dropboxusercontent.com/scl/fi/b5jc0h4mur7uyqrbq778j/mens-hoodie-size-chartsalan-hoodie.jpg?rlkey=k8rtob14d1rmpd2ltui8afxav&amp;dl=0","Click to download SizeChart")</f>
      </c>
      <c r="C480" s="0" t="inlineStr">
        <is>
          <t>Alan Men's Hoodie</t>
        </is>
      </c>
      <c r="D480" s="1">
        <v>139643</v>
      </c>
      <c r="E480" s="0" t="inlineStr">
        <is>
          <t>IOWA ALAN M BK:139643E-2XL</t>
        </is>
      </c>
      <c r="F480" s="2">
        <v>800139643082</v>
      </c>
      <c r="G480" s="0" t="inlineStr">
        <is>
          <t>MENS</t>
        </is>
      </c>
      <c r="H480" s="0" t="inlineStr">
        <is>
          <t>2XL</t>
        </is>
      </c>
      <c r="I480" s="0">
        <v>39.99</v>
      </c>
      <c r="J480" s="0">
        <v>8</v>
      </c>
    </row>
    <row r="481" spans="1:10" customHeight="0">
      <c r="A481" s="0">
        <f>HYPERLINK("https://dl.dropboxusercontent.com/scl/fi/07scgq8w14fmrgz5ka9qn/alan-139643-t.jpg?rlkey=zfxbjgm3zvawsehg6fp4wsse4&amp;dl=0","Click to download Image")</f>
      </c>
      <c r="B481" s="0">
        <f>HYPERLINK("https://dl.dropboxusercontent.com/scl/fi/b5jc0h4mur7uyqrbq778j/mens-hoodie-size-chartsalan-hoodie.jpg?rlkey=k8rtob14d1rmpd2ltui8afxav&amp;dl=0","Click to download SizeChart")</f>
      </c>
      <c r="C481" s="0" t="inlineStr">
        <is>
          <t>Alan Men's Hoodie</t>
        </is>
      </c>
      <c r="D481" s="1">
        <v>139643</v>
      </c>
      <c r="E481" s="0" t="inlineStr">
        <is>
          <t>IOWA ALAN M BK:139643F-3XL</t>
        </is>
      </c>
      <c r="F481" s="2">
        <v>800139643099</v>
      </c>
      <c r="G481" s="0" t="inlineStr">
        <is>
          <t>MENS</t>
        </is>
      </c>
      <c r="H481" s="0" t="inlineStr">
        <is>
          <t>3XL</t>
        </is>
      </c>
      <c r="I481" s="0">
        <v>39.99</v>
      </c>
      <c r="J481" s="0">
        <v>15</v>
      </c>
    </row>
    <row r="482" spans="1:10" customHeight="0">
      <c r="A482" s="0">
        <f>HYPERLINK("https://dl.dropboxusercontent.com/scl/fi/q1smfua7nnviitrtnl2yh/cason-135847t.jpg?rlkey=3xsqa643vs760ylsqbjyd36h0&amp;dl=0","Click to download Image")</f>
      </c>
      <c r="B482" s="0">
        <f>HYPERLINK("https://dl.dropboxusercontent.com/scl/fi/ma0mgpyegmwrlu12p17vr/mens-t-shirt-size-chartsslate-cason.jpg?rlkey=fzznw00ajqc08rai19d3iae4s&amp;dl=0","Click to download SizeChart")</f>
      </c>
      <c r="C482" s="0" t="inlineStr">
        <is>
          <t>Cason Men's Short Sleeve T-Shirt</t>
        </is>
      </c>
      <c r="D482" s="1">
        <v>135847</v>
      </c>
      <c r="E482" s="0" t="inlineStr">
        <is>
          <t>CU CASON M NY:135847A-S</t>
        </is>
      </c>
      <c r="F482" s="2">
        <v>810135847049</v>
      </c>
      <c r="G482" s="0" t="inlineStr">
        <is>
          <t>MENS</t>
        </is>
      </c>
      <c r="H482" s="0" t="inlineStr">
        <is>
          <t>S</t>
        </is>
      </c>
      <c r="I482" s="0">
        <v>29.99</v>
      </c>
      <c r="J482" s="0">
        <v>19</v>
      </c>
    </row>
    <row r="483" spans="1:10" customHeight="0">
      <c r="A483" s="0">
        <f>HYPERLINK("https://dl.dropboxusercontent.com/scl/fi/q1smfua7nnviitrtnl2yh/cason-135847t.jpg?rlkey=3xsqa643vs760ylsqbjyd36h0&amp;dl=0","Click to download Image")</f>
      </c>
      <c r="B483" s="0">
        <f>HYPERLINK("https://dl.dropboxusercontent.com/scl/fi/ma0mgpyegmwrlu12p17vr/mens-t-shirt-size-chartsslate-cason.jpg?rlkey=fzznw00ajqc08rai19d3iae4s&amp;dl=0","Click to download SizeChart")</f>
      </c>
      <c r="C483" s="0" t="inlineStr">
        <is>
          <t>Cason Men's Short Sleeve T-Shirt</t>
        </is>
      </c>
      <c r="D483" s="1">
        <v>135847</v>
      </c>
      <c r="E483" s="0" t="inlineStr">
        <is>
          <t>CU CASON M NY:135847B-M</t>
        </is>
      </c>
      <c r="F483" s="2">
        <v>810135847056</v>
      </c>
      <c r="G483" s="0" t="inlineStr">
        <is>
          <t>MENS</t>
        </is>
      </c>
      <c r="H483" s="0" t="inlineStr">
        <is>
          <t>M</t>
        </is>
      </c>
      <c r="I483" s="0">
        <v>29.99</v>
      </c>
      <c r="J483" s="0">
        <v>36</v>
      </c>
    </row>
    <row r="484" spans="1:10" customHeight="0">
      <c r="A484" s="0">
        <f>HYPERLINK("https://dl.dropboxusercontent.com/scl/fi/q1smfua7nnviitrtnl2yh/cason-135847t.jpg?rlkey=3xsqa643vs760ylsqbjyd36h0&amp;dl=0","Click to download Image")</f>
      </c>
      <c r="B484" s="0">
        <f>HYPERLINK("https://dl.dropboxusercontent.com/scl/fi/ma0mgpyegmwrlu12p17vr/mens-t-shirt-size-chartsslate-cason.jpg?rlkey=fzznw00ajqc08rai19d3iae4s&amp;dl=0","Click to download SizeChart")</f>
      </c>
      <c r="C484" s="0" t="inlineStr">
        <is>
          <t>Cason Men's Short Sleeve T-Shirt</t>
        </is>
      </c>
      <c r="D484" s="1">
        <v>135847</v>
      </c>
      <c r="E484" s="0" t="inlineStr">
        <is>
          <t>CU CASON M NY:135847C-L</t>
        </is>
      </c>
      <c r="F484" s="2">
        <v>810135847063</v>
      </c>
      <c r="G484" s="0" t="inlineStr">
        <is>
          <t>MENS</t>
        </is>
      </c>
      <c r="H484" s="0" t="inlineStr">
        <is>
          <t>L</t>
        </is>
      </c>
      <c r="I484" s="0">
        <v>29.99</v>
      </c>
      <c r="J484" s="0">
        <v>56</v>
      </c>
    </row>
    <row r="485" spans="1:10" customHeight="0">
      <c r="A485" s="0">
        <f>HYPERLINK("https://dl.dropboxusercontent.com/scl/fi/q1smfua7nnviitrtnl2yh/cason-135847t.jpg?rlkey=3xsqa643vs760ylsqbjyd36h0&amp;dl=0","Click to download Image")</f>
      </c>
      <c r="B485" s="0">
        <f>HYPERLINK("https://dl.dropboxusercontent.com/scl/fi/ma0mgpyegmwrlu12p17vr/mens-t-shirt-size-chartsslate-cason.jpg?rlkey=fzznw00ajqc08rai19d3iae4s&amp;dl=0","Click to download SizeChart")</f>
      </c>
      <c r="C485" s="0" t="inlineStr">
        <is>
          <t>Cason Men's Short Sleeve T-Shirt</t>
        </is>
      </c>
      <c r="D485" s="1">
        <v>135847</v>
      </c>
      <c r="E485" s="0" t="inlineStr">
        <is>
          <t>CU CASON M NY:135847D-XL</t>
        </is>
      </c>
      <c r="F485" s="2">
        <v>810135847070</v>
      </c>
      <c r="G485" s="0" t="inlineStr">
        <is>
          <t>MENS</t>
        </is>
      </c>
      <c r="H485" s="0" t="inlineStr">
        <is>
          <t>XL</t>
        </is>
      </c>
      <c r="I485" s="0">
        <v>29.99</v>
      </c>
      <c r="J485" s="0">
        <v>63</v>
      </c>
    </row>
    <row r="486" spans="1:10" customHeight="0">
      <c r="A486" s="0">
        <f>HYPERLINK("https://dl.dropboxusercontent.com/scl/fi/q1smfua7nnviitrtnl2yh/cason-135847t.jpg?rlkey=3xsqa643vs760ylsqbjyd36h0&amp;dl=0","Click to download Image")</f>
      </c>
      <c r="B486" s="0">
        <f>HYPERLINK("https://dl.dropboxusercontent.com/scl/fi/ma0mgpyegmwrlu12p17vr/mens-t-shirt-size-chartsslate-cason.jpg?rlkey=fzznw00ajqc08rai19d3iae4s&amp;dl=0","Click to download SizeChart")</f>
      </c>
      <c r="C486" s="0" t="inlineStr">
        <is>
          <t>Cason Men's Short Sleeve T-Shirt</t>
        </is>
      </c>
      <c r="D486" s="1">
        <v>135847</v>
      </c>
      <c r="E486" s="0" t="inlineStr">
        <is>
          <t>CU CASON M NY:135847E-2XL</t>
        </is>
      </c>
      <c r="F486" s="2">
        <v>810135847087</v>
      </c>
      <c r="G486" s="0" t="inlineStr">
        <is>
          <t>MENS</t>
        </is>
      </c>
      <c r="H486" s="0" t="inlineStr">
        <is>
          <t>2XL</t>
        </is>
      </c>
      <c r="I486" s="0">
        <v>31.99</v>
      </c>
      <c r="J486" s="0">
        <v>37</v>
      </c>
    </row>
    <row r="487" spans="1:10" customHeight="0">
      <c r="A487" s="0">
        <f>HYPERLINK("https://dl.dropboxusercontent.com/scl/fi/q1smfua7nnviitrtnl2yh/cason-135847t.jpg?rlkey=3xsqa643vs760ylsqbjyd36h0&amp;dl=0","Click to download Image")</f>
      </c>
      <c r="B487" s="0">
        <f>HYPERLINK("https://dl.dropboxusercontent.com/scl/fi/ma0mgpyegmwrlu12p17vr/mens-t-shirt-size-chartsslate-cason.jpg?rlkey=fzznw00ajqc08rai19d3iae4s&amp;dl=0","Click to download SizeChart")</f>
      </c>
      <c r="C487" s="0" t="inlineStr">
        <is>
          <t>Cason Men's Short Sleeve T-Shirt</t>
        </is>
      </c>
      <c r="D487" s="1">
        <v>135847</v>
      </c>
      <c r="E487" s="0" t="inlineStr">
        <is>
          <t>CU CASON M NY:135847F-3XL</t>
        </is>
      </c>
      <c r="F487" s="2">
        <v>810135847094</v>
      </c>
      <c r="G487" s="0" t="inlineStr">
        <is>
          <t>MENS</t>
        </is>
      </c>
      <c r="H487" s="0" t="inlineStr">
        <is>
          <t>3XL</t>
        </is>
      </c>
      <c r="I487" s="0">
        <v>31.99</v>
      </c>
      <c r="J487" s="0">
        <v>18</v>
      </c>
    </row>
    <row r="488" spans="1:10" customHeight="0">
      <c r="A488" s="0">
        <f>HYPERLINK("https://dl.dropboxusercontent.com/scl/fi/5vlt9p1biw4zkqixiim46/cason-135850t.jpg?rlkey=62ocswgbeudo2e2xxcnzodb8w&amp;dl=0","Click to download Image")</f>
      </c>
      <c r="B488" s="0">
        <f>HYPERLINK("https://dl.dropboxusercontent.com/scl/fi/ma0mgpyegmwrlu12p17vr/mens-t-shirt-size-chartsslate-cason.jpg?rlkey=fzznw00ajqc08rai19d3iae4s&amp;dl=0","Click to download SizeChart")</f>
      </c>
      <c r="C488" s="0" t="inlineStr">
        <is>
          <t>Cason Men's Short Sleeve T-Shirt</t>
        </is>
      </c>
      <c r="D488" s="1">
        <v>135850</v>
      </c>
      <c r="E488" s="0" t="inlineStr">
        <is>
          <t>CU CASON M RL:135850A-S</t>
        </is>
      </c>
      <c r="F488" s="2">
        <v>810135850049</v>
      </c>
      <c r="G488" s="0" t="inlineStr">
        <is>
          <t>MENS</t>
        </is>
      </c>
      <c r="H488" s="0" t="inlineStr">
        <is>
          <t>S</t>
        </is>
      </c>
      <c r="I488" s="0">
        <v>29.99</v>
      </c>
      <c r="J488" s="0">
        <v>10</v>
      </c>
    </row>
    <row r="489" spans="1:10" customHeight="0">
      <c r="A489" s="0">
        <f>HYPERLINK("https://dl.dropboxusercontent.com/scl/fi/5vlt9p1biw4zkqixiim46/cason-135850t.jpg?rlkey=62ocswgbeudo2e2xxcnzodb8w&amp;dl=0","Click to download Image")</f>
      </c>
      <c r="B489" s="0">
        <f>HYPERLINK("https://dl.dropboxusercontent.com/scl/fi/ma0mgpyegmwrlu12p17vr/mens-t-shirt-size-chartsslate-cason.jpg?rlkey=fzznw00ajqc08rai19d3iae4s&amp;dl=0","Click to download SizeChart")</f>
      </c>
      <c r="C489" s="0" t="inlineStr">
        <is>
          <t>Cason Men's Short Sleeve T-Shirt</t>
        </is>
      </c>
      <c r="D489" s="1">
        <v>135850</v>
      </c>
      <c r="E489" s="0" t="inlineStr">
        <is>
          <t>CU CASON M RL:135850B-M</t>
        </is>
      </c>
      <c r="F489" s="2">
        <v>810135850056</v>
      </c>
      <c r="G489" s="0" t="inlineStr">
        <is>
          <t>MENS</t>
        </is>
      </c>
      <c r="H489" s="0" t="inlineStr">
        <is>
          <t>M</t>
        </is>
      </c>
      <c r="I489" s="0">
        <v>29.99</v>
      </c>
      <c r="J489" s="0">
        <v>18</v>
      </c>
    </row>
    <row r="490" spans="1:10" customHeight="0">
      <c r="A490" s="0">
        <f>HYPERLINK("https://dl.dropboxusercontent.com/scl/fi/5vlt9p1biw4zkqixiim46/cason-135850t.jpg?rlkey=62ocswgbeudo2e2xxcnzodb8w&amp;dl=0","Click to download Image")</f>
      </c>
      <c r="B490" s="0">
        <f>HYPERLINK("https://dl.dropboxusercontent.com/scl/fi/ma0mgpyegmwrlu12p17vr/mens-t-shirt-size-chartsslate-cason.jpg?rlkey=fzznw00ajqc08rai19d3iae4s&amp;dl=0","Click to download SizeChart")</f>
      </c>
      <c r="C490" s="0" t="inlineStr">
        <is>
          <t>Cason Men's Short Sleeve T-Shirt</t>
        </is>
      </c>
      <c r="D490" s="1">
        <v>135850</v>
      </c>
      <c r="E490" s="0" t="inlineStr">
        <is>
          <t>CU CASON M RL:135850C-L</t>
        </is>
      </c>
      <c r="F490" s="2">
        <v>810135850063</v>
      </c>
      <c r="G490" s="0" t="inlineStr">
        <is>
          <t>MENS</t>
        </is>
      </c>
      <c r="H490" s="0" t="inlineStr">
        <is>
          <t>L</t>
        </is>
      </c>
      <c r="I490" s="0">
        <v>29.99</v>
      </c>
      <c r="J490" s="0">
        <v>23</v>
      </c>
    </row>
    <row r="491" spans="1:10" customHeight="0">
      <c r="A491" s="0">
        <f>HYPERLINK("https://dl.dropboxusercontent.com/scl/fi/5vlt9p1biw4zkqixiim46/cason-135850t.jpg?rlkey=62ocswgbeudo2e2xxcnzodb8w&amp;dl=0","Click to download Image")</f>
      </c>
      <c r="B491" s="0">
        <f>HYPERLINK("https://dl.dropboxusercontent.com/scl/fi/ma0mgpyegmwrlu12p17vr/mens-t-shirt-size-chartsslate-cason.jpg?rlkey=fzznw00ajqc08rai19d3iae4s&amp;dl=0","Click to download SizeChart")</f>
      </c>
      <c r="C491" s="0" t="inlineStr">
        <is>
          <t>Cason Men's Short Sleeve T-Shirt</t>
        </is>
      </c>
      <c r="D491" s="1">
        <v>135850</v>
      </c>
      <c r="E491" s="0" t="inlineStr">
        <is>
          <t>CU CASON M RL:135850D-XL</t>
        </is>
      </c>
      <c r="F491" s="2">
        <v>810135850063</v>
      </c>
      <c r="G491" s="0" t="inlineStr">
        <is>
          <t>MENS</t>
        </is>
      </c>
      <c r="H491" s="0" t="inlineStr">
        <is>
          <t>XL</t>
        </is>
      </c>
      <c r="I491" s="0">
        <v>29.99</v>
      </c>
      <c r="J491" s="0">
        <v>22</v>
      </c>
    </row>
    <row r="492" spans="1:10" customHeight="0">
      <c r="A492" s="0">
        <f>HYPERLINK("https://dl.dropboxusercontent.com/scl/fi/5vlt9p1biw4zkqixiim46/cason-135850t.jpg?rlkey=62ocswgbeudo2e2xxcnzodb8w&amp;dl=0","Click to download Image")</f>
      </c>
      <c r="B492" s="0">
        <f>HYPERLINK("https://dl.dropboxusercontent.com/scl/fi/ma0mgpyegmwrlu12p17vr/mens-t-shirt-size-chartsslate-cason.jpg?rlkey=fzznw00ajqc08rai19d3iae4s&amp;dl=0","Click to download SizeChart")</f>
      </c>
      <c r="C492" s="0" t="inlineStr">
        <is>
          <t>Cason Men's Short Sleeve T-Shirt</t>
        </is>
      </c>
      <c r="D492" s="1">
        <v>135850</v>
      </c>
      <c r="E492" s="0" t="inlineStr">
        <is>
          <t>CU CASON M RL:135850E-2XL</t>
        </is>
      </c>
      <c r="F492" s="2">
        <v>810135850087</v>
      </c>
      <c r="G492" s="0" t="inlineStr">
        <is>
          <t>MENS</t>
        </is>
      </c>
      <c r="H492" s="0" t="inlineStr">
        <is>
          <t>2XL</t>
        </is>
      </c>
      <c r="I492" s="0">
        <v>31.99</v>
      </c>
      <c r="J492" s="0">
        <v>20</v>
      </c>
    </row>
    <row r="493" spans="1:10" customHeight="0">
      <c r="A493" s="0">
        <f>HYPERLINK("https://dl.dropboxusercontent.com/scl/fi/5vlt9p1biw4zkqixiim46/cason-135850t.jpg?rlkey=62ocswgbeudo2e2xxcnzodb8w&amp;dl=0","Click to download Image")</f>
      </c>
      <c r="B493" s="0">
        <f>HYPERLINK("https://dl.dropboxusercontent.com/scl/fi/ma0mgpyegmwrlu12p17vr/mens-t-shirt-size-chartsslate-cason.jpg?rlkey=fzznw00ajqc08rai19d3iae4s&amp;dl=0","Click to download SizeChart")</f>
      </c>
      <c r="C493" s="0" t="inlineStr">
        <is>
          <t>Cason Men's Short Sleeve T-Shirt</t>
        </is>
      </c>
      <c r="D493" s="1">
        <v>135850</v>
      </c>
      <c r="E493" s="0" t="inlineStr">
        <is>
          <t>CU CASON M RL:135850F-3XL</t>
        </is>
      </c>
      <c r="F493" s="2">
        <v>810135850094</v>
      </c>
      <c r="G493" s="0" t="inlineStr">
        <is>
          <t>MENS</t>
        </is>
      </c>
      <c r="H493" s="0" t="inlineStr">
        <is>
          <t>3XL</t>
        </is>
      </c>
      <c r="I493" s="0">
        <v>31.99</v>
      </c>
      <c r="J493" s="0">
        <v>11</v>
      </c>
    </row>
    <row r="494" spans="1:10" customHeight="0">
      <c r="A494" s="0">
        <f>HYPERLINK("https://dl.dropboxusercontent.com/scl/fi/43i7qt3g3xzz5w76vfzag/cason-135851t.jpg?rlkey=56mxifpy5knxtbsnzkhltz9fy&amp;dl=0","Click to download Image")</f>
      </c>
      <c r="B494" s="0">
        <f>HYPERLINK("https://dl.dropboxusercontent.com/scl/fi/ma0mgpyegmwrlu12p17vr/mens-t-shirt-size-chartsslate-cason.jpg?rlkey=fzznw00ajqc08rai19d3iae4s&amp;dl=0","Click to download SizeChart")</f>
      </c>
      <c r="C494" s="0" t="inlineStr">
        <is>
          <t>Cason Men's Short Sleeve T-Shirt</t>
        </is>
      </c>
      <c r="D494" s="1">
        <v>135851</v>
      </c>
      <c r="E494" s="0" t="inlineStr">
        <is>
          <t>DRK CASON M RL:135851A-S</t>
        </is>
      </c>
      <c r="F494" s="2">
        <v>817135851045</v>
      </c>
      <c r="G494" s="0" t="inlineStr">
        <is>
          <t>MENS</t>
        </is>
      </c>
      <c r="H494" s="0" t="inlineStr">
        <is>
          <t>S</t>
        </is>
      </c>
      <c r="I494" s="0">
        <v>29.99</v>
      </c>
      <c r="J494" s="0">
        <v>14</v>
      </c>
    </row>
    <row r="495" spans="1:10" customHeight="0">
      <c r="A495" s="0">
        <f>HYPERLINK("https://dl.dropboxusercontent.com/scl/fi/43i7qt3g3xzz5w76vfzag/cason-135851t.jpg?rlkey=56mxifpy5knxtbsnzkhltz9fy&amp;dl=0","Click to download Image")</f>
      </c>
      <c r="B495" s="0">
        <f>HYPERLINK("https://dl.dropboxusercontent.com/scl/fi/ma0mgpyegmwrlu12p17vr/mens-t-shirt-size-chartsslate-cason.jpg?rlkey=fzznw00ajqc08rai19d3iae4s&amp;dl=0","Click to download SizeChart")</f>
      </c>
      <c r="C495" s="0" t="inlineStr">
        <is>
          <t>Cason Men's Short Sleeve T-Shirt</t>
        </is>
      </c>
      <c r="D495" s="1">
        <v>135851</v>
      </c>
      <c r="E495" s="0" t="inlineStr">
        <is>
          <t>DRK CASON M RL:135851B-M</t>
        </is>
      </c>
      <c r="F495" s="2">
        <v>817135851052</v>
      </c>
      <c r="G495" s="0" t="inlineStr">
        <is>
          <t>MENS</t>
        </is>
      </c>
      <c r="H495" s="0" t="inlineStr">
        <is>
          <t>M</t>
        </is>
      </c>
      <c r="I495" s="0">
        <v>29.99</v>
      </c>
      <c r="J495" s="0">
        <v>25</v>
      </c>
    </row>
    <row r="496" spans="1:10" customHeight="0">
      <c r="A496" s="0">
        <f>HYPERLINK("https://dl.dropboxusercontent.com/scl/fi/43i7qt3g3xzz5w76vfzag/cason-135851t.jpg?rlkey=56mxifpy5knxtbsnzkhltz9fy&amp;dl=0","Click to download Image")</f>
      </c>
      <c r="B496" s="0">
        <f>HYPERLINK("https://dl.dropboxusercontent.com/scl/fi/ma0mgpyegmwrlu12p17vr/mens-t-shirt-size-chartsslate-cason.jpg?rlkey=fzznw00ajqc08rai19d3iae4s&amp;dl=0","Click to download SizeChart")</f>
      </c>
      <c r="C496" s="0" t="inlineStr">
        <is>
          <t>Cason Men's Short Sleeve T-Shirt</t>
        </is>
      </c>
      <c r="D496" s="1">
        <v>135851</v>
      </c>
      <c r="E496" s="0" t="inlineStr">
        <is>
          <t>DRK CASON M RL:135851C-L</t>
        </is>
      </c>
      <c r="F496" s="2">
        <v>817135851069</v>
      </c>
      <c r="G496" s="0" t="inlineStr">
        <is>
          <t>MENS</t>
        </is>
      </c>
      <c r="H496" s="0" t="inlineStr">
        <is>
          <t>L</t>
        </is>
      </c>
      <c r="I496" s="0">
        <v>29.99</v>
      </c>
      <c r="J496" s="0">
        <v>35</v>
      </c>
    </row>
    <row r="497" spans="1:10" customHeight="0">
      <c r="A497" s="0">
        <f>HYPERLINK("https://dl.dropboxusercontent.com/scl/fi/43i7qt3g3xzz5w76vfzag/cason-135851t.jpg?rlkey=56mxifpy5knxtbsnzkhltz9fy&amp;dl=0","Click to download Image")</f>
      </c>
      <c r="B497" s="0">
        <f>HYPERLINK("https://dl.dropboxusercontent.com/scl/fi/ma0mgpyegmwrlu12p17vr/mens-t-shirt-size-chartsslate-cason.jpg?rlkey=fzznw00ajqc08rai19d3iae4s&amp;dl=0","Click to download SizeChart")</f>
      </c>
      <c r="C497" s="0" t="inlineStr">
        <is>
          <t>Cason Men's Short Sleeve T-Shirt</t>
        </is>
      </c>
      <c r="D497" s="1">
        <v>135851</v>
      </c>
      <c r="E497" s="0" t="inlineStr">
        <is>
          <t>DRK CASON M RL:135851D-XL</t>
        </is>
      </c>
      <c r="F497" s="2">
        <v>817135851076</v>
      </c>
      <c r="G497" s="0" t="inlineStr">
        <is>
          <t>MENS</t>
        </is>
      </c>
      <c r="H497" s="0" t="inlineStr">
        <is>
          <t>XL</t>
        </is>
      </c>
      <c r="I497" s="0">
        <v>29.99</v>
      </c>
      <c r="J497" s="0">
        <v>39</v>
      </c>
    </row>
    <row r="498" spans="1:10" customHeight="0">
      <c r="A498" s="0">
        <f>HYPERLINK("https://dl.dropboxusercontent.com/scl/fi/43i7qt3g3xzz5w76vfzag/cason-135851t.jpg?rlkey=56mxifpy5knxtbsnzkhltz9fy&amp;dl=0","Click to download Image")</f>
      </c>
      <c r="B498" s="0">
        <f>HYPERLINK("https://dl.dropboxusercontent.com/scl/fi/ma0mgpyegmwrlu12p17vr/mens-t-shirt-size-chartsslate-cason.jpg?rlkey=fzznw00ajqc08rai19d3iae4s&amp;dl=0","Click to download SizeChart")</f>
      </c>
      <c r="C498" s="0" t="inlineStr">
        <is>
          <t>Cason Men's Short Sleeve T-Shirt</t>
        </is>
      </c>
      <c r="D498" s="1">
        <v>135851</v>
      </c>
      <c r="E498" s="0" t="inlineStr">
        <is>
          <t>DRK CASON M RL:135851E-2XL</t>
        </is>
      </c>
      <c r="F498" s="2">
        <v>817135851083</v>
      </c>
      <c r="G498" s="0" t="inlineStr">
        <is>
          <t>MENS</t>
        </is>
      </c>
      <c r="H498" s="0" t="inlineStr">
        <is>
          <t>2XL</t>
        </is>
      </c>
      <c r="I498" s="0">
        <v>31.99</v>
      </c>
      <c r="J498" s="0">
        <v>30</v>
      </c>
    </row>
    <row r="499" spans="1:10" customHeight="0">
      <c r="A499" s="0">
        <f>HYPERLINK("https://dl.dropboxusercontent.com/scl/fi/43i7qt3g3xzz5w76vfzag/cason-135851t.jpg?rlkey=56mxifpy5knxtbsnzkhltz9fy&amp;dl=0","Click to download Image")</f>
      </c>
      <c r="B499" s="0">
        <f>HYPERLINK("https://dl.dropboxusercontent.com/scl/fi/ma0mgpyegmwrlu12p17vr/mens-t-shirt-size-chartsslate-cason.jpg?rlkey=fzznw00ajqc08rai19d3iae4s&amp;dl=0","Click to download SizeChart")</f>
      </c>
      <c r="C499" s="0" t="inlineStr">
        <is>
          <t>Cason Men's Short Sleeve T-Shirt</t>
        </is>
      </c>
      <c r="D499" s="1">
        <v>135851</v>
      </c>
      <c r="E499" s="0" t="inlineStr">
        <is>
          <t>DRK CASON M RL:135851F-3XL</t>
        </is>
      </c>
      <c r="F499" s="2">
        <v>817135851090</v>
      </c>
      <c r="G499" s="0" t="inlineStr">
        <is>
          <t>MENS</t>
        </is>
      </c>
      <c r="H499" s="0" t="inlineStr">
        <is>
          <t>3XL</t>
        </is>
      </c>
      <c r="I499" s="0">
        <v>31.99</v>
      </c>
      <c r="J499" s="0">
        <v>16</v>
      </c>
    </row>
    <row r="500" spans="1:10" customHeight="0">
      <c r="A500" s="0">
        <f>HYPERLINK("https://dl.dropboxusercontent.com/scl/fi/laa1qbiu4j7exauje82g0/cason-135846t.jpg?rlkey=17a4qgqt8wsyffwgc238u0dhl&amp;dl=0","Click to download Image")</f>
      </c>
      <c r="B500" s="0">
        <f>HYPERLINK("https://dl.dropboxusercontent.com/scl/fi/ma0mgpyegmwrlu12p17vr/mens-t-shirt-size-chartsslate-cason.jpg?rlkey=fzznw00ajqc08rai19d3iae4s&amp;dl=0","Click to download SizeChart")</f>
      </c>
      <c r="C500" s="0" t="inlineStr">
        <is>
          <t>Cason Men's Short Sleeve T-Shirt</t>
        </is>
      </c>
      <c r="D500" s="1">
        <v>135846</v>
      </c>
      <c r="E500" s="0" t="inlineStr">
        <is>
          <t>ISU CASON M GD:135846A-S</t>
        </is>
      </c>
      <c r="F500" s="2">
        <v>801135846040</v>
      </c>
      <c r="G500" s="0" t="inlineStr">
        <is>
          <t>MENS</t>
        </is>
      </c>
      <c r="H500" s="0" t="inlineStr">
        <is>
          <t>S</t>
        </is>
      </c>
      <c r="I500" s="0">
        <v>29.99</v>
      </c>
      <c r="J500" s="0">
        <v>16</v>
      </c>
    </row>
    <row r="501" spans="1:10" customHeight="0">
      <c r="A501" s="0">
        <f>HYPERLINK("https://dl.dropboxusercontent.com/scl/fi/laa1qbiu4j7exauje82g0/cason-135846t.jpg?rlkey=17a4qgqt8wsyffwgc238u0dhl&amp;dl=0","Click to download Image")</f>
      </c>
      <c r="B501" s="0">
        <f>HYPERLINK("https://dl.dropboxusercontent.com/scl/fi/ma0mgpyegmwrlu12p17vr/mens-t-shirt-size-chartsslate-cason.jpg?rlkey=fzznw00ajqc08rai19d3iae4s&amp;dl=0","Click to download SizeChart")</f>
      </c>
      <c r="C501" s="0" t="inlineStr">
        <is>
          <t>Cason Men's Short Sleeve T-Shirt</t>
        </is>
      </c>
      <c r="D501" s="1">
        <v>135846</v>
      </c>
      <c r="E501" s="0" t="inlineStr">
        <is>
          <t>ISU CASON M GD:135846B-M</t>
        </is>
      </c>
      <c r="F501" s="2">
        <v>801135846057</v>
      </c>
      <c r="G501" s="0" t="inlineStr">
        <is>
          <t>MENS</t>
        </is>
      </c>
      <c r="H501" s="0" t="inlineStr">
        <is>
          <t>M</t>
        </is>
      </c>
      <c r="I501" s="0">
        <v>29.99</v>
      </c>
      <c r="J501" s="0">
        <v>33</v>
      </c>
    </row>
    <row r="502" spans="1:10" customHeight="0">
      <c r="A502" s="0">
        <f>HYPERLINK("https://dl.dropboxusercontent.com/scl/fi/laa1qbiu4j7exauje82g0/cason-135846t.jpg?rlkey=17a4qgqt8wsyffwgc238u0dhl&amp;dl=0","Click to download Image")</f>
      </c>
      <c r="B502" s="0">
        <f>HYPERLINK("https://dl.dropboxusercontent.com/scl/fi/ma0mgpyegmwrlu12p17vr/mens-t-shirt-size-chartsslate-cason.jpg?rlkey=fzznw00ajqc08rai19d3iae4s&amp;dl=0","Click to download SizeChart")</f>
      </c>
      <c r="C502" s="0" t="inlineStr">
        <is>
          <t>Cason Men's Short Sleeve T-Shirt</t>
        </is>
      </c>
      <c r="D502" s="1">
        <v>135846</v>
      </c>
      <c r="E502" s="0" t="inlineStr">
        <is>
          <t>ISU CASON M GD:135846C-L</t>
        </is>
      </c>
      <c r="F502" s="2">
        <v>801135846064</v>
      </c>
      <c r="G502" s="0" t="inlineStr">
        <is>
          <t>MENS</t>
        </is>
      </c>
      <c r="H502" s="0" t="inlineStr">
        <is>
          <t>L</t>
        </is>
      </c>
      <c r="I502" s="0">
        <v>29.99</v>
      </c>
      <c r="J502" s="0">
        <v>55</v>
      </c>
    </row>
    <row r="503" spans="1:10" customHeight="0">
      <c r="A503" s="0">
        <f>HYPERLINK("https://dl.dropboxusercontent.com/scl/fi/laa1qbiu4j7exauje82g0/cason-135846t.jpg?rlkey=17a4qgqt8wsyffwgc238u0dhl&amp;dl=0","Click to download Image")</f>
      </c>
      <c r="B503" s="0">
        <f>HYPERLINK("https://dl.dropboxusercontent.com/scl/fi/ma0mgpyegmwrlu12p17vr/mens-t-shirt-size-chartsslate-cason.jpg?rlkey=fzznw00ajqc08rai19d3iae4s&amp;dl=0","Click to download SizeChart")</f>
      </c>
      <c r="C503" s="0" t="inlineStr">
        <is>
          <t>Cason Men's Short Sleeve T-Shirt</t>
        </is>
      </c>
      <c r="D503" s="1">
        <v>135846</v>
      </c>
      <c r="E503" s="0" t="inlineStr">
        <is>
          <t>ISU CASON M GD:135846D-XL</t>
        </is>
      </c>
      <c r="F503" s="2">
        <v>801135846071</v>
      </c>
      <c r="G503" s="0" t="inlineStr">
        <is>
          <t>MENS</t>
        </is>
      </c>
      <c r="H503" s="0" t="inlineStr">
        <is>
          <t>XL</t>
        </is>
      </c>
      <c r="I503" s="0">
        <v>29.99</v>
      </c>
      <c r="J503" s="0">
        <v>57</v>
      </c>
    </row>
    <row r="504" spans="1:10" customHeight="0">
      <c r="A504" s="0">
        <f>HYPERLINK("https://dl.dropboxusercontent.com/scl/fi/laa1qbiu4j7exauje82g0/cason-135846t.jpg?rlkey=17a4qgqt8wsyffwgc238u0dhl&amp;dl=0","Click to download Image")</f>
      </c>
      <c r="B504" s="0">
        <f>HYPERLINK("https://dl.dropboxusercontent.com/scl/fi/ma0mgpyegmwrlu12p17vr/mens-t-shirt-size-chartsslate-cason.jpg?rlkey=fzznw00ajqc08rai19d3iae4s&amp;dl=0","Click to download SizeChart")</f>
      </c>
      <c r="C504" s="0" t="inlineStr">
        <is>
          <t>Cason Men's Short Sleeve T-Shirt</t>
        </is>
      </c>
      <c r="D504" s="1">
        <v>135846</v>
      </c>
      <c r="E504" s="0" t="inlineStr">
        <is>
          <t>ISU CASON M GD:135846E-2XL</t>
        </is>
      </c>
      <c r="F504" s="2">
        <v>801135846088</v>
      </c>
      <c r="G504" s="0" t="inlineStr">
        <is>
          <t>MENS</t>
        </is>
      </c>
      <c r="H504" s="0" t="inlineStr">
        <is>
          <t>2XL</t>
        </is>
      </c>
      <c r="I504" s="0">
        <v>31.99</v>
      </c>
      <c r="J504" s="0">
        <v>38</v>
      </c>
    </row>
    <row r="505" spans="1:10" customHeight="0">
      <c r="A505" s="0">
        <f>HYPERLINK("https://dl.dropboxusercontent.com/scl/fi/laa1qbiu4j7exauje82g0/cason-135846t.jpg?rlkey=17a4qgqt8wsyffwgc238u0dhl&amp;dl=0","Click to download Image")</f>
      </c>
      <c r="B505" s="0">
        <f>HYPERLINK("https://dl.dropboxusercontent.com/scl/fi/ma0mgpyegmwrlu12p17vr/mens-t-shirt-size-chartsslate-cason.jpg?rlkey=fzznw00ajqc08rai19d3iae4s&amp;dl=0","Click to download SizeChart")</f>
      </c>
      <c r="C505" s="0" t="inlineStr">
        <is>
          <t>Cason Men's Short Sleeve T-Shirt</t>
        </is>
      </c>
      <c r="D505" s="1">
        <v>135846</v>
      </c>
      <c r="E505" s="0" t="inlineStr">
        <is>
          <t>ISU CASON M GD:135846F-3XL</t>
        </is>
      </c>
      <c r="F505" s="2">
        <v>801135846095</v>
      </c>
      <c r="G505" s="0" t="inlineStr">
        <is>
          <t>MENS</t>
        </is>
      </c>
      <c r="H505" s="0" t="inlineStr">
        <is>
          <t>3XL</t>
        </is>
      </c>
      <c r="I505" s="0">
        <v>31.99</v>
      </c>
      <c r="J505" s="0">
        <v>20</v>
      </c>
    </row>
    <row r="506" spans="1:10" customHeight="0">
      <c r="A506" s="0">
        <f>HYPERLINK("https://dl.dropboxusercontent.com/scl/fi/yx9djk2bw890i1sz6nh1m/cason-135852t.jpg?rlkey=n4yo0kkjw9m3e1jcueky6ur0j&amp;dl=0","Click to download Image")</f>
      </c>
      <c r="B506" s="0">
        <f>HYPERLINK("https://dl.dropboxusercontent.com/scl/fi/ma0mgpyegmwrlu12p17vr/mens-t-shirt-size-chartsslate-cason.jpg?rlkey=fzznw00ajqc08rai19d3iae4s&amp;dl=0","Click to download SizeChart")</f>
      </c>
      <c r="C506" s="0" t="inlineStr">
        <is>
          <t>Cason Men's Short Sleeve T-Shirt</t>
        </is>
      </c>
      <c r="D506" s="1">
        <v>135852</v>
      </c>
      <c r="E506" s="0" t="inlineStr">
        <is>
          <t>KSU CASON M PE:135852A-S</t>
        </is>
      </c>
      <c r="F506" s="2">
        <v>805135852049</v>
      </c>
      <c r="G506" s="0" t="inlineStr">
        <is>
          <t>MENS</t>
        </is>
      </c>
      <c r="H506" s="0" t="inlineStr">
        <is>
          <t>S</t>
        </is>
      </c>
      <c r="I506" s="0">
        <v>29.99</v>
      </c>
      <c r="J506" s="0">
        <v>6</v>
      </c>
    </row>
    <row r="507" spans="1:10" customHeight="0">
      <c r="A507" s="0">
        <f>HYPERLINK("https://dl.dropboxusercontent.com/scl/fi/yx9djk2bw890i1sz6nh1m/cason-135852t.jpg?rlkey=n4yo0kkjw9m3e1jcueky6ur0j&amp;dl=0","Click to download Image")</f>
      </c>
      <c r="B507" s="0">
        <f>HYPERLINK("https://dl.dropboxusercontent.com/scl/fi/ma0mgpyegmwrlu12p17vr/mens-t-shirt-size-chartsslate-cason.jpg?rlkey=fzznw00ajqc08rai19d3iae4s&amp;dl=0","Click to download SizeChart")</f>
      </c>
      <c r="C507" s="0" t="inlineStr">
        <is>
          <t>Cason Men's Short Sleeve T-Shirt</t>
        </is>
      </c>
      <c r="D507" s="1">
        <v>135852</v>
      </c>
      <c r="E507" s="0" t="inlineStr">
        <is>
          <t>KSU CASON M PE:135852B-M</t>
        </is>
      </c>
      <c r="F507" s="2">
        <v>805135852056</v>
      </c>
      <c r="G507" s="0" t="inlineStr">
        <is>
          <t>MENS</t>
        </is>
      </c>
      <c r="H507" s="0" t="inlineStr">
        <is>
          <t>M</t>
        </is>
      </c>
      <c r="I507" s="0">
        <v>29.99</v>
      </c>
      <c r="J507" s="0">
        <v>34</v>
      </c>
    </row>
    <row r="508" spans="1:10" customHeight="0">
      <c r="A508" s="0">
        <f>HYPERLINK("https://dl.dropboxusercontent.com/scl/fi/yx9djk2bw890i1sz6nh1m/cason-135852t.jpg?rlkey=n4yo0kkjw9m3e1jcueky6ur0j&amp;dl=0","Click to download Image")</f>
      </c>
      <c r="B508" s="0">
        <f>HYPERLINK("https://dl.dropboxusercontent.com/scl/fi/ma0mgpyegmwrlu12p17vr/mens-t-shirt-size-chartsslate-cason.jpg?rlkey=fzznw00ajqc08rai19d3iae4s&amp;dl=0","Click to download SizeChart")</f>
      </c>
      <c r="C508" s="0" t="inlineStr">
        <is>
          <t>Cason Men's Short Sleeve T-Shirt</t>
        </is>
      </c>
      <c r="D508" s="1">
        <v>135852</v>
      </c>
      <c r="E508" s="0" t="inlineStr">
        <is>
          <t>KSU CASON M PE:135852C-L</t>
        </is>
      </c>
      <c r="F508" s="2">
        <v>805135852063</v>
      </c>
      <c r="G508" s="0" t="inlineStr">
        <is>
          <t>MENS</t>
        </is>
      </c>
      <c r="H508" s="0" t="inlineStr">
        <is>
          <t>L</t>
        </is>
      </c>
      <c r="I508" s="0">
        <v>29.99</v>
      </c>
      <c r="J508" s="0">
        <v>87</v>
      </c>
    </row>
    <row r="509" spans="1:10" customHeight="0">
      <c r="A509" s="0">
        <f>HYPERLINK("https://dl.dropboxusercontent.com/scl/fi/yx9djk2bw890i1sz6nh1m/cason-135852t.jpg?rlkey=n4yo0kkjw9m3e1jcueky6ur0j&amp;dl=0","Click to download Image")</f>
      </c>
      <c r="B509" s="0">
        <f>HYPERLINK("https://dl.dropboxusercontent.com/scl/fi/ma0mgpyegmwrlu12p17vr/mens-t-shirt-size-chartsslate-cason.jpg?rlkey=fzznw00ajqc08rai19d3iae4s&amp;dl=0","Click to download SizeChart")</f>
      </c>
      <c r="C509" s="0" t="inlineStr">
        <is>
          <t>Cason Men's Short Sleeve T-Shirt</t>
        </is>
      </c>
      <c r="D509" s="1">
        <v>135852</v>
      </c>
      <c r="E509" s="0" t="inlineStr">
        <is>
          <t>KSU CASON M PE:135852D-XL</t>
        </is>
      </c>
      <c r="F509" s="2">
        <v>805135852070</v>
      </c>
      <c r="G509" s="0" t="inlineStr">
        <is>
          <t>MENS</t>
        </is>
      </c>
      <c r="H509" s="0" t="inlineStr">
        <is>
          <t>XL</t>
        </is>
      </c>
      <c r="I509" s="0">
        <v>29.99</v>
      </c>
      <c r="J509" s="0">
        <v>79</v>
      </c>
    </row>
    <row r="510" spans="1:10" customHeight="0">
      <c r="A510" s="0">
        <f>HYPERLINK("https://dl.dropboxusercontent.com/scl/fi/yx9djk2bw890i1sz6nh1m/cason-135852t.jpg?rlkey=n4yo0kkjw9m3e1jcueky6ur0j&amp;dl=0","Click to download Image")</f>
      </c>
      <c r="B510" s="0">
        <f>HYPERLINK("https://dl.dropboxusercontent.com/scl/fi/ma0mgpyegmwrlu12p17vr/mens-t-shirt-size-chartsslate-cason.jpg?rlkey=fzznw00ajqc08rai19d3iae4s&amp;dl=0","Click to download SizeChart")</f>
      </c>
      <c r="C510" s="0" t="inlineStr">
        <is>
          <t>Cason Men's Short Sleeve T-Shirt</t>
        </is>
      </c>
      <c r="D510" s="1">
        <v>135852</v>
      </c>
      <c r="E510" s="0" t="inlineStr">
        <is>
          <t>KSU CASON M PE:135852E-2XL</t>
        </is>
      </c>
      <c r="F510" s="2">
        <v>805135852087</v>
      </c>
      <c r="G510" s="0" t="inlineStr">
        <is>
          <t>MENS</t>
        </is>
      </c>
      <c r="H510" s="0" t="inlineStr">
        <is>
          <t>2XL</t>
        </is>
      </c>
      <c r="I510" s="0">
        <v>31.99</v>
      </c>
      <c r="J510" s="0">
        <v>62</v>
      </c>
    </row>
    <row r="511" spans="1:10" customHeight="0">
      <c r="A511" s="0">
        <f>HYPERLINK("https://dl.dropboxusercontent.com/scl/fi/yx9djk2bw890i1sz6nh1m/cason-135852t.jpg?rlkey=n4yo0kkjw9m3e1jcueky6ur0j&amp;dl=0","Click to download Image")</f>
      </c>
      <c r="B511" s="0">
        <f>HYPERLINK("https://dl.dropboxusercontent.com/scl/fi/ma0mgpyegmwrlu12p17vr/mens-t-shirt-size-chartsslate-cason.jpg?rlkey=fzznw00ajqc08rai19d3iae4s&amp;dl=0","Click to download SizeChart")</f>
      </c>
      <c r="C511" s="0" t="inlineStr">
        <is>
          <t>Cason Men's Short Sleeve T-Shirt</t>
        </is>
      </c>
      <c r="D511" s="1">
        <v>135852</v>
      </c>
      <c r="E511" s="0" t="inlineStr">
        <is>
          <t>KSU CASON M PE:135852F-3XL</t>
        </is>
      </c>
      <c r="F511" s="2">
        <v>805135852094</v>
      </c>
      <c r="G511" s="0" t="inlineStr">
        <is>
          <t>MENS</t>
        </is>
      </c>
      <c r="H511" s="0" t="inlineStr">
        <is>
          <t>3XL</t>
        </is>
      </c>
      <c r="I511" s="0">
        <v>31.99</v>
      </c>
      <c r="J511" s="0">
        <v>34</v>
      </c>
    </row>
    <row r="512" spans="1:10" customHeight="0">
      <c r="A512" s="0">
        <f>HYPERLINK("https://dl.dropboxusercontent.com/scl/fi/wvx9psdamu8u6sweboe4s/cason-135848t.jpg?rlkey=c20m3zc4kpp2why6zo8bedikw&amp;dl=0","Click to download Image")</f>
      </c>
      <c r="B512" s="0">
        <f>HYPERLINK("https://dl.dropboxusercontent.com/scl/fi/ma0mgpyegmwrlu12p17vr/mens-t-shirt-size-chartsslate-cason.jpg?rlkey=fzznw00ajqc08rai19d3iae4s&amp;dl=0","Click to download SizeChart")</f>
      </c>
      <c r="C512" s="0" t="inlineStr">
        <is>
          <t>Cason Men's Short Sleeve T-Shirt</t>
        </is>
      </c>
      <c r="D512" s="1">
        <v>135848</v>
      </c>
      <c r="E512" s="0" t="inlineStr">
        <is>
          <t>SDSU CASON M NY:135848A-S</t>
        </is>
      </c>
      <c r="F512" s="2">
        <v>816135848048</v>
      </c>
      <c r="G512" s="0" t="inlineStr">
        <is>
          <t>MENS</t>
        </is>
      </c>
      <c r="H512" s="0" t="inlineStr">
        <is>
          <t>S</t>
        </is>
      </c>
      <c r="I512" s="0">
        <v>29.99</v>
      </c>
      <c r="J512" s="0">
        <v>25</v>
      </c>
    </row>
    <row r="513" spans="1:10" customHeight="0">
      <c r="A513" s="0">
        <f>HYPERLINK("https://dl.dropboxusercontent.com/scl/fi/wvx9psdamu8u6sweboe4s/cason-135848t.jpg?rlkey=c20m3zc4kpp2why6zo8bedikw&amp;dl=0","Click to download Image")</f>
      </c>
      <c r="B513" s="0">
        <f>HYPERLINK("https://dl.dropboxusercontent.com/scl/fi/ma0mgpyegmwrlu12p17vr/mens-t-shirt-size-chartsslate-cason.jpg?rlkey=fzznw00ajqc08rai19d3iae4s&amp;dl=0","Click to download SizeChart")</f>
      </c>
      <c r="C513" s="0" t="inlineStr">
        <is>
          <t>Cason Men's Short Sleeve T-Shirt</t>
        </is>
      </c>
      <c r="D513" s="1">
        <v>135848</v>
      </c>
      <c r="E513" s="0" t="inlineStr">
        <is>
          <t>SDSU CASON M NY:135848B-M</t>
        </is>
      </c>
      <c r="F513" s="2">
        <v>816135848055</v>
      </c>
      <c r="G513" s="0" t="inlineStr">
        <is>
          <t>MENS</t>
        </is>
      </c>
      <c r="H513" s="0" t="inlineStr">
        <is>
          <t>M</t>
        </is>
      </c>
      <c r="I513" s="0">
        <v>29.99</v>
      </c>
      <c r="J513" s="0">
        <v>43</v>
      </c>
    </row>
    <row r="514" spans="1:10" customHeight="0">
      <c r="A514" s="0">
        <f>HYPERLINK("https://dl.dropboxusercontent.com/scl/fi/wvx9psdamu8u6sweboe4s/cason-135848t.jpg?rlkey=c20m3zc4kpp2why6zo8bedikw&amp;dl=0","Click to download Image")</f>
      </c>
      <c r="B514" s="0">
        <f>HYPERLINK("https://dl.dropboxusercontent.com/scl/fi/ma0mgpyegmwrlu12p17vr/mens-t-shirt-size-chartsslate-cason.jpg?rlkey=fzznw00ajqc08rai19d3iae4s&amp;dl=0","Click to download SizeChart")</f>
      </c>
      <c r="C514" s="0" t="inlineStr">
        <is>
          <t>Cason Men's Short Sleeve T-Shirt</t>
        </is>
      </c>
      <c r="D514" s="1">
        <v>135848</v>
      </c>
      <c r="E514" s="0" t="inlineStr">
        <is>
          <t>SDSU CASON M NY:135848C-L</t>
        </is>
      </c>
      <c r="F514" s="2">
        <v>816135848062</v>
      </c>
      <c r="G514" s="0" t="inlineStr">
        <is>
          <t>MENS</t>
        </is>
      </c>
      <c r="H514" s="0" t="inlineStr">
        <is>
          <t>L</t>
        </is>
      </c>
      <c r="I514" s="0">
        <v>29.99</v>
      </c>
      <c r="J514" s="0">
        <v>73</v>
      </c>
    </row>
    <row r="515" spans="1:10" customHeight="0">
      <c r="A515" s="0">
        <f>HYPERLINK("https://dl.dropboxusercontent.com/scl/fi/wvx9psdamu8u6sweboe4s/cason-135848t.jpg?rlkey=c20m3zc4kpp2why6zo8bedikw&amp;dl=0","Click to download Image")</f>
      </c>
      <c r="B515" s="0">
        <f>HYPERLINK("https://dl.dropboxusercontent.com/scl/fi/ma0mgpyegmwrlu12p17vr/mens-t-shirt-size-chartsslate-cason.jpg?rlkey=fzznw00ajqc08rai19d3iae4s&amp;dl=0","Click to download SizeChart")</f>
      </c>
      <c r="C515" s="0" t="inlineStr">
        <is>
          <t>Cason Men's Short Sleeve T-Shirt</t>
        </is>
      </c>
      <c r="D515" s="1">
        <v>135848</v>
      </c>
      <c r="E515" s="0" t="inlineStr">
        <is>
          <t>SDSU CASON M NY:135848D-XL</t>
        </is>
      </c>
      <c r="F515" s="2">
        <v>816135848079</v>
      </c>
      <c r="G515" s="0" t="inlineStr">
        <is>
          <t>MENS</t>
        </is>
      </c>
      <c r="H515" s="0" t="inlineStr">
        <is>
          <t>XL</t>
        </is>
      </c>
      <c r="I515" s="0">
        <v>29.99</v>
      </c>
      <c r="J515" s="0">
        <v>76</v>
      </c>
    </row>
    <row r="516" spans="1:10" customHeight="0">
      <c r="A516" s="0">
        <f>HYPERLINK("https://dl.dropboxusercontent.com/scl/fi/wvx9psdamu8u6sweboe4s/cason-135848t.jpg?rlkey=c20m3zc4kpp2why6zo8bedikw&amp;dl=0","Click to download Image")</f>
      </c>
      <c r="B516" s="0">
        <f>HYPERLINK("https://dl.dropboxusercontent.com/scl/fi/ma0mgpyegmwrlu12p17vr/mens-t-shirt-size-chartsslate-cason.jpg?rlkey=fzznw00ajqc08rai19d3iae4s&amp;dl=0","Click to download SizeChart")</f>
      </c>
      <c r="C516" s="0" t="inlineStr">
        <is>
          <t>Cason Men's Short Sleeve T-Shirt</t>
        </is>
      </c>
      <c r="D516" s="1">
        <v>135848</v>
      </c>
      <c r="E516" s="0" t="inlineStr">
        <is>
          <t>SDSU CASON M NY:135848E-2XL</t>
        </is>
      </c>
      <c r="F516" s="2">
        <v>816135848086</v>
      </c>
      <c r="G516" s="0" t="inlineStr">
        <is>
          <t>MENS</t>
        </is>
      </c>
      <c r="H516" s="0" t="inlineStr">
        <is>
          <t>2XL</t>
        </is>
      </c>
      <c r="I516" s="0">
        <v>31.99</v>
      </c>
      <c r="J516" s="0">
        <v>42</v>
      </c>
    </row>
    <row r="517" spans="1:10" customHeight="0">
      <c r="A517" s="0">
        <f>HYPERLINK("https://dl.dropboxusercontent.com/scl/fi/wvx9psdamu8u6sweboe4s/cason-135848t.jpg?rlkey=c20m3zc4kpp2why6zo8bedikw&amp;dl=0","Click to download Image")</f>
      </c>
      <c r="B517" s="0">
        <f>HYPERLINK("https://dl.dropboxusercontent.com/scl/fi/ma0mgpyegmwrlu12p17vr/mens-t-shirt-size-chartsslate-cason.jpg?rlkey=fzznw00ajqc08rai19d3iae4s&amp;dl=0","Click to download SizeChart")</f>
      </c>
      <c r="C517" s="0" t="inlineStr">
        <is>
          <t>Cason Men's Short Sleeve T-Shirt</t>
        </is>
      </c>
      <c r="D517" s="1">
        <v>135848</v>
      </c>
      <c r="E517" s="0" t="inlineStr">
        <is>
          <t>SDSU CASON M NY:135848F-3XL</t>
        </is>
      </c>
      <c r="F517" s="2">
        <v>816135848093</v>
      </c>
      <c r="G517" s="0" t="inlineStr">
        <is>
          <t>MENS</t>
        </is>
      </c>
      <c r="H517" s="0" t="inlineStr">
        <is>
          <t>3XL</t>
        </is>
      </c>
      <c r="I517" s="0">
        <v>31.99</v>
      </c>
      <c r="J517" s="0">
        <v>20</v>
      </c>
    </row>
    <row r="518" spans="1:10" customHeight="0">
      <c r="A518" s="0">
        <f>HYPERLINK("https://dl.dropboxusercontent.com/scl/fi/zipz8g420y9xhi1l6gd06/cason-135849t.jpg?rlkey=r20ol831olaclfpwbd0qs3x2h&amp;dl=0","Click to download Image")</f>
      </c>
      <c r="B518" s="0">
        <f>HYPERLINK("https://dl.dropboxusercontent.com/scl/fi/ma0mgpyegmwrlu12p17vr/mens-t-shirt-size-chartsslate-cason.jpg?rlkey=fzznw00ajqc08rai19d3iae4s&amp;dl=0","Click to download SizeChart")</f>
      </c>
      <c r="C518" s="0" t="inlineStr">
        <is>
          <t>Cason Men's Short Sleeve T-Shirt</t>
        </is>
      </c>
      <c r="D518" s="1">
        <v>135849</v>
      </c>
      <c r="E518" s="0" t="inlineStr">
        <is>
          <t>SDSU CASON M RL:135849A-S</t>
        </is>
      </c>
      <c r="F518" s="2">
        <v>816135849045</v>
      </c>
      <c r="G518" s="0" t="inlineStr">
        <is>
          <t>MENS</t>
        </is>
      </c>
      <c r="H518" s="0" t="inlineStr">
        <is>
          <t>S</t>
        </is>
      </c>
      <c r="I518" s="0">
        <v>29.99</v>
      </c>
      <c r="J518" s="0">
        <v>14</v>
      </c>
    </row>
    <row r="519" spans="1:10" customHeight="0">
      <c r="A519" s="0">
        <f>HYPERLINK("https://dl.dropboxusercontent.com/scl/fi/zipz8g420y9xhi1l6gd06/cason-135849t.jpg?rlkey=r20ol831olaclfpwbd0qs3x2h&amp;dl=0","Click to download Image")</f>
      </c>
      <c r="B519" s="0">
        <f>HYPERLINK("https://dl.dropboxusercontent.com/scl/fi/ma0mgpyegmwrlu12p17vr/mens-t-shirt-size-chartsslate-cason.jpg?rlkey=fzznw00ajqc08rai19d3iae4s&amp;dl=0","Click to download SizeChart")</f>
      </c>
      <c r="C519" s="0" t="inlineStr">
        <is>
          <t>Cason Men's Short Sleeve T-Shirt</t>
        </is>
      </c>
      <c r="D519" s="1">
        <v>135849</v>
      </c>
      <c r="E519" s="0" t="inlineStr">
        <is>
          <t>SDSU CASON M RL:135849B-M</t>
        </is>
      </c>
      <c r="F519" s="2">
        <v>816135849052</v>
      </c>
      <c r="G519" s="0" t="inlineStr">
        <is>
          <t>MENS</t>
        </is>
      </c>
      <c r="H519" s="0" t="inlineStr">
        <is>
          <t>M</t>
        </is>
      </c>
      <c r="I519" s="0">
        <v>29.99</v>
      </c>
      <c r="J519" s="0">
        <v>25</v>
      </c>
    </row>
    <row r="520" spans="1:10" customHeight="0">
      <c r="A520" s="0">
        <f>HYPERLINK("https://dl.dropboxusercontent.com/scl/fi/zipz8g420y9xhi1l6gd06/cason-135849t.jpg?rlkey=r20ol831olaclfpwbd0qs3x2h&amp;dl=0","Click to download Image")</f>
      </c>
      <c r="B520" s="0">
        <f>HYPERLINK("https://dl.dropboxusercontent.com/scl/fi/ma0mgpyegmwrlu12p17vr/mens-t-shirt-size-chartsslate-cason.jpg?rlkey=fzznw00ajqc08rai19d3iae4s&amp;dl=0","Click to download SizeChart")</f>
      </c>
      <c r="C520" s="0" t="inlineStr">
        <is>
          <t>Cason Men's Short Sleeve T-Shirt</t>
        </is>
      </c>
      <c r="D520" s="1">
        <v>135849</v>
      </c>
      <c r="E520" s="0" t="inlineStr">
        <is>
          <t>SDSU CASON M RL:135849C-L</t>
        </is>
      </c>
      <c r="F520" s="2">
        <v>816135849069</v>
      </c>
      <c r="G520" s="0" t="inlineStr">
        <is>
          <t>MENS</t>
        </is>
      </c>
      <c r="H520" s="0" t="inlineStr">
        <is>
          <t>L</t>
        </is>
      </c>
      <c r="I520" s="0">
        <v>29.99</v>
      </c>
      <c r="J520" s="0">
        <v>33</v>
      </c>
    </row>
    <row r="521" spans="1:10" customHeight="0">
      <c r="A521" s="0">
        <f>HYPERLINK("https://dl.dropboxusercontent.com/scl/fi/zipz8g420y9xhi1l6gd06/cason-135849t.jpg?rlkey=r20ol831olaclfpwbd0qs3x2h&amp;dl=0","Click to download Image")</f>
      </c>
      <c r="B521" s="0">
        <f>HYPERLINK("https://dl.dropboxusercontent.com/scl/fi/ma0mgpyegmwrlu12p17vr/mens-t-shirt-size-chartsslate-cason.jpg?rlkey=fzznw00ajqc08rai19d3iae4s&amp;dl=0","Click to download SizeChart")</f>
      </c>
      <c r="C521" s="0" t="inlineStr">
        <is>
          <t>Cason Men's Short Sleeve T-Shirt</t>
        </is>
      </c>
      <c r="D521" s="1">
        <v>135849</v>
      </c>
      <c r="E521" s="0" t="inlineStr">
        <is>
          <t>SDSU CASON M RL:135849D-XL</t>
        </is>
      </c>
      <c r="F521" s="2">
        <v>816135849076</v>
      </c>
      <c r="G521" s="0" t="inlineStr">
        <is>
          <t>MENS</t>
        </is>
      </c>
      <c r="H521" s="0" t="inlineStr">
        <is>
          <t>XL</t>
        </is>
      </c>
      <c r="I521" s="0">
        <v>29.99</v>
      </c>
      <c r="J521" s="0">
        <v>33</v>
      </c>
    </row>
    <row r="522" spans="1:10" customHeight="0">
      <c r="A522" s="0">
        <f>HYPERLINK("https://dl.dropboxusercontent.com/scl/fi/zipz8g420y9xhi1l6gd06/cason-135849t.jpg?rlkey=r20ol831olaclfpwbd0qs3x2h&amp;dl=0","Click to download Image")</f>
      </c>
      <c r="B522" s="0">
        <f>HYPERLINK("https://dl.dropboxusercontent.com/scl/fi/ma0mgpyegmwrlu12p17vr/mens-t-shirt-size-chartsslate-cason.jpg?rlkey=fzznw00ajqc08rai19d3iae4s&amp;dl=0","Click to download SizeChart")</f>
      </c>
      <c r="C522" s="0" t="inlineStr">
        <is>
          <t>Cason Men's Short Sleeve T-Shirt</t>
        </is>
      </c>
      <c r="D522" s="1">
        <v>135849</v>
      </c>
      <c r="E522" s="0" t="inlineStr">
        <is>
          <t>SDSU CASON M RL:135849E-2XL</t>
        </is>
      </c>
      <c r="F522" s="2">
        <v>816135849083</v>
      </c>
      <c r="G522" s="0" t="inlineStr">
        <is>
          <t>MENS</t>
        </is>
      </c>
      <c r="H522" s="0" t="inlineStr">
        <is>
          <t>2XL</t>
        </is>
      </c>
      <c r="I522" s="0">
        <v>31.99</v>
      </c>
      <c r="J522" s="0">
        <v>28</v>
      </c>
    </row>
    <row r="523" spans="1:10" customHeight="0">
      <c r="A523" s="0">
        <f>HYPERLINK("https://dl.dropboxusercontent.com/scl/fi/zipz8g420y9xhi1l6gd06/cason-135849t.jpg?rlkey=r20ol831olaclfpwbd0qs3x2h&amp;dl=0","Click to download Image")</f>
      </c>
      <c r="B523" s="0">
        <f>HYPERLINK("https://dl.dropboxusercontent.com/scl/fi/ma0mgpyegmwrlu12p17vr/mens-t-shirt-size-chartsslate-cason.jpg?rlkey=fzznw00ajqc08rai19d3iae4s&amp;dl=0","Click to download SizeChart")</f>
      </c>
      <c r="C523" s="0" t="inlineStr">
        <is>
          <t>Cason Men's Short Sleeve T-Shirt</t>
        </is>
      </c>
      <c r="D523" s="1">
        <v>135849</v>
      </c>
      <c r="E523" s="0" t="inlineStr">
        <is>
          <t>SDSU CASON M RL:135849F-3XL</t>
        </is>
      </c>
      <c r="F523" s="2">
        <v>816135849090</v>
      </c>
      <c r="G523" s="0" t="inlineStr">
        <is>
          <t>MENS</t>
        </is>
      </c>
      <c r="H523" s="0" t="inlineStr">
        <is>
          <t>3XL</t>
        </is>
      </c>
      <c r="I523" s="0">
        <v>31.99</v>
      </c>
      <c r="J523" s="0">
        <v>14</v>
      </c>
    </row>
    <row r="524" spans="1:10" customHeight="0">
      <c r="A524" s="0">
        <f>HYPERLINK("https://dl.dropboxusercontent.com/scl/fi/789hidehozgm42tdoz1sx/ciri-137436f.jpg?rlkey=gsnwn6nc916tn5u4gy0zux1ih&amp;dl=0","Click to download Image")</f>
      </c>
      <c r="B524" s="0">
        <f>HYPERLINK("https://dl.dropboxusercontent.com/scl/fi/n1m0kwgmhar4ssju9lb2h/graphic-update2022-mens.jpg?rlkey=vffroq8jx24yrkr9z2qpv8j6z&amp;dl=0","Click to download SizeChart")</f>
      </c>
      <c r="C524" s="0" t="inlineStr">
        <is>
          <t>Ciri Men's Hoodie</t>
        </is>
      </c>
      <c r="D524" s="1">
        <v>137436</v>
      </c>
      <c r="E524" s="0" t="inlineStr">
        <is>
          <t>IOWA CIRI M BK:137436A-S</t>
        </is>
      </c>
      <c r="F524" s="2">
        <v>800137436044</v>
      </c>
      <c r="G524" s="0" t="inlineStr">
        <is>
          <t>MENS</t>
        </is>
      </c>
      <c r="H524" s="0" t="inlineStr">
        <is>
          <t>S</t>
        </is>
      </c>
      <c r="I524" s="0">
        <v>29.99</v>
      </c>
      <c r="J524" s="0">
        <v>0</v>
      </c>
    </row>
    <row r="525" spans="1:10" customHeight="0">
      <c r="A525" s="0">
        <f>HYPERLINK("https://dl.dropboxusercontent.com/scl/fi/789hidehozgm42tdoz1sx/ciri-137436f.jpg?rlkey=gsnwn6nc916tn5u4gy0zux1ih&amp;dl=0","Click to download Image")</f>
      </c>
      <c r="B525" s="0">
        <f>HYPERLINK("https://dl.dropboxusercontent.com/scl/fi/n1m0kwgmhar4ssju9lb2h/graphic-update2022-mens.jpg?rlkey=vffroq8jx24yrkr9z2qpv8j6z&amp;dl=0","Click to download SizeChart")</f>
      </c>
      <c r="C525" s="0" t="inlineStr">
        <is>
          <t>Ciri Men's Hoodie</t>
        </is>
      </c>
      <c r="D525" s="1">
        <v>137436</v>
      </c>
      <c r="E525" s="0" t="inlineStr">
        <is>
          <t>IOWA CIRI M BK:137436B-M</t>
        </is>
      </c>
      <c r="F525" s="2">
        <v>800137436051</v>
      </c>
      <c r="G525" s="0" t="inlineStr">
        <is>
          <t>MENS</t>
        </is>
      </c>
      <c r="H525" s="0" t="inlineStr">
        <is>
          <t>M</t>
        </is>
      </c>
      <c r="I525" s="0">
        <v>29.99</v>
      </c>
      <c r="J525" s="0">
        <v>8</v>
      </c>
    </row>
    <row r="526" spans="1:10" customHeight="0">
      <c r="A526" s="0">
        <f>HYPERLINK("https://dl.dropboxusercontent.com/scl/fi/789hidehozgm42tdoz1sx/ciri-137436f.jpg?rlkey=gsnwn6nc916tn5u4gy0zux1ih&amp;dl=0","Click to download Image")</f>
      </c>
      <c r="B526" s="0">
        <f>HYPERLINK("https://dl.dropboxusercontent.com/scl/fi/n1m0kwgmhar4ssju9lb2h/graphic-update2022-mens.jpg?rlkey=vffroq8jx24yrkr9z2qpv8j6z&amp;dl=0","Click to download SizeChart")</f>
      </c>
      <c r="C526" s="0" t="inlineStr">
        <is>
          <t>Ciri Men's Hoodie</t>
        </is>
      </c>
      <c r="D526" s="1">
        <v>137436</v>
      </c>
      <c r="E526" s="0" t="inlineStr">
        <is>
          <t>IOWA CIRI M BK:137436C-L</t>
        </is>
      </c>
      <c r="F526" s="2">
        <v>800137436068</v>
      </c>
      <c r="G526" s="0" t="inlineStr">
        <is>
          <t>MENS</t>
        </is>
      </c>
      <c r="H526" s="0" t="inlineStr">
        <is>
          <t>L</t>
        </is>
      </c>
      <c r="I526" s="0">
        <v>29.99</v>
      </c>
      <c r="J526" s="0">
        <v>0</v>
      </c>
    </row>
    <row r="527" spans="1:10" customHeight="0">
      <c r="A527" s="0">
        <f>HYPERLINK("https://dl.dropboxusercontent.com/scl/fi/789hidehozgm42tdoz1sx/ciri-137436f.jpg?rlkey=gsnwn6nc916tn5u4gy0zux1ih&amp;dl=0","Click to download Image")</f>
      </c>
      <c r="B527" s="0">
        <f>HYPERLINK("https://dl.dropboxusercontent.com/scl/fi/n1m0kwgmhar4ssju9lb2h/graphic-update2022-mens.jpg?rlkey=vffroq8jx24yrkr9z2qpv8j6z&amp;dl=0","Click to download SizeChart")</f>
      </c>
      <c r="C527" s="0" t="inlineStr">
        <is>
          <t>Ciri Men's Hoodie</t>
        </is>
      </c>
      <c r="D527" s="1">
        <v>137436</v>
      </c>
      <c r="E527" s="0" t="inlineStr">
        <is>
          <t>IOWA CIRI M BK:137436D-XL</t>
        </is>
      </c>
      <c r="F527" s="2">
        <v>800137436075</v>
      </c>
      <c r="G527" s="0" t="inlineStr">
        <is>
          <t>MENS</t>
        </is>
      </c>
      <c r="H527" s="0" t="inlineStr">
        <is>
          <t>XL</t>
        </is>
      </c>
      <c r="I527" s="0">
        <v>29.99</v>
      </c>
      <c r="J527" s="0">
        <v>0</v>
      </c>
    </row>
    <row r="528" spans="1:10" customHeight="0">
      <c r="A528" s="0">
        <f>HYPERLINK("https://dl.dropboxusercontent.com/scl/fi/789hidehozgm42tdoz1sx/ciri-137436f.jpg?rlkey=gsnwn6nc916tn5u4gy0zux1ih&amp;dl=0","Click to download Image")</f>
      </c>
      <c r="B528" s="0">
        <f>HYPERLINK("https://dl.dropboxusercontent.com/scl/fi/n1m0kwgmhar4ssju9lb2h/graphic-update2022-mens.jpg?rlkey=vffroq8jx24yrkr9z2qpv8j6z&amp;dl=0","Click to download SizeChart")</f>
      </c>
      <c r="C528" s="0" t="inlineStr">
        <is>
          <t>Ciri Men's Hoodie</t>
        </is>
      </c>
      <c r="D528" s="1">
        <v>137436</v>
      </c>
      <c r="E528" s="0" t="inlineStr">
        <is>
          <t>IOWA CIRI M BK:137436E-2XL</t>
        </is>
      </c>
      <c r="F528" s="2">
        <v>800137436082</v>
      </c>
      <c r="G528" s="0" t="inlineStr">
        <is>
          <t>MENS</t>
        </is>
      </c>
      <c r="H528" s="0" t="inlineStr">
        <is>
          <t>2XL</t>
        </is>
      </c>
      <c r="I528" s="0">
        <v>29.99</v>
      </c>
      <c r="J528" s="0">
        <v>0</v>
      </c>
    </row>
    <row r="529" spans="1:10" customHeight="0">
      <c r="A529" s="0">
        <f>HYPERLINK("https://dl.dropboxusercontent.com/scl/fi/789hidehozgm42tdoz1sx/ciri-137436f.jpg?rlkey=gsnwn6nc916tn5u4gy0zux1ih&amp;dl=0","Click to download Image")</f>
      </c>
      <c r="B529" s="0">
        <f>HYPERLINK("https://dl.dropboxusercontent.com/scl/fi/n1m0kwgmhar4ssju9lb2h/graphic-update2022-mens.jpg?rlkey=vffroq8jx24yrkr9z2qpv8j6z&amp;dl=0","Click to download SizeChart")</f>
      </c>
      <c r="C529" s="0" t="inlineStr">
        <is>
          <t>Ciri Men's Hoodie</t>
        </is>
      </c>
      <c r="D529" s="1">
        <v>137436</v>
      </c>
      <c r="E529" s="0" t="inlineStr">
        <is>
          <t>IOWA CIRI M BK:137436F-3XL</t>
        </is>
      </c>
      <c r="F529" s="2">
        <v>800137436099</v>
      </c>
      <c r="G529" s="0" t="inlineStr">
        <is>
          <t>MENS</t>
        </is>
      </c>
      <c r="H529" s="0" t="inlineStr">
        <is>
          <t>3XL</t>
        </is>
      </c>
      <c r="I529" s="0">
        <v>29.99</v>
      </c>
      <c r="J529" s="0">
        <v>0</v>
      </c>
    </row>
    <row r="530" spans="1:10" customHeight="0">
      <c r="A530" s="0">
        <f>HYPERLINK("https://dl.dropboxusercontent.com/scl/fi/auwp5w6pgp7xjshqabcu5/ciri-137476f.jpg?rlkey=jd2qcawwuauphexg95zpy3155&amp;dl=0","Click to download Image")</f>
      </c>
      <c r="B530" s="0">
        <f>HYPERLINK("https://dl.dropboxusercontent.com/scl/fi/n1m0kwgmhar4ssju9lb2h/graphic-update2022-mens.jpg?rlkey=vffroq8jx24yrkr9z2qpv8j6z&amp;dl=0","Click to download SizeChart")</f>
      </c>
      <c r="C530" s="0" t="inlineStr">
        <is>
          <t>Ciri Men's Hoodie</t>
        </is>
      </c>
      <c r="D530" s="1">
        <v>137476</v>
      </c>
      <c r="E530" s="0" t="inlineStr">
        <is>
          <t>ISU CIRI M CL:137476A-S</t>
        </is>
      </c>
      <c r="F530" s="2">
        <v>801137476047</v>
      </c>
      <c r="G530" s="0" t="inlineStr">
        <is>
          <t>MENS</t>
        </is>
      </c>
      <c r="H530" s="0" t="inlineStr">
        <is>
          <t>S</t>
        </is>
      </c>
      <c r="I530" s="0">
        <v>29.99</v>
      </c>
      <c r="J530" s="0">
        <v>7</v>
      </c>
    </row>
    <row r="531" spans="1:10" customHeight="0">
      <c r="A531" s="0">
        <f>HYPERLINK("https://dl.dropboxusercontent.com/scl/fi/auwp5w6pgp7xjshqabcu5/ciri-137476f.jpg?rlkey=jd2qcawwuauphexg95zpy3155&amp;dl=0","Click to download Image")</f>
      </c>
      <c r="B531" s="0">
        <f>HYPERLINK("https://dl.dropboxusercontent.com/scl/fi/n1m0kwgmhar4ssju9lb2h/graphic-update2022-mens.jpg?rlkey=vffroq8jx24yrkr9z2qpv8j6z&amp;dl=0","Click to download SizeChart")</f>
      </c>
      <c r="C531" s="0" t="inlineStr">
        <is>
          <t>Ciri Men's Hoodie</t>
        </is>
      </c>
      <c r="D531" s="1">
        <v>137476</v>
      </c>
      <c r="E531" s="0" t="inlineStr">
        <is>
          <t>ISU CIRI M CL:137476B-M</t>
        </is>
      </c>
      <c r="F531" s="2">
        <v>801137476054</v>
      </c>
      <c r="G531" s="0" t="inlineStr">
        <is>
          <t>MENS</t>
        </is>
      </c>
      <c r="H531" s="0" t="inlineStr">
        <is>
          <t>M</t>
        </is>
      </c>
      <c r="I531" s="0">
        <v>29.99</v>
      </c>
      <c r="J531" s="0">
        <v>15</v>
      </c>
    </row>
    <row r="532" spans="1:10" customHeight="0">
      <c r="A532" s="0">
        <f>HYPERLINK("https://dl.dropboxusercontent.com/scl/fi/auwp5w6pgp7xjshqabcu5/ciri-137476f.jpg?rlkey=jd2qcawwuauphexg95zpy3155&amp;dl=0","Click to download Image")</f>
      </c>
      <c r="B532" s="0">
        <f>HYPERLINK("https://dl.dropboxusercontent.com/scl/fi/n1m0kwgmhar4ssju9lb2h/graphic-update2022-mens.jpg?rlkey=vffroq8jx24yrkr9z2qpv8j6z&amp;dl=0","Click to download SizeChart")</f>
      </c>
      <c r="C532" s="0" t="inlineStr">
        <is>
          <t>Ciri Men's Hoodie</t>
        </is>
      </c>
      <c r="D532" s="1">
        <v>137476</v>
      </c>
      <c r="E532" s="0" t="inlineStr">
        <is>
          <t>ISU CIRI M CL:137476C-L</t>
        </is>
      </c>
      <c r="F532" s="2">
        <v>801137476061</v>
      </c>
      <c r="G532" s="0" t="inlineStr">
        <is>
          <t>MENS</t>
        </is>
      </c>
      <c r="H532" s="0" t="inlineStr">
        <is>
          <t>L</t>
        </is>
      </c>
      <c r="I532" s="0">
        <v>29.99</v>
      </c>
      <c r="J532" s="0">
        <v>13</v>
      </c>
    </row>
    <row r="533" spans="1:10" customHeight="0">
      <c r="A533" s="0">
        <f>HYPERLINK("https://dl.dropboxusercontent.com/scl/fi/auwp5w6pgp7xjshqabcu5/ciri-137476f.jpg?rlkey=jd2qcawwuauphexg95zpy3155&amp;dl=0","Click to download Image")</f>
      </c>
      <c r="B533" s="0">
        <f>HYPERLINK("https://dl.dropboxusercontent.com/scl/fi/n1m0kwgmhar4ssju9lb2h/graphic-update2022-mens.jpg?rlkey=vffroq8jx24yrkr9z2qpv8j6z&amp;dl=0","Click to download SizeChart")</f>
      </c>
      <c r="C533" s="0" t="inlineStr">
        <is>
          <t>Ciri Men's Hoodie</t>
        </is>
      </c>
      <c r="D533" s="1">
        <v>137476</v>
      </c>
      <c r="E533" s="0" t="inlineStr">
        <is>
          <t>ISU CIRI M CL:137476D-XL</t>
        </is>
      </c>
      <c r="F533" s="2">
        <v>801137476078</v>
      </c>
      <c r="G533" s="0" t="inlineStr">
        <is>
          <t>MENS</t>
        </is>
      </c>
      <c r="H533" s="0" t="inlineStr">
        <is>
          <t>XL</t>
        </is>
      </c>
      <c r="I533" s="0">
        <v>29.99</v>
      </c>
      <c r="J533" s="0">
        <v>17</v>
      </c>
    </row>
    <row r="534" spans="1:10" customHeight="0">
      <c r="A534" s="0">
        <f>HYPERLINK("https://dl.dropboxusercontent.com/scl/fi/auwp5w6pgp7xjshqabcu5/ciri-137476f.jpg?rlkey=jd2qcawwuauphexg95zpy3155&amp;dl=0","Click to download Image")</f>
      </c>
      <c r="B534" s="0">
        <f>HYPERLINK("https://dl.dropboxusercontent.com/scl/fi/n1m0kwgmhar4ssju9lb2h/graphic-update2022-mens.jpg?rlkey=vffroq8jx24yrkr9z2qpv8j6z&amp;dl=0","Click to download SizeChart")</f>
      </c>
      <c r="C534" s="0" t="inlineStr">
        <is>
          <t>Ciri Men's Hoodie</t>
        </is>
      </c>
      <c r="D534" s="1">
        <v>137476</v>
      </c>
      <c r="E534" s="0" t="inlineStr">
        <is>
          <t>ISU CIRI M CL:137476E-2XL</t>
        </is>
      </c>
      <c r="F534" s="2">
        <v>801137476085</v>
      </c>
      <c r="G534" s="0" t="inlineStr">
        <is>
          <t>MENS</t>
        </is>
      </c>
      <c r="H534" s="0" t="inlineStr">
        <is>
          <t>2XL</t>
        </is>
      </c>
      <c r="I534" s="0">
        <v>29.99</v>
      </c>
      <c r="J534" s="0">
        <v>10</v>
      </c>
    </row>
    <row r="535" spans="1:10" customHeight="0">
      <c r="A535" s="0">
        <f>HYPERLINK("https://dl.dropboxusercontent.com/scl/fi/auwp5w6pgp7xjshqabcu5/ciri-137476f.jpg?rlkey=jd2qcawwuauphexg95zpy3155&amp;dl=0","Click to download Image")</f>
      </c>
      <c r="B535" s="0">
        <f>HYPERLINK("https://dl.dropboxusercontent.com/scl/fi/n1m0kwgmhar4ssju9lb2h/graphic-update2022-mens.jpg?rlkey=vffroq8jx24yrkr9z2qpv8j6z&amp;dl=0","Click to download SizeChart")</f>
      </c>
      <c r="C535" s="0" t="inlineStr">
        <is>
          <t>Ciri Men's Hoodie</t>
        </is>
      </c>
      <c r="D535" s="1">
        <v>137476</v>
      </c>
      <c r="E535" s="0" t="inlineStr">
        <is>
          <t>ISU CIRI M CL:137476F-3XL</t>
        </is>
      </c>
      <c r="F535" s="2">
        <v>801137476092</v>
      </c>
      <c r="G535" s="0" t="inlineStr">
        <is>
          <t>MENS</t>
        </is>
      </c>
      <c r="H535" s="0" t="inlineStr">
        <is>
          <t>3XL</t>
        </is>
      </c>
      <c r="I535" s="0">
        <v>29.99</v>
      </c>
      <c r="J535" s="0">
        <v>0</v>
      </c>
    </row>
    <row r="536" spans="1:10" customHeight="0">
      <c r="A536" s="0">
        <f>HYPERLINK("https://dl.dropboxusercontent.com/scl/fi/inm7r2mjtx3g2j197y23m/ciri-137478f.jpg?rlkey=gt5eslmw46lsj3e6a5q53nwdj&amp;dl=0","Click to download Image")</f>
      </c>
      <c r="B536" s="0">
        <f>HYPERLINK("https://dl.dropboxusercontent.com/scl/fi/n1m0kwgmhar4ssju9lb2h/graphic-update2022-mens.jpg?rlkey=vffroq8jx24yrkr9z2qpv8j6z&amp;dl=0","Click to download SizeChart")</f>
      </c>
      <c r="C536" s="0" t="inlineStr">
        <is>
          <t>Ciri Men's Hoodie</t>
        </is>
      </c>
      <c r="D536" s="1">
        <v>137478</v>
      </c>
      <c r="E536" s="0" t="inlineStr">
        <is>
          <t>ISU CIRI M GD:137478A-S</t>
        </is>
      </c>
      <c r="F536" s="2">
        <v>801137478041</v>
      </c>
      <c r="G536" s="0" t="inlineStr">
        <is>
          <t>MENS</t>
        </is>
      </c>
      <c r="H536" s="0" t="inlineStr">
        <is>
          <t>S</t>
        </is>
      </c>
      <c r="I536" s="0">
        <v>29.99</v>
      </c>
      <c r="J536" s="0">
        <v>0</v>
      </c>
    </row>
    <row r="537" spans="1:10" customHeight="0">
      <c r="A537" s="0">
        <f>HYPERLINK("https://dl.dropboxusercontent.com/scl/fi/inm7r2mjtx3g2j197y23m/ciri-137478f.jpg?rlkey=gt5eslmw46lsj3e6a5q53nwdj&amp;dl=0","Click to download Image")</f>
      </c>
      <c r="B537" s="0">
        <f>HYPERLINK("https://dl.dropboxusercontent.com/scl/fi/n1m0kwgmhar4ssju9lb2h/graphic-update2022-mens.jpg?rlkey=vffroq8jx24yrkr9z2qpv8j6z&amp;dl=0","Click to download SizeChart")</f>
      </c>
      <c r="C537" s="0" t="inlineStr">
        <is>
          <t>Ciri Men's Hoodie</t>
        </is>
      </c>
      <c r="D537" s="1">
        <v>137478</v>
      </c>
      <c r="E537" s="0" t="inlineStr">
        <is>
          <t>ISU CIRI M GD:137478B-M</t>
        </is>
      </c>
      <c r="F537" s="2">
        <v>801137478058</v>
      </c>
      <c r="G537" s="0" t="inlineStr">
        <is>
          <t>MENS</t>
        </is>
      </c>
      <c r="H537" s="0" t="inlineStr">
        <is>
          <t>M</t>
        </is>
      </c>
      <c r="I537" s="0">
        <v>29.99</v>
      </c>
      <c r="J537" s="0">
        <v>0</v>
      </c>
    </row>
    <row r="538" spans="1:10" customHeight="0">
      <c r="A538" s="0">
        <f>HYPERLINK("https://dl.dropboxusercontent.com/scl/fi/inm7r2mjtx3g2j197y23m/ciri-137478f.jpg?rlkey=gt5eslmw46lsj3e6a5q53nwdj&amp;dl=0","Click to download Image")</f>
      </c>
      <c r="B538" s="0">
        <f>HYPERLINK("https://dl.dropboxusercontent.com/scl/fi/n1m0kwgmhar4ssju9lb2h/graphic-update2022-mens.jpg?rlkey=vffroq8jx24yrkr9z2qpv8j6z&amp;dl=0","Click to download SizeChart")</f>
      </c>
      <c r="C538" s="0" t="inlineStr">
        <is>
          <t>Ciri Men's Hoodie</t>
        </is>
      </c>
      <c r="D538" s="1">
        <v>137478</v>
      </c>
      <c r="E538" s="0" t="inlineStr">
        <is>
          <t>ISU CIRI M GD:137478C-L</t>
        </is>
      </c>
      <c r="F538" s="2">
        <v>801137478065</v>
      </c>
      <c r="G538" s="0" t="inlineStr">
        <is>
          <t>MENS</t>
        </is>
      </c>
      <c r="H538" s="0" t="inlineStr">
        <is>
          <t>L</t>
        </is>
      </c>
      <c r="I538" s="0">
        <v>29.99</v>
      </c>
      <c r="J538" s="0">
        <v>0</v>
      </c>
    </row>
    <row r="539" spans="1:10" customHeight="0">
      <c r="A539" s="0">
        <f>HYPERLINK("https://dl.dropboxusercontent.com/scl/fi/inm7r2mjtx3g2j197y23m/ciri-137478f.jpg?rlkey=gt5eslmw46lsj3e6a5q53nwdj&amp;dl=0","Click to download Image")</f>
      </c>
      <c r="B539" s="0">
        <f>HYPERLINK("https://dl.dropboxusercontent.com/scl/fi/n1m0kwgmhar4ssju9lb2h/graphic-update2022-mens.jpg?rlkey=vffroq8jx24yrkr9z2qpv8j6z&amp;dl=0","Click to download SizeChart")</f>
      </c>
      <c r="C539" s="0" t="inlineStr">
        <is>
          <t>Ciri Men's Hoodie</t>
        </is>
      </c>
      <c r="D539" s="1">
        <v>137478</v>
      </c>
      <c r="E539" s="0" t="inlineStr">
        <is>
          <t>ISU CIRI M GD:137478D-XL</t>
        </is>
      </c>
      <c r="F539" s="2">
        <v>801137478072</v>
      </c>
      <c r="G539" s="0" t="inlineStr">
        <is>
          <t>MENS</t>
        </is>
      </c>
      <c r="H539" s="0" t="inlineStr">
        <is>
          <t>XL</t>
        </is>
      </c>
      <c r="I539" s="0">
        <v>29.99</v>
      </c>
      <c r="J539" s="0">
        <v>0</v>
      </c>
    </row>
    <row r="540" spans="1:10" customHeight="0">
      <c r="A540" s="0">
        <f>HYPERLINK("https://dl.dropboxusercontent.com/scl/fi/inm7r2mjtx3g2j197y23m/ciri-137478f.jpg?rlkey=gt5eslmw46lsj3e6a5q53nwdj&amp;dl=0","Click to download Image")</f>
      </c>
      <c r="B540" s="0">
        <f>HYPERLINK("https://dl.dropboxusercontent.com/scl/fi/n1m0kwgmhar4ssju9lb2h/graphic-update2022-mens.jpg?rlkey=vffroq8jx24yrkr9z2qpv8j6z&amp;dl=0","Click to download SizeChart")</f>
      </c>
      <c r="C540" s="0" t="inlineStr">
        <is>
          <t>Ciri Men's Hoodie</t>
        </is>
      </c>
      <c r="D540" s="1">
        <v>137478</v>
      </c>
      <c r="E540" s="0" t="inlineStr">
        <is>
          <t>ISU CIRI M GD:137478E-2XL</t>
        </is>
      </c>
      <c r="F540" s="2">
        <v>801137478089</v>
      </c>
      <c r="G540" s="0" t="inlineStr">
        <is>
          <t>MENS</t>
        </is>
      </c>
      <c r="H540" s="0" t="inlineStr">
        <is>
          <t>2XL</t>
        </is>
      </c>
      <c r="I540" s="0">
        <v>29.99</v>
      </c>
      <c r="J540" s="0">
        <v>1</v>
      </c>
    </row>
    <row r="541" spans="1:10" customHeight="0">
      <c r="A541" s="0">
        <f>HYPERLINK("https://dl.dropboxusercontent.com/scl/fi/inm7r2mjtx3g2j197y23m/ciri-137478f.jpg?rlkey=gt5eslmw46lsj3e6a5q53nwdj&amp;dl=0","Click to download Image")</f>
      </c>
      <c r="B541" s="0">
        <f>HYPERLINK("https://dl.dropboxusercontent.com/scl/fi/n1m0kwgmhar4ssju9lb2h/graphic-update2022-mens.jpg?rlkey=vffroq8jx24yrkr9z2qpv8j6z&amp;dl=0","Click to download SizeChart")</f>
      </c>
      <c r="C541" s="0" t="inlineStr">
        <is>
          <t>Ciri Men's Hoodie</t>
        </is>
      </c>
      <c r="D541" s="1">
        <v>137478</v>
      </c>
      <c r="E541" s="0" t="inlineStr">
        <is>
          <t>ISU CIRI M GD:137478F-3XL</t>
        </is>
      </c>
      <c r="F541" s="2">
        <v>801137478089</v>
      </c>
      <c r="G541" s="0" t="inlineStr">
        <is>
          <t>MENS</t>
        </is>
      </c>
      <c r="H541" s="0" t="inlineStr">
        <is>
          <t>3XL</t>
        </is>
      </c>
      <c r="I541" s="0">
        <v>29.99</v>
      </c>
      <c r="J541" s="0">
        <v>0</v>
      </c>
    </row>
    <row r="542" spans="1:10" customHeight="0">
      <c r="A542" s="0">
        <f>HYPERLINK("https://dl.dropboxusercontent.com/scl/fi/rik5s6gj6s6kq62gte3nt/ciri-137477f.jpg?rlkey=3xrltjay6ie2x4st3rtiwoftv&amp;dl=0","Click to download Image")</f>
      </c>
      <c r="B542" s="0">
        <f>HYPERLINK("https://dl.dropboxusercontent.com/scl/fi/n1m0kwgmhar4ssju9lb2h/graphic-update2022-mens.jpg?rlkey=vffroq8jx24yrkr9z2qpv8j6z&amp;dl=0","Click to download SizeChart")</f>
      </c>
      <c r="C542" s="0" t="inlineStr">
        <is>
          <t>Ciri Men's Hoodie</t>
        </is>
      </c>
      <c r="D542" s="1">
        <v>137477</v>
      </c>
      <c r="E542" s="0" t="inlineStr">
        <is>
          <t>ISU CIRI M HG:137477A-S</t>
        </is>
      </c>
      <c r="F542" s="2">
        <v>801137477044</v>
      </c>
      <c r="G542" s="0" t="inlineStr">
        <is>
          <t>MENS</t>
        </is>
      </c>
      <c r="H542" s="0" t="inlineStr">
        <is>
          <t>S</t>
        </is>
      </c>
      <c r="I542" s="0">
        <v>29.99</v>
      </c>
      <c r="J542" s="0">
        <v>12</v>
      </c>
    </row>
    <row r="543" spans="1:10" customHeight="0">
      <c r="A543" s="0">
        <f>HYPERLINK("https://dl.dropboxusercontent.com/scl/fi/rik5s6gj6s6kq62gte3nt/ciri-137477f.jpg?rlkey=3xrltjay6ie2x4st3rtiwoftv&amp;dl=0","Click to download Image")</f>
      </c>
      <c r="B543" s="0">
        <f>HYPERLINK("https://dl.dropboxusercontent.com/scl/fi/n1m0kwgmhar4ssju9lb2h/graphic-update2022-mens.jpg?rlkey=vffroq8jx24yrkr9z2qpv8j6z&amp;dl=0","Click to download SizeChart")</f>
      </c>
      <c r="C543" s="0" t="inlineStr">
        <is>
          <t>Ciri Men's Hoodie</t>
        </is>
      </c>
      <c r="D543" s="1">
        <v>137477</v>
      </c>
      <c r="E543" s="0" t="inlineStr">
        <is>
          <t>ISU CIRI M HG:137477B-M</t>
        </is>
      </c>
      <c r="F543" s="2">
        <v>801137477051</v>
      </c>
      <c r="G543" s="0" t="inlineStr">
        <is>
          <t>MENS</t>
        </is>
      </c>
      <c r="H543" s="0" t="inlineStr">
        <is>
          <t>M</t>
        </is>
      </c>
      <c r="I543" s="0">
        <v>29.99</v>
      </c>
      <c r="J543" s="0">
        <v>18</v>
      </c>
    </row>
    <row r="544" spans="1:10" customHeight="0">
      <c r="A544" s="0">
        <f>HYPERLINK("https://dl.dropboxusercontent.com/scl/fi/rik5s6gj6s6kq62gte3nt/ciri-137477f.jpg?rlkey=3xrltjay6ie2x4st3rtiwoftv&amp;dl=0","Click to download Image")</f>
      </c>
      <c r="B544" s="0">
        <f>HYPERLINK("https://dl.dropboxusercontent.com/scl/fi/n1m0kwgmhar4ssju9lb2h/graphic-update2022-mens.jpg?rlkey=vffroq8jx24yrkr9z2qpv8j6z&amp;dl=0","Click to download SizeChart")</f>
      </c>
      <c r="C544" s="0" t="inlineStr">
        <is>
          <t>Ciri Men's Hoodie</t>
        </is>
      </c>
      <c r="D544" s="1">
        <v>137477</v>
      </c>
      <c r="E544" s="0" t="inlineStr">
        <is>
          <t>ISU CIRI M HG:137477C-L</t>
        </is>
      </c>
      <c r="F544" s="2">
        <v>801137477068</v>
      </c>
      <c r="G544" s="0" t="inlineStr">
        <is>
          <t>MENS</t>
        </is>
      </c>
      <c r="H544" s="0" t="inlineStr">
        <is>
          <t>L</t>
        </is>
      </c>
      <c r="I544" s="0">
        <v>29.99</v>
      </c>
      <c r="J544" s="0">
        <v>18</v>
      </c>
    </row>
    <row r="545" spans="1:10" customHeight="0">
      <c r="A545" s="0">
        <f>HYPERLINK("https://dl.dropboxusercontent.com/scl/fi/rik5s6gj6s6kq62gte3nt/ciri-137477f.jpg?rlkey=3xrltjay6ie2x4st3rtiwoftv&amp;dl=0","Click to download Image")</f>
      </c>
      <c r="B545" s="0">
        <f>HYPERLINK("https://dl.dropboxusercontent.com/scl/fi/n1m0kwgmhar4ssju9lb2h/graphic-update2022-mens.jpg?rlkey=vffroq8jx24yrkr9z2qpv8j6z&amp;dl=0","Click to download SizeChart")</f>
      </c>
      <c r="C545" s="0" t="inlineStr">
        <is>
          <t>Ciri Men's Hoodie</t>
        </is>
      </c>
      <c r="D545" s="1">
        <v>137477</v>
      </c>
      <c r="E545" s="0" t="inlineStr">
        <is>
          <t>ISU CIRI M HG:137477D-XL</t>
        </is>
      </c>
      <c r="F545" s="2">
        <v>801137477075</v>
      </c>
      <c r="G545" s="0" t="inlineStr">
        <is>
          <t>MENS</t>
        </is>
      </c>
      <c r="H545" s="0" t="inlineStr">
        <is>
          <t>XL</t>
        </is>
      </c>
      <c r="I545" s="0">
        <v>29.99</v>
      </c>
      <c r="J545" s="0">
        <v>17</v>
      </c>
    </row>
    <row r="546" spans="1:10" customHeight="0">
      <c r="A546" s="0">
        <f>HYPERLINK("https://dl.dropboxusercontent.com/scl/fi/rik5s6gj6s6kq62gte3nt/ciri-137477f.jpg?rlkey=3xrltjay6ie2x4st3rtiwoftv&amp;dl=0","Click to download Image")</f>
      </c>
      <c r="B546" s="0">
        <f>HYPERLINK("https://dl.dropboxusercontent.com/scl/fi/n1m0kwgmhar4ssju9lb2h/graphic-update2022-mens.jpg?rlkey=vffroq8jx24yrkr9z2qpv8j6z&amp;dl=0","Click to download SizeChart")</f>
      </c>
      <c r="C546" s="0" t="inlineStr">
        <is>
          <t>Ciri Men's Hoodie</t>
        </is>
      </c>
      <c r="D546" s="1">
        <v>137477</v>
      </c>
      <c r="E546" s="0" t="inlineStr">
        <is>
          <t>ISU CIRI M HG:137477E-2XL</t>
        </is>
      </c>
      <c r="F546" s="2">
        <v>801137477082</v>
      </c>
      <c r="G546" s="0" t="inlineStr">
        <is>
          <t>MENS</t>
        </is>
      </c>
      <c r="H546" s="0" t="inlineStr">
        <is>
          <t>2XL</t>
        </is>
      </c>
      <c r="I546" s="0">
        <v>29.99</v>
      </c>
      <c r="J546" s="0">
        <v>14</v>
      </c>
    </row>
    <row r="547" spans="1:10" customHeight="0">
      <c r="A547" s="0">
        <f>HYPERLINK("https://dl.dropboxusercontent.com/scl/fi/rik5s6gj6s6kq62gte3nt/ciri-137477f.jpg?rlkey=3xrltjay6ie2x4st3rtiwoftv&amp;dl=0","Click to download Image")</f>
      </c>
      <c r="B547" s="0">
        <f>HYPERLINK("https://dl.dropboxusercontent.com/scl/fi/n1m0kwgmhar4ssju9lb2h/graphic-update2022-mens.jpg?rlkey=vffroq8jx24yrkr9z2qpv8j6z&amp;dl=0","Click to download SizeChart")</f>
      </c>
      <c r="C547" s="0" t="inlineStr">
        <is>
          <t>Ciri Men's Hoodie</t>
        </is>
      </c>
      <c r="D547" s="1">
        <v>137477</v>
      </c>
      <c r="E547" s="0" t="inlineStr">
        <is>
          <t>ISU CIRI M HG:137477F-3XL</t>
        </is>
      </c>
      <c r="F547" s="2">
        <v>801137477099</v>
      </c>
      <c r="G547" s="0" t="inlineStr">
        <is>
          <t>MENS</t>
        </is>
      </c>
      <c r="H547" s="0" t="inlineStr">
        <is>
          <t>3XL</t>
        </is>
      </c>
      <c r="I547" s="0">
        <v>29.99</v>
      </c>
      <c r="J547" s="0">
        <v>1</v>
      </c>
    </row>
    <row r="548" spans="1:10" customHeight="0">
      <c r="A548" s="0">
        <f>HYPERLINK("https://dl.dropboxusercontent.com/scl/fi/ubgstl9023rf2ymg9ig1o/ciri-137491f.jpg?rlkey=xr3tzddmso0tpklcbhl819vvi&amp;dl=0","Click to download Image")</f>
      </c>
      <c r="B548" s="0">
        <f>HYPERLINK("https://dl.dropboxusercontent.com/scl/fi/n1m0kwgmhar4ssju9lb2h/graphic-update2022-mens.jpg?rlkey=vffroq8jx24yrkr9z2qpv8j6z&amp;dl=0","Click to download SizeChart")</f>
      </c>
      <c r="C548" s="0" t="inlineStr">
        <is>
          <t>Ciri Men's Hoodie</t>
        </is>
      </c>
      <c r="D548" s="1">
        <v>137491</v>
      </c>
      <c r="E548" s="0" t="inlineStr">
        <is>
          <t>UNI CIRI M GD:137491A-S</t>
        </is>
      </c>
      <c r="F548" s="2">
        <v>802137491047</v>
      </c>
      <c r="G548" s="0" t="inlineStr">
        <is>
          <t>MENS</t>
        </is>
      </c>
      <c r="H548" s="0" t="inlineStr">
        <is>
          <t>S</t>
        </is>
      </c>
      <c r="I548" s="0">
        <v>29.99</v>
      </c>
      <c r="J548" s="0">
        <v>11</v>
      </c>
    </row>
    <row r="549" spans="1:10" customHeight="0">
      <c r="A549" s="0">
        <f>HYPERLINK("https://dl.dropboxusercontent.com/scl/fi/ubgstl9023rf2ymg9ig1o/ciri-137491f.jpg?rlkey=xr3tzddmso0tpklcbhl819vvi&amp;dl=0","Click to download Image")</f>
      </c>
      <c r="B549" s="0">
        <f>HYPERLINK("https://dl.dropboxusercontent.com/scl/fi/n1m0kwgmhar4ssju9lb2h/graphic-update2022-mens.jpg?rlkey=vffroq8jx24yrkr9z2qpv8j6z&amp;dl=0","Click to download SizeChart")</f>
      </c>
      <c r="C549" s="0" t="inlineStr">
        <is>
          <t>Ciri Men's Hoodie</t>
        </is>
      </c>
      <c r="D549" s="1">
        <v>137491</v>
      </c>
      <c r="E549" s="0" t="inlineStr">
        <is>
          <t>UNI CIRI M GD:137491B-M</t>
        </is>
      </c>
      <c r="F549" s="2">
        <v>802137491054</v>
      </c>
      <c r="G549" s="0" t="inlineStr">
        <is>
          <t>MENS</t>
        </is>
      </c>
      <c r="H549" s="0" t="inlineStr">
        <is>
          <t>M</t>
        </is>
      </c>
      <c r="I549" s="0">
        <v>29.99</v>
      </c>
      <c r="J549" s="0">
        <v>16</v>
      </c>
    </row>
    <row r="550" spans="1:10" customHeight="0">
      <c r="A550" s="0">
        <f>HYPERLINK("https://dl.dropboxusercontent.com/scl/fi/ubgstl9023rf2ymg9ig1o/ciri-137491f.jpg?rlkey=xr3tzddmso0tpklcbhl819vvi&amp;dl=0","Click to download Image")</f>
      </c>
      <c r="B550" s="0">
        <f>HYPERLINK("https://dl.dropboxusercontent.com/scl/fi/n1m0kwgmhar4ssju9lb2h/graphic-update2022-mens.jpg?rlkey=vffroq8jx24yrkr9z2qpv8j6z&amp;dl=0","Click to download SizeChart")</f>
      </c>
      <c r="C550" s="0" t="inlineStr">
        <is>
          <t>Ciri Men's Hoodie</t>
        </is>
      </c>
      <c r="D550" s="1">
        <v>137491</v>
      </c>
      <c r="E550" s="0" t="inlineStr">
        <is>
          <t>UNI CIRI M GD:137491C-L</t>
        </is>
      </c>
      <c r="F550" s="2">
        <v>802137491061</v>
      </c>
      <c r="G550" s="0" t="inlineStr">
        <is>
          <t>MENS</t>
        </is>
      </c>
      <c r="H550" s="0" t="inlineStr">
        <is>
          <t>L</t>
        </is>
      </c>
      <c r="I550" s="0">
        <v>29.99</v>
      </c>
      <c r="J550" s="0">
        <v>16</v>
      </c>
    </row>
    <row r="551" spans="1:10" customHeight="0">
      <c r="A551" s="0">
        <f>HYPERLINK("https://dl.dropboxusercontent.com/scl/fi/ubgstl9023rf2ymg9ig1o/ciri-137491f.jpg?rlkey=xr3tzddmso0tpklcbhl819vvi&amp;dl=0","Click to download Image")</f>
      </c>
      <c r="B551" s="0">
        <f>HYPERLINK("https://dl.dropboxusercontent.com/scl/fi/n1m0kwgmhar4ssju9lb2h/graphic-update2022-mens.jpg?rlkey=vffroq8jx24yrkr9z2qpv8j6z&amp;dl=0","Click to download SizeChart")</f>
      </c>
      <c r="C551" s="0" t="inlineStr">
        <is>
          <t>Ciri Men's Hoodie</t>
        </is>
      </c>
      <c r="D551" s="1">
        <v>137491</v>
      </c>
      <c r="E551" s="0" t="inlineStr">
        <is>
          <t>UNI CIRI M GD:137491D-XL</t>
        </is>
      </c>
      <c r="F551" s="2">
        <v>802137491078</v>
      </c>
      <c r="G551" s="0" t="inlineStr">
        <is>
          <t>MENS</t>
        </is>
      </c>
      <c r="H551" s="0" t="inlineStr">
        <is>
          <t>XL</t>
        </is>
      </c>
      <c r="I551" s="0">
        <v>29.99</v>
      </c>
      <c r="J551" s="0">
        <v>19</v>
      </c>
    </row>
    <row r="552" spans="1:10" customHeight="0">
      <c r="A552" s="0">
        <f>HYPERLINK("https://dl.dropboxusercontent.com/scl/fi/ubgstl9023rf2ymg9ig1o/ciri-137491f.jpg?rlkey=xr3tzddmso0tpklcbhl819vvi&amp;dl=0","Click to download Image")</f>
      </c>
      <c r="B552" s="0">
        <f>HYPERLINK("https://dl.dropboxusercontent.com/scl/fi/n1m0kwgmhar4ssju9lb2h/graphic-update2022-mens.jpg?rlkey=vffroq8jx24yrkr9z2qpv8j6z&amp;dl=0","Click to download SizeChart")</f>
      </c>
      <c r="C552" s="0" t="inlineStr">
        <is>
          <t>Ciri Men's Hoodie</t>
        </is>
      </c>
      <c r="D552" s="1">
        <v>137491</v>
      </c>
      <c r="E552" s="0" t="inlineStr">
        <is>
          <t>UNI CIRI M GD:137491E-2XL</t>
        </is>
      </c>
      <c r="F552" s="2">
        <v>802137491085</v>
      </c>
      <c r="G552" s="0" t="inlineStr">
        <is>
          <t>MENS</t>
        </is>
      </c>
      <c r="H552" s="0" t="inlineStr">
        <is>
          <t>2XL</t>
        </is>
      </c>
      <c r="I552" s="0">
        <v>29.99</v>
      </c>
      <c r="J552" s="0">
        <v>15</v>
      </c>
    </row>
    <row r="553" spans="1:10" customHeight="0">
      <c r="A553" s="0">
        <f>HYPERLINK("https://dl.dropboxusercontent.com/scl/fi/ubgstl9023rf2ymg9ig1o/ciri-137491f.jpg?rlkey=xr3tzddmso0tpklcbhl819vvi&amp;dl=0","Click to download Image")</f>
      </c>
      <c r="B553" s="0">
        <f>HYPERLINK("https://dl.dropboxusercontent.com/scl/fi/n1m0kwgmhar4ssju9lb2h/graphic-update2022-mens.jpg?rlkey=vffroq8jx24yrkr9z2qpv8j6z&amp;dl=0","Click to download SizeChart")</f>
      </c>
      <c r="C553" s="0" t="inlineStr">
        <is>
          <t>Ciri Men's Hoodie</t>
        </is>
      </c>
      <c r="D553" s="1">
        <v>137491</v>
      </c>
      <c r="E553" s="0" t="inlineStr">
        <is>
          <t>UNI CIRI M GD:137491F-3XL</t>
        </is>
      </c>
      <c r="F553" s="2">
        <v>802137491092</v>
      </c>
      <c r="G553" s="0" t="inlineStr">
        <is>
          <t>MENS</t>
        </is>
      </c>
      <c r="H553" s="0" t="inlineStr">
        <is>
          <t>3XL</t>
        </is>
      </c>
      <c r="I553" s="0">
        <v>29.99</v>
      </c>
      <c r="J553" s="0">
        <v>7</v>
      </c>
    </row>
    <row r="554" spans="1:10" customHeight="0">
      <c r="A554" s="0">
        <f>HYPERLINK("https://dl.dropboxusercontent.com/scl/fi/rv8oav19fn4hfipz2f4cy/112829-af.jpg?rlkey=d4bytplbbg65sdwhf26moxb9l&amp;dl=0","Click to download Image")</f>
      </c>
      <c r="C554" s="0" t="inlineStr">
        <is>
          <t>Archer Jacquard Knit Scarf</t>
        </is>
      </c>
      <c r="D554" s="1">
        <v>112829</v>
      </c>
      <c r="E554" s="0" t="inlineStr">
        <is>
          <t>ISU ARCHER CARDINAL:112829</t>
        </is>
      </c>
      <c r="F554" s="2">
        <v>701112829014</v>
      </c>
      <c r="H554" s="0" t="inlineStr">
        <is>
          <t>OS</t>
        </is>
      </c>
      <c r="I554" s="0">
        <v>19.99</v>
      </c>
      <c r="J554" s="0">
        <v>163</v>
      </c>
    </row>
    <row r="555" spans="1:10" customHeight="0">
      <c r="A555" s="0">
        <f>HYPERLINK("https://dl.dropboxusercontent.com/scl/fi/67esntkv74jcifsvxh34x/123392.jpg?rlkey=6dtqbcau1e5yydrhy8qis1xpp&amp;dl=0","Click to download Image")</f>
      </c>
      <c r="C555" s="0" t="inlineStr">
        <is>
          <t>Archer Jacquard Knit Scarf</t>
        </is>
      </c>
      <c r="D555" s="1">
        <v>123392</v>
      </c>
      <c r="E555" s="0" t="inlineStr">
        <is>
          <t>UNI ARCHER PE:123392</t>
        </is>
      </c>
      <c r="F555" s="2">
        <v>702123392016</v>
      </c>
      <c r="H555" s="0" t="inlineStr">
        <is>
          <t>OS</t>
        </is>
      </c>
      <c r="I555" s="0">
        <v>19.99</v>
      </c>
      <c r="J555" s="0">
        <v>13</v>
      </c>
    </row>
    <row r="556" spans="1:10" customHeight="0">
      <c r="A556" s="0">
        <f>HYPERLINK("https://dl.dropboxusercontent.com/scl/fi/sk4y08wnj79kthbzqqw2p/123475.jpg?rlkey=lrdy2f5bdr9getal07bma67td&amp;dl=0","Click to download Image")</f>
      </c>
      <c r="C556" s="0" t="inlineStr">
        <is>
          <t>Archer Jacquard Knit Scarf</t>
        </is>
      </c>
      <c r="D556" s="1">
        <v>123475</v>
      </c>
      <c r="E556" s="0" t="inlineStr">
        <is>
          <t>NDSU ARCHER GN:123475</t>
        </is>
      </c>
      <c r="F556" s="2">
        <v>713123475012</v>
      </c>
      <c r="H556" s="0" t="inlineStr">
        <is>
          <t>OS</t>
        </is>
      </c>
      <c r="I556" s="0">
        <v>19.99</v>
      </c>
      <c r="J556" s="0">
        <v>55</v>
      </c>
    </row>
    <row r="557" spans="1:10" customHeight="0">
      <c r="A557" s="0">
        <f>HYPERLINK("https://dl.dropboxusercontent.com/scl/fi/mslzaaygj0gepj47k10du/125220.jpg?rlkey=cnrcbl5s7talt2s7s7yylb31d&amp;dl=0","Click to download Image")</f>
      </c>
      <c r="C557" s="0" t="inlineStr">
        <is>
          <t>Archer Jacquard Knit Scarf</t>
        </is>
      </c>
      <c r="D557" s="1">
        <v>125220</v>
      </c>
      <c r="E557" s="0" t="inlineStr">
        <is>
          <t>UNO ARCHER RD:125220</t>
        </is>
      </c>
      <c r="F557" s="2">
        <v>709125220019</v>
      </c>
      <c r="H557" s="0" t="inlineStr">
        <is>
          <t>OS</t>
        </is>
      </c>
      <c r="I557" s="0">
        <v>19.99</v>
      </c>
      <c r="J557" s="0">
        <v>47</v>
      </c>
    </row>
    <row r="558" spans="1:10" customHeight="0">
      <c r="A558" s="0">
        <f>HYPERLINK("https://dl.dropboxusercontent.com/scl/fi/ebui0cylxvd32l1sbohcm/elkhart-128481-tn.jpg?rlkey=ys8k9yazudxwvy6i5x9hzzmi8&amp;dl=0","Click to download Image")</f>
      </c>
      <c r="B558" s="0">
        <f>HYPERLINK("https://dl.dropboxusercontent.com/scl/fi/czikyfdrlcpbyd6h166qj/graphic-update2022-mens.jpg?rlkey=4kikom6lcnnr4w6tod0wijsfd&amp;dl=0","Click to download SizeChart")</f>
      </c>
      <c r="C558" s="0" t="inlineStr">
        <is>
          <t>Elkhart Men's Short Sleeve Shirt</t>
        </is>
      </c>
      <c r="D558" s="1">
        <v>128481</v>
      </c>
      <c r="E558" s="0" t="inlineStr">
        <is>
          <t>ISU ELKHAR M WE:128481A-S</t>
        </is>
      </c>
      <c r="F558" s="2">
        <v>801128481043</v>
      </c>
      <c r="G558" s="0" t="inlineStr">
        <is>
          <t>MENS</t>
        </is>
      </c>
      <c r="H558" s="0" t="inlineStr">
        <is>
          <t>S</t>
        </is>
      </c>
      <c r="I558" s="0">
        <v>29.99</v>
      </c>
      <c r="J558" s="0">
        <v>0</v>
      </c>
    </row>
    <row r="559" spans="1:10" customHeight="0">
      <c r="A559" s="0">
        <f>HYPERLINK("https://dl.dropboxusercontent.com/scl/fi/ebui0cylxvd32l1sbohcm/elkhart-128481-tn.jpg?rlkey=ys8k9yazudxwvy6i5x9hzzmi8&amp;dl=0","Click to download Image")</f>
      </c>
      <c r="B559" s="0">
        <f>HYPERLINK("https://dl.dropboxusercontent.com/scl/fi/czikyfdrlcpbyd6h166qj/graphic-update2022-mens.jpg?rlkey=4kikom6lcnnr4w6tod0wijsfd&amp;dl=0","Click to download SizeChart")</f>
      </c>
      <c r="C559" s="0" t="inlineStr">
        <is>
          <t>Elkhart Men's Short Sleeve Shirt</t>
        </is>
      </c>
      <c r="D559" s="1">
        <v>128481</v>
      </c>
      <c r="E559" s="0" t="inlineStr">
        <is>
          <t>ISU ELKHAR M WE:128481B-M</t>
        </is>
      </c>
      <c r="F559" s="2">
        <v>801128481050</v>
      </c>
      <c r="G559" s="0" t="inlineStr">
        <is>
          <t>MENS</t>
        </is>
      </c>
      <c r="H559" s="0" t="inlineStr">
        <is>
          <t>M</t>
        </is>
      </c>
      <c r="I559" s="0">
        <v>29.99</v>
      </c>
      <c r="J559" s="0">
        <v>5</v>
      </c>
    </row>
    <row r="560" spans="1:10" customHeight="0">
      <c r="A560" s="0">
        <f>HYPERLINK("https://dl.dropboxusercontent.com/scl/fi/ebui0cylxvd32l1sbohcm/elkhart-128481-tn.jpg?rlkey=ys8k9yazudxwvy6i5x9hzzmi8&amp;dl=0","Click to download Image")</f>
      </c>
      <c r="B560" s="0">
        <f>HYPERLINK("https://dl.dropboxusercontent.com/scl/fi/czikyfdrlcpbyd6h166qj/graphic-update2022-mens.jpg?rlkey=4kikom6lcnnr4w6tod0wijsfd&amp;dl=0","Click to download SizeChart")</f>
      </c>
      <c r="C560" s="0" t="inlineStr">
        <is>
          <t>Elkhart Men's Short Sleeve Shirt</t>
        </is>
      </c>
      <c r="D560" s="1">
        <v>128481</v>
      </c>
      <c r="E560" s="0" t="inlineStr">
        <is>
          <t>ISU ELKHAR M WE:128481C-L</t>
        </is>
      </c>
      <c r="F560" s="2">
        <v>801128481067</v>
      </c>
      <c r="G560" s="0" t="inlineStr">
        <is>
          <t>MENS</t>
        </is>
      </c>
      <c r="H560" s="0" t="inlineStr">
        <is>
          <t>L</t>
        </is>
      </c>
      <c r="I560" s="0">
        <v>29.99</v>
      </c>
      <c r="J560" s="0">
        <v>3</v>
      </c>
    </row>
    <row r="561" spans="1:10" customHeight="0">
      <c r="A561" s="0">
        <f>HYPERLINK("https://dl.dropboxusercontent.com/scl/fi/ebui0cylxvd32l1sbohcm/elkhart-128481-tn.jpg?rlkey=ys8k9yazudxwvy6i5x9hzzmi8&amp;dl=0","Click to download Image")</f>
      </c>
      <c r="B561" s="0">
        <f>HYPERLINK("https://dl.dropboxusercontent.com/scl/fi/czikyfdrlcpbyd6h166qj/graphic-update2022-mens.jpg?rlkey=4kikom6lcnnr4w6tod0wijsfd&amp;dl=0","Click to download SizeChart")</f>
      </c>
      <c r="C561" s="0" t="inlineStr">
        <is>
          <t>Elkhart Men's Short Sleeve Shirt</t>
        </is>
      </c>
      <c r="D561" s="1">
        <v>128481</v>
      </c>
      <c r="E561" s="0" t="inlineStr">
        <is>
          <t>ISU ELKHAR M WE:128481D-XL</t>
        </is>
      </c>
      <c r="F561" s="2">
        <v>801128481074</v>
      </c>
      <c r="G561" s="0" t="inlineStr">
        <is>
          <t>MENS</t>
        </is>
      </c>
      <c r="H561" s="0" t="inlineStr">
        <is>
          <t>XL</t>
        </is>
      </c>
      <c r="I561" s="0">
        <v>29.99</v>
      </c>
      <c r="J561" s="0">
        <v>13</v>
      </c>
    </row>
    <row r="562" spans="1:10" customHeight="0">
      <c r="A562" s="0">
        <f>HYPERLINK("https://dl.dropboxusercontent.com/scl/fi/ebui0cylxvd32l1sbohcm/elkhart-128481-tn.jpg?rlkey=ys8k9yazudxwvy6i5x9hzzmi8&amp;dl=0","Click to download Image")</f>
      </c>
      <c r="B562" s="0">
        <f>HYPERLINK("https://dl.dropboxusercontent.com/scl/fi/czikyfdrlcpbyd6h166qj/graphic-update2022-mens.jpg?rlkey=4kikom6lcnnr4w6tod0wijsfd&amp;dl=0","Click to download SizeChart")</f>
      </c>
      <c r="C562" s="0" t="inlineStr">
        <is>
          <t>Elkhart Men's Short Sleeve Shirt</t>
        </is>
      </c>
      <c r="D562" s="1">
        <v>128481</v>
      </c>
      <c r="E562" s="0" t="inlineStr">
        <is>
          <t>ISU ELKHAR M WE:128481E-2XL</t>
        </is>
      </c>
      <c r="F562" s="2">
        <v>801128481081</v>
      </c>
      <c r="G562" s="0" t="inlineStr">
        <is>
          <t>MENS</t>
        </is>
      </c>
      <c r="H562" s="0" t="inlineStr">
        <is>
          <t>2XL</t>
        </is>
      </c>
      <c r="I562" s="0">
        <v>29.99</v>
      </c>
      <c r="J562" s="0">
        <v>5</v>
      </c>
    </row>
    <row r="563" spans="1:10" customHeight="0">
      <c r="A563" s="0">
        <f>HYPERLINK("https://dl.dropboxusercontent.com/scl/fi/ebui0cylxvd32l1sbohcm/elkhart-128481-tn.jpg?rlkey=ys8k9yazudxwvy6i5x9hzzmi8&amp;dl=0","Click to download Image")</f>
      </c>
      <c r="B563" s="0">
        <f>HYPERLINK("https://dl.dropboxusercontent.com/scl/fi/czikyfdrlcpbyd6h166qj/graphic-update2022-mens.jpg?rlkey=4kikom6lcnnr4w6tod0wijsfd&amp;dl=0","Click to download SizeChart")</f>
      </c>
      <c r="C563" s="0" t="inlineStr">
        <is>
          <t>Elkhart Men's Short Sleeve Shirt</t>
        </is>
      </c>
      <c r="D563" s="1">
        <v>128481</v>
      </c>
      <c r="E563" s="0" t="inlineStr">
        <is>
          <t>ISU ELKHAR M WE:128481F-3XL</t>
        </is>
      </c>
      <c r="F563" s="2">
        <v>801128481098</v>
      </c>
      <c r="G563" s="0" t="inlineStr">
        <is>
          <t>MENS</t>
        </is>
      </c>
      <c r="H563" s="0" t="inlineStr">
        <is>
          <t>3XL</t>
        </is>
      </c>
      <c r="I563" s="0">
        <v>29.99</v>
      </c>
      <c r="J563" s="0">
        <v>5</v>
      </c>
    </row>
    <row r="564" spans="1:10" customHeight="0">
      <c r="A564" s="0">
        <f>HYPERLINK("https://dl.dropboxusercontent.com/scl/fi/kf8cnm8ewk6kihzljbrtk/elkhart-128689-tn.jpg?rlkey=ziv9g44qc5cwyimmv0ds1r9g1&amp;dl=0","Click to download Image")</f>
      </c>
      <c r="B564" s="0">
        <f>HYPERLINK("https://dl.dropboxusercontent.com/scl/fi/czikyfdrlcpbyd6h166qj/graphic-update2022-mens.jpg?rlkey=4kikom6lcnnr4w6tod0wijsfd&amp;dl=0","Click to download SizeChart")</f>
      </c>
      <c r="C564" s="0" t="inlineStr">
        <is>
          <t>Elkhart Men's Short Sleeve Shirt</t>
        </is>
      </c>
      <c r="D564" s="1">
        <v>128689</v>
      </c>
      <c r="E564" s="0" t="inlineStr">
        <is>
          <t>DRK ELKHAR M BK:128689A-S</t>
        </is>
      </c>
      <c r="F564" s="2">
        <v>817128689044</v>
      </c>
      <c r="G564" s="0" t="inlineStr">
        <is>
          <t>MENS</t>
        </is>
      </c>
      <c r="H564" s="0" t="inlineStr">
        <is>
          <t>S</t>
        </is>
      </c>
      <c r="I564" s="0">
        <v>29.99</v>
      </c>
      <c r="J564" s="0">
        <v>1</v>
      </c>
    </row>
    <row r="565" spans="1:10" customHeight="0">
      <c r="A565" s="0">
        <f>HYPERLINK("https://dl.dropboxusercontent.com/scl/fi/kf8cnm8ewk6kihzljbrtk/elkhart-128689-tn.jpg?rlkey=ziv9g44qc5cwyimmv0ds1r9g1&amp;dl=0","Click to download Image")</f>
      </c>
      <c r="B565" s="0">
        <f>HYPERLINK("https://dl.dropboxusercontent.com/scl/fi/czikyfdrlcpbyd6h166qj/graphic-update2022-mens.jpg?rlkey=4kikom6lcnnr4w6tod0wijsfd&amp;dl=0","Click to download SizeChart")</f>
      </c>
      <c r="C565" s="0" t="inlineStr">
        <is>
          <t>Elkhart Men's Short Sleeve Shirt</t>
        </is>
      </c>
      <c r="D565" s="1">
        <v>128689</v>
      </c>
      <c r="E565" s="0" t="inlineStr">
        <is>
          <t>DRK ELKHAR M BK:128689B-M</t>
        </is>
      </c>
      <c r="F565" s="2">
        <v>817128689051</v>
      </c>
      <c r="G565" s="0" t="inlineStr">
        <is>
          <t>MENS</t>
        </is>
      </c>
      <c r="H565" s="0" t="inlineStr">
        <is>
          <t>M</t>
        </is>
      </c>
      <c r="I565" s="0">
        <v>29.99</v>
      </c>
      <c r="J565" s="0">
        <v>2</v>
      </c>
    </row>
    <row r="566" spans="1:10" customHeight="0">
      <c r="A566" s="0">
        <f>HYPERLINK("https://dl.dropboxusercontent.com/scl/fi/kf8cnm8ewk6kihzljbrtk/elkhart-128689-tn.jpg?rlkey=ziv9g44qc5cwyimmv0ds1r9g1&amp;dl=0","Click to download Image")</f>
      </c>
      <c r="B566" s="0">
        <f>HYPERLINK("https://dl.dropboxusercontent.com/scl/fi/czikyfdrlcpbyd6h166qj/graphic-update2022-mens.jpg?rlkey=4kikom6lcnnr4w6tod0wijsfd&amp;dl=0","Click to download SizeChart")</f>
      </c>
      <c r="C566" s="0" t="inlineStr">
        <is>
          <t>Elkhart Men's Short Sleeve Shirt</t>
        </is>
      </c>
      <c r="D566" s="1">
        <v>128689</v>
      </c>
      <c r="E566" s="0" t="inlineStr">
        <is>
          <t>DRK ELKHAR M BK:128689C-L</t>
        </is>
      </c>
      <c r="F566" s="2">
        <v>817128689068</v>
      </c>
      <c r="G566" s="0" t="inlineStr">
        <is>
          <t>MENS</t>
        </is>
      </c>
      <c r="H566" s="0" t="inlineStr">
        <is>
          <t>L</t>
        </is>
      </c>
      <c r="I566" s="0">
        <v>29.99</v>
      </c>
      <c r="J566" s="0">
        <v>2</v>
      </c>
    </row>
    <row r="567" spans="1:10" customHeight="0">
      <c r="A567" s="0">
        <f>HYPERLINK("https://dl.dropboxusercontent.com/scl/fi/kf8cnm8ewk6kihzljbrtk/elkhart-128689-tn.jpg?rlkey=ziv9g44qc5cwyimmv0ds1r9g1&amp;dl=0","Click to download Image")</f>
      </c>
      <c r="B567" s="0">
        <f>HYPERLINK("https://dl.dropboxusercontent.com/scl/fi/czikyfdrlcpbyd6h166qj/graphic-update2022-mens.jpg?rlkey=4kikom6lcnnr4w6tod0wijsfd&amp;dl=0","Click to download SizeChart")</f>
      </c>
      <c r="C567" s="0" t="inlineStr">
        <is>
          <t>Elkhart Men's Short Sleeve Shirt</t>
        </is>
      </c>
      <c r="D567" s="1">
        <v>128689</v>
      </c>
      <c r="E567" s="0" t="inlineStr">
        <is>
          <t>DRK ELKHAR M BK:128689D-XL</t>
        </is>
      </c>
      <c r="F567" s="2">
        <v>817128689075</v>
      </c>
      <c r="G567" s="0" t="inlineStr">
        <is>
          <t>MENS</t>
        </is>
      </c>
      <c r="H567" s="0" t="inlineStr">
        <is>
          <t>XL</t>
        </is>
      </c>
      <c r="I567" s="0">
        <v>29.99</v>
      </c>
      <c r="J567" s="0">
        <v>0</v>
      </c>
    </row>
    <row r="568" spans="1:10" customHeight="0">
      <c r="A568" s="0">
        <f>HYPERLINK("https://dl.dropboxusercontent.com/scl/fi/kf8cnm8ewk6kihzljbrtk/elkhart-128689-tn.jpg?rlkey=ziv9g44qc5cwyimmv0ds1r9g1&amp;dl=0","Click to download Image")</f>
      </c>
      <c r="B568" s="0">
        <f>HYPERLINK("https://dl.dropboxusercontent.com/scl/fi/czikyfdrlcpbyd6h166qj/graphic-update2022-mens.jpg?rlkey=4kikom6lcnnr4w6tod0wijsfd&amp;dl=0","Click to download SizeChart")</f>
      </c>
      <c r="C568" s="0" t="inlineStr">
        <is>
          <t>Elkhart Men's Short Sleeve Shirt</t>
        </is>
      </c>
      <c r="D568" s="1">
        <v>128689</v>
      </c>
      <c r="E568" s="0" t="inlineStr">
        <is>
          <t>DRK ELKHAR M BK:128689E-2XL</t>
        </is>
      </c>
      <c r="F568" s="2">
        <v>817128689082</v>
      </c>
      <c r="G568" s="0" t="inlineStr">
        <is>
          <t>MENS</t>
        </is>
      </c>
      <c r="H568" s="0" t="inlineStr">
        <is>
          <t>2XL</t>
        </is>
      </c>
      <c r="I568" s="0">
        <v>29.99</v>
      </c>
      <c r="J568" s="0">
        <v>1</v>
      </c>
    </row>
    <row r="569" spans="1:10" customHeight="0">
      <c r="A569" s="0">
        <f>HYPERLINK("https://dl.dropboxusercontent.com/scl/fi/kf8cnm8ewk6kihzljbrtk/elkhart-128689-tn.jpg?rlkey=ziv9g44qc5cwyimmv0ds1r9g1&amp;dl=0","Click to download Image")</f>
      </c>
      <c r="B569" s="0">
        <f>HYPERLINK("https://dl.dropboxusercontent.com/scl/fi/czikyfdrlcpbyd6h166qj/graphic-update2022-mens.jpg?rlkey=4kikom6lcnnr4w6tod0wijsfd&amp;dl=0","Click to download SizeChart")</f>
      </c>
      <c r="C569" s="0" t="inlineStr">
        <is>
          <t>Elkhart Men's Short Sleeve Shirt</t>
        </is>
      </c>
      <c r="D569" s="1">
        <v>128689</v>
      </c>
      <c r="E569" s="0" t="inlineStr">
        <is>
          <t>DRK ELKHAR M BK:128689F-3XL</t>
        </is>
      </c>
      <c r="F569" s="2">
        <v>817128689099</v>
      </c>
      <c r="G569" s="0" t="inlineStr">
        <is>
          <t>MENS</t>
        </is>
      </c>
      <c r="H569" s="0" t="inlineStr">
        <is>
          <t>3XL</t>
        </is>
      </c>
      <c r="I569" s="0">
        <v>29.99</v>
      </c>
      <c r="J569" s="0">
        <v>2</v>
      </c>
    </row>
    <row r="570" spans="1:10" customHeight="0">
      <c r="A570" s="0">
        <f>HYPERLINK("https://dl.dropboxusercontent.com/scl/fi/yamzoxrdh0gbsi1ymojop/elkhart-128690-tn.jpg?rlkey=fuvzx34donot51x71r1wfwjxb&amp;dl=0","Click to download Image")</f>
      </c>
      <c r="B570" s="0">
        <f>HYPERLINK("https://dl.dropboxusercontent.com/scl/fi/czikyfdrlcpbyd6h166qj/graphic-update2022-mens.jpg?rlkey=4kikom6lcnnr4w6tod0wijsfd&amp;dl=0","Click to download SizeChart")</f>
      </c>
      <c r="C570" s="0" t="inlineStr">
        <is>
          <t>Elkhart Men's Short Sleeve Shirt</t>
        </is>
      </c>
      <c r="D570" s="1">
        <v>128690</v>
      </c>
      <c r="E570" s="0" t="inlineStr">
        <is>
          <t>DRK ELKHAR M RL: 128690B-M</t>
        </is>
      </c>
      <c r="F570" s="2">
        <v>817128690057</v>
      </c>
      <c r="G570" s="0" t="inlineStr">
        <is>
          <t>MENS</t>
        </is>
      </c>
      <c r="H570" s="0" t="inlineStr">
        <is>
          <t>M</t>
        </is>
      </c>
      <c r="I570" s="0">
        <v>29.99</v>
      </c>
      <c r="J570" s="0">
        <v>0</v>
      </c>
    </row>
    <row r="571" spans="1:10" customHeight="0">
      <c r="A571" s="0">
        <f>HYPERLINK("https://dl.dropboxusercontent.com/scl/fi/yamzoxrdh0gbsi1ymojop/elkhart-128690-tn.jpg?rlkey=fuvzx34donot51x71r1wfwjxb&amp;dl=0","Click to download Image")</f>
      </c>
      <c r="B571" s="0">
        <f>HYPERLINK("https://dl.dropboxusercontent.com/scl/fi/czikyfdrlcpbyd6h166qj/graphic-update2022-mens.jpg?rlkey=4kikom6lcnnr4w6tod0wijsfd&amp;dl=0","Click to download SizeChart")</f>
      </c>
      <c r="C571" s="0" t="inlineStr">
        <is>
          <t>Elkhart Men's Short Sleeve Shirt</t>
        </is>
      </c>
      <c r="D571" s="1">
        <v>128690</v>
      </c>
      <c r="E571" s="0" t="inlineStr">
        <is>
          <t>DRK ELKHAR M RL:128690C-L</t>
        </is>
      </c>
      <c r="F571" s="2">
        <v>817128690064</v>
      </c>
      <c r="G571" s="0" t="inlineStr">
        <is>
          <t>MENS</t>
        </is>
      </c>
      <c r="H571" s="0" t="inlineStr">
        <is>
          <t>L</t>
        </is>
      </c>
      <c r="I571" s="0">
        <v>29.99</v>
      </c>
      <c r="J571" s="0">
        <v>0</v>
      </c>
    </row>
    <row r="572" spans="1:10" customHeight="0">
      <c r="A572" s="0">
        <f>HYPERLINK("https://dl.dropboxusercontent.com/scl/fi/yamzoxrdh0gbsi1ymojop/elkhart-128690-tn.jpg?rlkey=fuvzx34donot51x71r1wfwjxb&amp;dl=0","Click to download Image")</f>
      </c>
      <c r="B572" s="0">
        <f>HYPERLINK("https://dl.dropboxusercontent.com/scl/fi/czikyfdrlcpbyd6h166qj/graphic-update2022-mens.jpg?rlkey=4kikom6lcnnr4w6tod0wijsfd&amp;dl=0","Click to download SizeChart")</f>
      </c>
      <c r="C572" s="0" t="inlineStr">
        <is>
          <t>Elkhart Men's Short Sleeve Shirt</t>
        </is>
      </c>
      <c r="D572" s="1">
        <v>128690</v>
      </c>
      <c r="E572" s="0" t="inlineStr">
        <is>
          <t>DRK ELKHAR M RL:128690D-XL</t>
        </is>
      </c>
      <c r="F572" s="2">
        <v>817128690071</v>
      </c>
      <c r="G572" s="0" t="inlineStr">
        <is>
          <t>MENS</t>
        </is>
      </c>
      <c r="H572" s="0" t="inlineStr">
        <is>
          <t>XL</t>
        </is>
      </c>
      <c r="I572" s="0">
        <v>29.99</v>
      </c>
      <c r="J572" s="0">
        <v>0</v>
      </c>
    </row>
    <row r="573" spans="1:10" customHeight="0">
      <c r="A573" s="0">
        <f>HYPERLINK("https://dl.dropboxusercontent.com/scl/fi/yamzoxrdh0gbsi1ymojop/elkhart-128690-tn.jpg?rlkey=fuvzx34donot51x71r1wfwjxb&amp;dl=0","Click to download Image")</f>
      </c>
      <c r="B573" s="0">
        <f>HYPERLINK("https://dl.dropboxusercontent.com/scl/fi/czikyfdrlcpbyd6h166qj/graphic-update2022-mens.jpg?rlkey=4kikom6lcnnr4w6tod0wijsfd&amp;dl=0","Click to download SizeChart")</f>
      </c>
      <c r="C573" s="0" t="inlineStr">
        <is>
          <t>Elkhart Men's Short Sleeve Shirt</t>
        </is>
      </c>
      <c r="D573" s="1">
        <v>128690</v>
      </c>
      <c r="E573" s="0" t="inlineStr">
        <is>
          <t>DRK ELKHAR M RL:128690E-2XL</t>
        </is>
      </c>
      <c r="F573" s="2">
        <v>817128690088</v>
      </c>
      <c r="G573" s="0" t="inlineStr">
        <is>
          <t>MENS</t>
        </is>
      </c>
      <c r="H573" s="0" t="inlineStr">
        <is>
          <t>2XL</t>
        </is>
      </c>
      <c r="I573" s="0">
        <v>29.99</v>
      </c>
      <c r="J573" s="0">
        <v>1</v>
      </c>
    </row>
    <row r="574" spans="1:10" customHeight="0">
      <c r="A574" s="0">
        <f>HYPERLINK("https://dl.dropboxusercontent.com/scl/fi/yamzoxrdh0gbsi1ymojop/elkhart-128690-tn.jpg?rlkey=fuvzx34donot51x71r1wfwjxb&amp;dl=0","Click to download Image")</f>
      </c>
      <c r="B574" s="0">
        <f>HYPERLINK("https://dl.dropboxusercontent.com/scl/fi/czikyfdrlcpbyd6h166qj/graphic-update2022-mens.jpg?rlkey=4kikom6lcnnr4w6tod0wijsfd&amp;dl=0","Click to download SizeChart")</f>
      </c>
      <c r="C574" s="0" t="inlineStr">
        <is>
          <t>Elkhart Men's Short Sleeve Shirt</t>
        </is>
      </c>
      <c r="D574" s="1">
        <v>128690</v>
      </c>
      <c r="E574" s="0" t="inlineStr">
        <is>
          <t>DRK ELKHAR M RL:128690F-3XL</t>
        </is>
      </c>
      <c r="F574" s="2">
        <v>817128690095</v>
      </c>
      <c r="G574" s="0" t="inlineStr">
        <is>
          <t>MENS</t>
        </is>
      </c>
      <c r="H574" s="0" t="inlineStr">
        <is>
          <t>3XL</t>
        </is>
      </c>
      <c r="I574" s="0">
        <v>29.99</v>
      </c>
      <c r="J574" s="0">
        <v>2</v>
      </c>
    </row>
    <row r="575" spans="1:10" customHeight="0">
      <c r="A575" s="0">
        <f>HYPERLINK("https://dl.dropboxusercontent.com/scl/fi/19jfccq5r0tytaypw06o4/elkhart-128691-tn.jpg?rlkey=8a2koum7oej01hvpiocfd8b4o&amp;dl=0","Click to download Image")</f>
      </c>
      <c r="B575" s="0">
        <f>HYPERLINK("https://dl.dropboxusercontent.com/scl/fi/czikyfdrlcpbyd6h166qj/graphic-update2022-mens.jpg?rlkey=4kikom6lcnnr4w6tod0wijsfd&amp;dl=0","Click to download SizeChart")</f>
      </c>
      <c r="C575" s="0" t="inlineStr">
        <is>
          <t>Elkhart Men's Short Sleeve Shirt</t>
        </is>
      </c>
      <c r="D575" s="1">
        <v>128691</v>
      </c>
      <c r="E575" s="0" t="inlineStr">
        <is>
          <t>DRK ELKHAR M WE:128691C-L</t>
        </is>
      </c>
      <c r="F575" s="2">
        <v>817128691061</v>
      </c>
      <c r="G575" s="0" t="inlineStr">
        <is>
          <t>MENS</t>
        </is>
      </c>
      <c r="H575" s="0" t="inlineStr">
        <is>
          <t>L</t>
        </is>
      </c>
      <c r="I575" s="0">
        <v>29.99</v>
      </c>
      <c r="J575" s="0">
        <v>1</v>
      </c>
    </row>
    <row r="576" spans="1:10" customHeight="0">
      <c r="A576" s="0">
        <f>HYPERLINK("https://dl.dropboxusercontent.com/scl/fi/z6apjfp3tgsvwya69v8kn/elkhart-132499-tn.jpg?rlkey=3jv6ysq3ff1l0dxoghqyj5n46&amp;dl=0","Click to download Image")</f>
      </c>
      <c r="B576" s="0">
        <f>HYPERLINK("https://dl.dropboxusercontent.com/scl/fi/czikyfdrlcpbyd6h166qj/graphic-update2022-mens.jpg?rlkey=4kikom6lcnnr4w6tod0wijsfd&amp;dl=0","Click to download SizeChart")</f>
      </c>
      <c r="C576" s="0" t="inlineStr">
        <is>
          <t>Elkhart Men's Short Sleeve Shirt</t>
        </is>
      </c>
      <c r="D576" s="1">
        <v>132499</v>
      </c>
      <c r="E576" s="0" t="inlineStr">
        <is>
          <t>MU ELKHAR M GD:132499C-L</t>
        </is>
      </c>
      <c r="F576" s="2">
        <v>803132499069</v>
      </c>
      <c r="G576" s="0" t="inlineStr">
        <is>
          <t>MENS</t>
        </is>
      </c>
      <c r="H576" s="0" t="inlineStr">
        <is>
          <t>L</t>
        </is>
      </c>
      <c r="I576" s="0">
        <v>29.99</v>
      </c>
      <c r="J576" s="0">
        <v>0</v>
      </c>
    </row>
    <row r="577" spans="1:10" customHeight="0">
      <c r="A577" s="0">
        <f>HYPERLINK("https://dl.dropboxusercontent.com/scl/fi/z6apjfp3tgsvwya69v8kn/elkhart-132499-tn.jpg?rlkey=3jv6ysq3ff1l0dxoghqyj5n46&amp;dl=0","Click to download Image")</f>
      </c>
      <c r="B577" s="0">
        <f>HYPERLINK("https://dl.dropboxusercontent.com/scl/fi/czikyfdrlcpbyd6h166qj/graphic-update2022-mens.jpg?rlkey=4kikom6lcnnr4w6tod0wijsfd&amp;dl=0","Click to download SizeChart")</f>
      </c>
      <c r="C577" s="0" t="inlineStr">
        <is>
          <t>Elkhart Men's Short Sleeve Shirt</t>
        </is>
      </c>
      <c r="D577" s="1">
        <v>132499</v>
      </c>
      <c r="E577" s="0" t="inlineStr">
        <is>
          <t>MU ELKHAR M GD:132499E-2XL</t>
        </is>
      </c>
      <c r="F577" s="2">
        <v>803132499083</v>
      </c>
      <c r="G577" s="0" t="inlineStr">
        <is>
          <t>MENS</t>
        </is>
      </c>
      <c r="H577" s="0" t="inlineStr">
        <is>
          <t>2XL</t>
        </is>
      </c>
      <c r="I577" s="0">
        <v>29.99</v>
      </c>
      <c r="J577" s="0">
        <v>1</v>
      </c>
    </row>
    <row r="578" spans="1:10" customHeight="0">
      <c r="A578" s="0">
        <f>HYPERLINK("https://dl.dropboxusercontent.com/scl/fi/85ppt1mm73d6vp8dr5a67/rallytowel154968f14719.jpg?rlkey=ovl9m5hpg8j1apev3k9sovuno&amp;dl=0","Click to download Image")</f>
      </c>
      <c r="C578" s="0" t="inlineStr">
        <is>
          <t>Rally Towel Iowa</t>
        </is>
      </c>
      <c r="D578" s="1">
        <v>154968</v>
      </c>
      <c r="E578" s="0" t="inlineStr">
        <is>
          <t>IOWA TOWEL CH:154968</t>
        </is>
      </c>
      <c r="F578" s="2">
        <v>900154968013</v>
      </c>
      <c r="I578" s="0">
        <v>8.99</v>
      </c>
      <c r="J578" s="0">
        <v>542</v>
      </c>
    </row>
    <row r="579" spans="1:10" customHeight="0">
      <c r="A579" s="0">
        <f>HYPERLINK("https://dl.dropboxusercontent.com/scl/fi/x6wlxo6r40b9v5n2wcsna/135022-f2.jpg?rlkey=gsvlf6q3rhf6y015vgpdmgpv6&amp;dl=0","Click to download Image")</f>
      </c>
      <c r="C579" s="0" t="inlineStr">
        <is>
          <t>Waterproof Phone Bag</t>
        </is>
      </c>
      <c r="D579" s="1">
        <v>135022</v>
      </c>
      <c r="E579" s="0" t="inlineStr">
        <is>
          <t>IOWA PH BAG BK:135022</t>
        </is>
      </c>
      <c r="F579" s="2">
        <v>900135022017</v>
      </c>
      <c r="I579" s="0">
        <v>9.99</v>
      </c>
      <c r="J579" s="0">
        <v>47</v>
      </c>
    </row>
    <row r="580" spans="1:10" customHeight="0">
      <c r="A580" s="0">
        <f>HYPERLINK("https://dl.dropboxusercontent.com/scl/fi/tkhc7qole54sq8s0zggzh/cori-143826-f.jpg?rlkey=nhs53olpx3fhvwgq84x51w3pc&amp;dl=0","Click to download Image")</f>
      </c>
      <c r="C580" s="0" t="inlineStr">
        <is>
          <t>Cori Socks - 3pk</t>
        </is>
      </c>
      <c r="D580" s="1">
        <v>143826</v>
      </c>
      <c r="E580" s="0" t="inlineStr">
        <is>
          <t>UNI CORI SOCKS:143826OSFM</t>
        </is>
      </c>
      <c r="I580" s="0">
        <v>29.99</v>
      </c>
      <c r="J580" s="0">
        <v>129</v>
      </c>
    </row>
    <row r="581" spans="1:10" customHeight="0">
      <c r="A581" s="0">
        <f>HYPERLINK("https://dl.dropboxusercontent.com/scl/fi/3cgt06hqqrpvyyac4153g/kyle-144418-f.jpg?rlkey=razcu62ppfdiuf4gb8506wat0&amp;dl=0","Click to download Image")</f>
      </c>
      <c r="C581" s="0" t="inlineStr">
        <is>
          <t>Kyle Men's Beanie</t>
        </is>
      </c>
      <c r="D581" s="1">
        <v>144418</v>
      </c>
      <c r="E581" s="0" t="inlineStr">
        <is>
          <t>DRK KYLE M BK:144418</t>
        </is>
      </c>
      <c r="F581" s="2">
        <v>717144418010</v>
      </c>
      <c r="G581" s="0" t="inlineStr">
        <is>
          <t>MENS</t>
        </is>
      </c>
      <c r="H581" s="0" t="inlineStr">
        <is>
          <t>ADULT</t>
        </is>
      </c>
      <c r="I581" s="0">
        <v>24.99</v>
      </c>
      <c r="J581" s="0">
        <v>49</v>
      </c>
    </row>
    <row r="582" spans="1:10" customHeight="0">
      <c r="A582" s="0">
        <f>HYPERLINK("https://dl.dropboxusercontent.com/scl/fi/s6v6hrnrzmrztqpt9hzou/kyle-144416-f.jpg?rlkey=eo0hbsquc5p4agvjrcj2c893x&amp;dl=0","Click to download Image")</f>
      </c>
      <c r="C582" s="0" t="inlineStr">
        <is>
          <t>Kyle Men's Beanie</t>
        </is>
      </c>
      <c r="D582" s="1">
        <v>144416</v>
      </c>
      <c r="E582" s="0" t="inlineStr">
        <is>
          <t>KSU KYLE M BK:144416</t>
        </is>
      </c>
      <c r="F582" s="2">
        <v>705144416013</v>
      </c>
      <c r="G582" s="0" t="inlineStr">
        <is>
          <t>MENS</t>
        </is>
      </c>
      <c r="H582" s="0" t="inlineStr">
        <is>
          <t>ADULT</t>
        </is>
      </c>
      <c r="I582" s="0">
        <v>24.99</v>
      </c>
      <c r="J582" s="0">
        <v>42</v>
      </c>
    </row>
    <row r="583" spans="1:10" customHeight="0">
      <c r="A583" s="0">
        <f>HYPERLINK("https://dl.dropboxusercontent.com/scl/fi/pdfj3pv2tywhqywnu2cjg/126078-ff.jpg?rlkey=4m15opf6o4jtyxbt2fqd1iwo7&amp;dl=0","Click to download Image")</f>
      </c>
      <c r="C583" s="0" t="inlineStr">
        <is>
          <t>Kyle Men's Beanie</t>
        </is>
      </c>
      <c r="D583" s="1">
        <v>126078</v>
      </c>
      <c r="E583" s="0" t="inlineStr">
        <is>
          <t>UNI KYLE:126078</t>
        </is>
      </c>
      <c r="G583" s="0" t="inlineStr">
        <is>
          <t>MENS</t>
        </is>
      </c>
      <c r="H583" s="0" t="inlineStr">
        <is>
          <t>ADULT</t>
        </is>
      </c>
      <c r="I583" s="0">
        <v>24.99</v>
      </c>
      <c r="J583" s="0">
        <v>130</v>
      </c>
    </row>
    <row r="584" spans="1:10" customHeight="0">
      <c r="A584" s="0">
        <f>HYPERLINK("https://dl.dropboxusercontent.com/scl/fi/56t4gr1wp8htwfjohcapp/spencer.jpg?rlkey=93ddmgoxhruaezyms7ucj6b6a&amp;dl=0","Click to download Image")</f>
      </c>
      <c r="B584" s="0">
        <f>HYPERLINK("https://dl.dropboxusercontent.com/scl/fi/i9n0pi7kwn5kcb80x4bxc/mens-hoodie-size-chartsspencer-holden.jpg?rlkey=pj04irriz3on3oubf0tvsfisg&amp;dl=0","Click to download SizeChart")</f>
      </c>
      <c r="C584" s="0" t="inlineStr">
        <is>
          <t>Spencer Men's Heavyweight Hoodie</t>
        </is>
      </c>
      <c r="D584" s="1">
        <v>106383</v>
      </c>
      <c r="E584" s="0" t="inlineStr">
        <is>
          <t>IOWA SPENCER:106383A - S</t>
        </is>
      </c>
      <c r="G584" s="0" t="inlineStr">
        <is>
          <t>MENS</t>
        </is>
      </c>
      <c r="H584" s="0" t="inlineStr">
        <is>
          <t>S</t>
        </is>
      </c>
      <c r="I584" s="0">
        <v>49.99</v>
      </c>
      <c r="J584" s="0">
        <v>6</v>
      </c>
    </row>
    <row r="585" spans="1:10" customHeight="0">
      <c r="A585" s="0">
        <f>HYPERLINK("https://dl.dropboxusercontent.com/scl/fi/56t4gr1wp8htwfjohcapp/spencer.jpg?rlkey=93ddmgoxhruaezyms7ucj6b6a&amp;dl=0","Click to download Image")</f>
      </c>
      <c r="B585" s="0">
        <f>HYPERLINK("https://dl.dropboxusercontent.com/scl/fi/i9n0pi7kwn5kcb80x4bxc/mens-hoodie-size-chartsspencer-holden.jpg?rlkey=pj04irriz3on3oubf0tvsfisg&amp;dl=0","Click to download SizeChart")</f>
      </c>
      <c r="C585" s="0" t="inlineStr">
        <is>
          <t>Spencer Men's Heavyweight Hoodie</t>
        </is>
      </c>
      <c r="D585" s="1">
        <v>106383</v>
      </c>
      <c r="E585" s="0" t="inlineStr">
        <is>
          <t>IOWA SPENCER:106383B - M</t>
        </is>
      </c>
      <c r="G585" s="0" t="inlineStr">
        <is>
          <t>MENS</t>
        </is>
      </c>
      <c r="H585" s="0" t="inlineStr">
        <is>
          <t>M</t>
        </is>
      </c>
      <c r="I585" s="0">
        <v>49.99</v>
      </c>
      <c r="J585" s="0">
        <v>2</v>
      </c>
    </row>
    <row r="586" spans="1:10" customHeight="0">
      <c r="A586" s="0">
        <f>HYPERLINK("https://dl.dropboxusercontent.com/scl/fi/56t4gr1wp8htwfjohcapp/spencer.jpg?rlkey=93ddmgoxhruaezyms7ucj6b6a&amp;dl=0","Click to download Image")</f>
      </c>
      <c r="B586" s="0">
        <f>HYPERLINK("https://dl.dropboxusercontent.com/scl/fi/i9n0pi7kwn5kcb80x4bxc/mens-hoodie-size-chartsspencer-holden.jpg?rlkey=pj04irriz3on3oubf0tvsfisg&amp;dl=0","Click to download SizeChart")</f>
      </c>
      <c r="C586" s="0" t="inlineStr">
        <is>
          <t>Spencer Men's Heavyweight Hoodie</t>
        </is>
      </c>
      <c r="D586" s="1">
        <v>106383</v>
      </c>
      <c r="E586" s="0" t="inlineStr">
        <is>
          <t>IOWA SPENCER:106383C - L</t>
        </is>
      </c>
      <c r="G586" s="0" t="inlineStr">
        <is>
          <t>MENS</t>
        </is>
      </c>
      <c r="H586" s="0" t="inlineStr">
        <is>
          <t>L</t>
        </is>
      </c>
      <c r="I586" s="0">
        <v>49.99</v>
      </c>
      <c r="J586" s="0">
        <v>3</v>
      </c>
    </row>
    <row r="587" spans="1:10" customHeight="0">
      <c r="A587" s="0">
        <f>HYPERLINK("https://dl.dropboxusercontent.com/scl/fi/56t4gr1wp8htwfjohcapp/spencer.jpg?rlkey=93ddmgoxhruaezyms7ucj6b6a&amp;dl=0","Click to download Image")</f>
      </c>
      <c r="B587" s="0">
        <f>HYPERLINK("https://dl.dropboxusercontent.com/scl/fi/i9n0pi7kwn5kcb80x4bxc/mens-hoodie-size-chartsspencer-holden.jpg?rlkey=pj04irriz3on3oubf0tvsfisg&amp;dl=0","Click to download SizeChart")</f>
      </c>
      <c r="C587" s="0" t="inlineStr">
        <is>
          <t>Spencer Men's Heavyweight Hoodie</t>
        </is>
      </c>
      <c r="D587" s="1">
        <v>106383</v>
      </c>
      <c r="E587" s="0" t="inlineStr">
        <is>
          <t>IA SPENCER:106383D - XL</t>
        </is>
      </c>
      <c r="G587" s="0" t="inlineStr">
        <is>
          <t>MENS</t>
        </is>
      </c>
      <c r="H587" s="0" t="inlineStr">
        <is>
          <t>XL</t>
        </is>
      </c>
      <c r="I587" s="0">
        <v>49.99</v>
      </c>
      <c r="J587" s="0">
        <v>7</v>
      </c>
    </row>
    <row r="588" spans="1:10" customHeight="0">
      <c r="A588" s="0">
        <f>HYPERLINK("https://dl.dropboxusercontent.com/scl/fi/56t4gr1wp8htwfjohcapp/spencer.jpg?rlkey=93ddmgoxhruaezyms7ucj6b6a&amp;dl=0","Click to download Image")</f>
      </c>
      <c r="B588" s="0">
        <f>HYPERLINK("https://dl.dropboxusercontent.com/scl/fi/i9n0pi7kwn5kcb80x4bxc/mens-hoodie-size-chartsspencer-holden.jpg?rlkey=pj04irriz3on3oubf0tvsfisg&amp;dl=0","Click to download SizeChart")</f>
      </c>
      <c r="C588" s="0" t="inlineStr">
        <is>
          <t>Spencer Men's Heavyweight Hoodie</t>
        </is>
      </c>
      <c r="D588" s="1">
        <v>106383</v>
      </c>
      <c r="E588" s="0" t="inlineStr">
        <is>
          <t>IOWA SPENCER:106383E - 2XL</t>
        </is>
      </c>
      <c r="G588" s="0" t="inlineStr">
        <is>
          <t>MENS</t>
        </is>
      </c>
      <c r="H588" s="0" t="inlineStr">
        <is>
          <t>2XL</t>
        </is>
      </c>
      <c r="I588" s="0">
        <v>49.99</v>
      </c>
      <c r="J588" s="0">
        <v>0</v>
      </c>
    </row>
    <row r="589" spans="1:10" customHeight="0">
      <c r="A589" s="0">
        <f>HYPERLINK("https://dl.dropboxusercontent.com/scl/fi/56t4gr1wp8htwfjohcapp/spencer.jpg?rlkey=93ddmgoxhruaezyms7ucj6b6a&amp;dl=0","Click to download Image")</f>
      </c>
      <c r="B589" s="0">
        <f>HYPERLINK("https://dl.dropboxusercontent.com/scl/fi/i9n0pi7kwn5kcb80x4bxc/mens-hoodie-size-chartsspencer-holden.jpg?rlkey=pj04irriz3on3oubf0tvsfisg&amp;dl=0","Click to download SizeChart")</f>
      </c>
      <c r="C589" s="0" t="inlineStr">
        <is>
          <t>Spencer Men's Heavyweight Hoodie</t>
        </is>
      </c>
      <c r="D589" s="1">
        <v>106383</v>
      </c>
      <c r="E589" s="0" t="inlineStr">
        <is>
          <t>IA SPENCER:106383F - 3XL</t>
        </is>
      </c>
      <c r="G589" s="0" t="inlineStr">
        <is>
          <t>MENS</t>
        </is>
      </c>
      <c r="H589" s="0" t="inlineStr">
        <is>
          <t>3XL</t>
        </is>
      </c>
      <c r="I589" s="0">
        <v>49.99</v>
      </c>
      <c r="J589" s="0">
        <v>11</v>
      </c>
    </row>
    <row r="590" spans="1:10" customHeight="0">
      <c r="A590" s="0">
        <f>HYPERLINK("https://dl.dropboxusercontent.com/scl/fi/2sl0d84u2s18h5x92yv5i/odin-140154-af.jpg?rlkey=aeirllb4065gl4pqej430erah&amp;dl=0","Click to download Image")</f>
      </c>
      <c r="C590" s="0" t="inlineStr">
        <is>
          <t>Odin Men's Polywarp Cap</t>
        </is>
      </c>
      <c r="D590" s="1">
        <v>140154</v>
      </c>
      <c r="E590" s="0" t="inlineStr">
        <is>
          <t>IOWA ODIN M LG:140154</t>
        </is>
      </c>
      <c r="F590" s="2">
        <v>700140154006</v>
      </c>
      <c r="G590" s="0" t="inlineStr">
        <is>
          <t>MENS</t>
        </is>
      </c>
      <c r="H590" s="0" t="inlineStr">
        <is>
          <t>STANDARD MENS</t>
        </is>
      </c>
      <c r="I590" s="0">
        <v>24.99</v>
      </c>
      <c r="J590" s="0">
        <v>414</v>
      </c>
    </row>
    <row r="591" spans="1:10" customHeight="0">
      <c r="A591" s="0">
        <f>HYPERLINK("https://dl.dropboxusercontent.com/scl/fi/filp0hyxamtarh3xofsl4/odin-140133-af.jpg?rlkey=ia4q6nm3umq0kdrotjtkokidh&amp;dl=0","Click to download Image")</f>
      </c>
      <c r="C591" s="0" t="inlineStr">
        <is>
          <t>Odin Men's Polywarp Cap</t>
        </is>
      </c>
      <c r="D591" s="1">
        <v>140133</v>
      </c>
      <c r="E591" s="0" t="inlineStr">
        <is>
          <t>IOWA ODIN M GY:140133</t>
        </is>
      </c>
      <c r="F591" s="2">
        <v>700140133001</v>
      </c>
      <c r="G591" s="0" t="inlineStr">
        <is>
          <t>MENS</t>
        </is>
      </c>
      <c r="H591" s="0" t="inlineStr">
        <is>
          <t>STANDARD MENS</t>
        </is>
      </c>
      <c r="I591" s="0">
        <v>24.99</v>
      </c>
      <c r="J591" s="0">
        <v>344</v>
      </c>
    </row>
    <row r="592" spans="1:10" customHeight="0">
      <c r="A592" s="0">
        <f>HYPERLINK("https://dl.dropboxusercontent.com/scl/fi/z4qog7khg2381tboh1w42/odin-140129-af.jpg?rlkey=zftx2ybqtkdl27rhef5kgcx3w&amp;dl=0","Click to download Image")</f>
      </c>
      <c r="C592" s="0" t="inlineStr">
        <is>
          <t>Odin Men's Polywarp Cap</t>
        </is>
      </c>
      <c r="D592" s="1">
        <v>140129</v>
      </c>
      <c r="E592" s="0" t="inlineStr">
        <is>
          <t>IOWA ODIN M GD:140129</t>
        </is>
      </c>
      <c r="F592" s="2">
        <v>700140129004</v>
      </c>
      <c r="G592" s="0" t="inlineStr">
        <is>
          <t>MENS</t>
        </is>
      </c>
      <c r="H592" s="0" t="inlineStr">
        <is>
          <t>STANDARD MENS</t>
        </is>
      </c>
      <c r="I592" s="0">
        <v>24.99</v>
      </c>
      <c r="J592" s="0">
        <v>40</v>
      </c>
    </row>
    <row r="593" spans="1:10" customHeight="0">
      <c r="A593" s="0">
        <f>HYPERLINK("https://dl.dropboxusercontent.com/scl/fi/im0jn94qpjck9vdek43qp/odin-140155-af.jpg?rlkey=g22uniporgcs1saq7z21g5b4x&amp;dl=0","Click to download Image")</f>
      </c>
      <c r="C593" s="0" t="inlineStr">
        <is>
          <t>Odin Men's Polywarp Cap</t>
        </is>
      </c>
      <c r="D593" s="1">
        <v>140155</v>
      </c>
      <c r="E593" s="0" t="inlineStr">
        <is>
          <t>ISU ODIN M LG:140155</t>
        </is>
      </c>
      <c r="F593" s="2">
        <v>701140155000</v>
      </c>
      <c r="G593" s="0" t="inlineStr">
        <is>
          <t>MENS</t>
        </is>
      </c>
      <c r="H593" s="0" t="inlineStr">
        <is>
          <t>STANDARD MENS</t>
        </is>
      </c>
      <c r="I593" s="0">
        <v>24.99</v>
      </c>
      <c r="J593" s="0">
        <v>160</v>
      </c>
    </row>
    <row r="594" spans="1:10" customHeight="0">
      <c r="A594" s="0">
        <f>HYPERLINK("https://dl.dropboxusercontent.com/scl/fi/1ag611vrs2kgj5oz3tx77/odin-t.jpg?rlkey=i5va3bcee3afiydzf9k3lcb0k&amp;dl=0","Click to download Image")</f>
      </c>
      <c r="C594" s="0" t="inlineStr">
        <is>
          <t>Odin Men's Polywarp Cap</t>
        </is>
      </c>
      <c r="D594" s="1">
        <v>140145</v>
      </c>
      <c r="E594" s="0" t="inlineStr">
        <is>
          <t>ISU ODIN M GY:140145</t>
        </is>
      </c>
      <c r="F594" s="2">
        <v>701140145001</v>
      </c>
      <c r="G594" s="0" t="inlineStr">
        <is>
          <t>MENS</t>
        </is>
      </c>
      <c r="H594" s="0" t="inlineStr">
        <is>
          <t>STANDARD MENS</t>
        </is>
      </c>
      <c r="I594" s="0">
        <v>24.99</v>
      </c>
      <c r="J594" s="0">
        <v>412</v>
      </c>
    </row>
    <row r="595" spans="1:10" customHeight="0">
      <c r="A595" s="0">
        <f>HYPERLINK("https://dl.dropboxusercontent.com/scl/fi/qhkoemvv2shbgn9le7fek/odin-140142-af.jpg?rlkey=9g4aiwrea4a7yr84vwu87gonu&amp;dl=0","Click to download Image")</f>
      </c>
      <c r="C595" s="0" t="inlineStr">
        <is>
          <t>Odin Men's Polywarp Cap</t>
        </is>
      </c>
      <c r="D595" s="1">
        <v>140142</v>
      </c>
      <c r="E595" s="0" t="inlineStr">
        <is>
          <t>ISU ODIN M GD:140142</t>
        </is>
      </c>
      <c r="F595" s="2">
        <v>701140142000</v>
      </c>
      <c r="G595" s="0" t="inlineStr">
        <is>
          <t>MENS</t>
        </is>
      </c>
      <c r="H595" s="0" t="inlineStr">
        <is>
          <t>STANDARD MENS</t>
        </is>
      </c>
      <c r="I595" s="0">
        <v>24.99</v>
      </c>
      <c r="J595" s="0">
        <v>163</v>
      </c>
    </row>
    <row r="596" spans="1:10" customHeight="0">
      <c r="A596" s="0">
        <f>HYPERLINK("https://dl.dropboxusercontent.com/scl/fi/ci42p9mjqnxh5gwad0w7q/odin-140151-af.jpg?rlkey=tocbwzazpe8ngbbka3i7kr2tf&amp;dl=0","Click to download Image")</f>
      </c>
      <c r="C596" s="0" t="inlineStr">
        <is>
          <t>Odin Men's Polywarp Cap</t>
        </is>
      </c>
      <c r="D596" s="1">
        <v>140151</v>
      </c>
      <c r="E596" s="0" t="inlineStr">
        <is>
          <t>KSU ODIN M GY:140151</t>
        </is>
      </c>
      <c r="F596" s="2">
        <v>705140151000</v>
      </c>
      <c r="G596" s="0" t="inlineStr">
        <is>
          <t>MENS</t>
        </is>
      </c>
      <c r="H596" s="0" t="inlineStr">
        <is>
          <t>STANDARD MENS</t>
        </is>
      </c>
      <c r="I596" s="0">
        <v>24.99</v>
      </c>
      <c r="J596" s="0">
        <v>276</v>
      </c>
    </row>
    <row r="597" spans="1:10" customHeight="0">
      <c r="A597" s="0">
        <f>HYPERLINK("https://dl.dropboxusercontent.com/scl/fi/l3dnapodxlryitkad72af/odin-140149-af.jpg?rlkey=ubuwy0ta3teovdebhoq0nmril&amp;dl=0","Click to download Image")</f>
      </c>
      <c r="C597" s="0" t="inlineStr">
        <is>
          <t>Odin Men's Polywarp Cap</t>
        </is>
      </c>
      <c r="D597" s="1">
        <v>140149</v>
      </c>
      <c r="E597" s="0" t="inlineStr">
        <is>
          <t>SDSU ODIN M GY:140149</t>
        </is>
      </c>
      <c r="F597" s="2">
        <v>716140149003</v>
      </c>
      <c r="G597" s="0" t="inlineStr">
        <is>
          <t>MENS</t>
        </is>
      </c>
      <c r="H597" s="0" t="inlineStr">
        <is>
          <t>STANDARD MENS</t>
        </is>
      </c>
      <c r="I597" s="0">
        <v>24.99</v>
      </c>
      <c r="J597" s="0">
        <v>285</v>
      </c>
    </row>
    <row r="598" spans="1:10" customHeight="0">
      <c r="A598" s="0">
        <f>HYPERLINK("https://dl.dropboxusercontent.com/scl/fi/3ieqce4osgbzrs29ojtez/odin-140147-af.jpg?rlkey=9xt8sotfw3e6ib5s96rx0abzz&amp;dl=0","Click to download Image")</f>
      </c>
      <c r="C598" s="0" t="inlineStr">
        <is>
          <t>Odin Men's Polywarp Cap</t>
        </is>
      </c>
      <c r="D598" s="1">
        <v>140147</v>
      </c>
      <c r="E598" s="0" t="inlineStr">
        <is>
          <t>NDSU ODIN M GY:140147</t>
        </is>
      </c>
      <c r="F598" s="2">
        <v>713140147008</v>
      </c>
      <c r="G598" s="0" t="inlineStr">
        <is>
          <t>MENS</t>
        </is>
      </c>
      <c r="H598" s="0" t="inlineStr">
        <is>
          <t>STANDARD MENS</t>
        </is>
      </c>
      <c r="I598" s="0">
        <v>24.99</v>
      </c>
      <c r="J598" s="0">
        <v>287</v>
      </c>
    </row>
    <row r="599" spans="1:10" customHeight="0">
      <c r="A599" s="0">
        <f>HYPERLINK("https://dl.dropboxusercontent.com/scl/fi/222pzglm75pts6194e02m/virtual-kadengrey-v01f.jpg?rlkey=f7bda3yvvs70gilnr49fo5x4c&amp;dl=0","Click to download Image")</f>
      </c>
      <c r="B599" s="0">
        <f>HYPERLINK("https://dl.dropboxusercontent.com/scl/fi/8rvrc9xfekst4z3m8wxax/mensaxis-chase-kaden-ss.jpg?rlkey=htjqfzyc81q8qup4heopz3hi3&amp;dl=0","Click to download SizeChart")</f>
      </c>
      <c r="C599" s="0" t="inlineStr">
        <is>
          <t>Kaden Men's T-Shirt</t>
        </is>
      </c>
      <c r="D599" s="1">
        <v>141279</v>
      </c>
      <c r="E599" s="0" t="inlineStr">
        <is>
          <t>DRK KADEN M CO:141279A-S</t>
        </is>
      </c>
      <c r="F599" s="2">
        <v>817141279048</v>
      </c>
      <c r="G599" s="0" t="inlineStr">
        <is>
          <t>MENS</t>
        </is>
      </c>
      <c r="H599" s="0" t="inlineStr">
        <is>
          <t>S</t>
        </is>
      </c>
      <c r="I599" s="0">
        <v>24.99</v>
      </c>
      <c r="J599" s="0">
        <v>14</v>
      </c>
    </row>
    <row r="600" spans="1:10" customHeight="0">
      <c r="A600" s="0">
        <f>HYPERLINK("https://dl.dropboxusercontent.com/scl/fi/222pzglm75pts6194e02m/virtual-kadengrey-v01f.jpg?rlkey=f7bda3yvvs70gilnr49fo5x4c&amp;dl=0","Click to download Image")</f>
      </c>
      <c r="B600" s="0">
        <f>HYPERLINK("https://dl.dropboxusercontent.com/scl/fi/8rvrc9xfekst4z3m8wxax/mensaxis-chase-kaden-ss.jpg?rlkey=htjqfzyc81q8qup4heopz3hi3&amp;dl=0","Click to download SizeChart")</f>
      </c>
      <c r="C600" s="0" t="inlineStr">
        <is>
          <t>Kaden Men's T-Shirt</t>
        </is>
      </c>
      <c r="D600" s="1">
        <v>141279</v>
      </c>
      <c r="E600" s="0" t="inlineStr">
        <is>
          <t>DRK KADEN M CO:141279B-M</t>
        </is>
      </c>
      <c r="F600" s="2">
        <v>817141279055</v>
      </c>
      <c r="G600" s="0" t="inlineStr">
        <is>
          <t>MENS</t>
        </is>
      </c>
      <c r="H600" s="0" t="inlineStr">
        <is>
          <t>M</t>
        </is>
      </c>
      <c r="I600" s="0">
        <v>24.99</v>
      </c>
      <c r="J600" s="0">
        <v>27</v>
      </c>
    </row>
    <row r="601" spans="1:10" customHeight="0">
      <c r="A601" s="0">
        <f>HYPERLINK("https://dl.dropboxusercontent.com/scl/fi/222pzglm75pts6194e02m/virtual-kadengrey-v01f.jpg?rlkey=f7bda3yvvs70gilnr49fo5x4c&amp;dl=0","Click to download Image")</f>
      </c>
      <c r="B601" s="0">
        <f>HYPERLINK("https://dl.dropboxusercontent.com/scl/fi/8rvrc9xfekst4z3m8wxax/mensaxis-chase-kaden-ss.jpg?rlkey=htjqfzyc81q8qup4heopz3hi3&amp;dl=0","Click to download SizeChart")</f>
      </c>
      <c r="C601" s="0" t="inlineStr">
        <is>
          <t>Kaden Men's T-Shirt</t>
        </is>
      </c>
      <c r="D601" s="1">
        <v>141279</v>
      </c>
      <c r="E601" s="0" t="inlineStr">
        <is>
          <t>DRK KADEN M CO:141279C-L</t>
        </is>
      </c>
      <c r="F601" s="2">
        <v>817141279062</v>
      </c>
      <c r="G601" s="0" t="inlineStr">
        <is>
          <t>MENS</t>
        </is>
      </c>
      <c r="H601" s="0" t="inlineStr">
        <is>
          <t>L</t>
        </is>
      </c>
      <c r="I601" s="0">
        <v>24.99</v>
      </c>
      <c r="J601" s="0">
        <v>34</v>
      </c>
    </row>
    <row r="602" spans="1:10" customHeight="0">
      <c r="A602" s="0">
        <f>HYPERLINK("https://dl.dropboxusercontent.com/scl/fi/222pzglm75pts6194e02m/virtual-kadengrey-v01f.jpg?rlkey=f7bda3yvvs70gilnr49fo5x4c&amp;dl=0","Click to download Image")</f>
      </c>
      <c r="B602" s="0">
        <f>HYPERLINK("https://dl.dropboxusercontent.com/scl/fi/8rvrc9xfekst4z3m8wxax/mensaxis-chase-kaden-ss.jpg?rlkey=htjqfzyc81q8qup4heopz3hi3&amp;dl=0","Click to download SizeChart")</f>
      </c>
      <c r="C602" s="0" t="inlineStr">
        <is>
          <t>Kaden Men's T-Shirt</t>
        </is>
      </c>
      <c r="D602" s="1">
        <v>141279</v>
      </c>
      <c r="E602" s="0" t="inlineStr">
        <is>
          <t>DRK KADEN M CO:141279D-XL</t>
        </is>
      </c>
      <c r="F602" s="2">
        <v>817141279079</v>
      </c>
      <c r="G602" s="0" t="inlineStr">
        <is>
          <t>MENS</t>
        </is>
      </c>
      <c r="H602" s="0" t="inlineStr">
        <is>
          <t>XL</t>
        </is>
      </c>
      <c r="I602" s="0">
        <v>24.99</v>
      </c>
      <c r="J602" s="0">
        <v>36</v>
      </c>
    </row>
    <row r="603" spans="1:10" customHeight="0">
      <c r="A603" s="0">
        <f>HYPERLINK("https://dl.dropboxusercontent.com/scl/fi/222pzglm75pts6194e02m/virtual-kadengrey-v01f.jpg?rlkey=f7bda3yvvs70gilnr49fo5x4c&amp;dl=0","Click to download Image")</f>
      </c>
      <c r="B603" s="0">
        <f>HYPERLINK("https://dl.dropboxusercontent.com/scl/fi/8rvrc9xfekst4z3m8wxax/mensaxis-chase-kaden-ss.jpg?rlkey=htjqfzyc81q8qup4heopz3hi3&amp;dl=0","Click to download SizeChart")</f>
      </c>
      <c r="C603" s="0" t="inlineStr">
        <is>
          <t>Kaden Men's T-Shirt</t>
        </is>
      </c>
      <c r="D603" s="1">
        <v>141279</v>
      </c>
      <c r="E603" s="0" t="inlineStr">
        <is>
          <t>DRK KADEN M CO:141279E-2XL</t>
        </is>
      </c>
      <c r="F603" s="2">
        <v>817141279086</v>
      </c>
      <c r="G603" s="0" t="inlineStr">
        <is>
          <t>MENS</t>
        </is>
      </c>
      <c r="H603" s="0" t="inlineStr">
        <is>
          <t>2XL</t>
        </is>
      </c>
      <c r="I603" s="0">
        <v>34.99</v>
      </c>
      <c r="J603" s="0">
        <v>21</v>
      </c>
    </row>
    <row r="604" spans="1:10" customHeight="0">
      <c r="A604" s="0">
        <f>HYPERLINK("https://dl.dropboxusercontent.com/scl/fi/222pzglm75pts6194e02m/virtual-kadengrey-v01f.jpg?rlkey=f7bda3yvvs70gilnr49fo5x4c&amp;dl=0","Click to download Image")</f>
      </c>
      <c r="B604" s="0">
        <f>HYPERLINK("https://dl.dropboxusercontent.com/scl/fi/8rvrc9xfekst4z3m8wxax/mensaxis-chase-kaden-ss.jpg?rlkey=htjqfzyc81q8qup4heopz3hi3&amp;dl=0","Click to download SizeChart")</f>
      </c>
      <c r="C604" s="0" t="inlineStr">
        <is>
          <t>Kaden Men's T-Shirt</t>
        </is>
      </c>
      <c r="D604" s="1">
        <v>141279</v>
      </c>
      <c r="E604" s="0" t="inlineStr">
        <is>
          <t>DRK KADEN M CO:141279F-3XL</t>
        </is>
      </c>
      <c r="F604" s="2">
        <v>817141279093</v>
      </c>
      <c r="G604" s="0" t="inlineStr">
        <is>
          <t>MENS</t>
        </is>
      </c>
      <c r="H604" s="0" t="inlineStr">
        <is>
          <t>3XL</t>
        </is>
      </c>
      <c r="I604" s="0">
        <v>34.99</v>
      </c>
      <c r="J604" s="0">
        <v>11</v>
      </c>
    </row>
    <row r="605" spans="1:10" customHeight="0">
      <c r="A605" s="0">
        <f>HYPERLINK("https://dl.dropboxusercontent.com/scl/fi/222pzglm75pts6194e02m/virtual-kadengrey-v01f.jpg?rlkey=f7bda3yvvs70gilnr49fo5x4c&amp;dl=0","Click to download Image")</f>
      </c>
      <c r="B605" s="0">
        <f>HYPERLINK("https://dl.dropboxusercontent.com/scl/fi/8rvrc9xfekst4z3m8wxax/mensaxis-chase-kaden-ss.jpg?rlkey=htjqfzyc81q8qup4heopz3hi3&amp;dl=0","Click to download SizeChart")</f>
      </c>
      <c r="C605" s="0" t="inlineStr">
        <is>
          <t>Kaden Men's T-Shirt</t>
        </is>
      </c>
      <c r="D605" s="1">
        <v>141279</v>
      </c>
      <c r="E605" s="0" t="inlineStr">
        <is>
          <t>DRK KADEN M CO:141279Z-12PK</t>
        </is>
      </c>
      <c r="F605" s="2">
        <v>817141279994</v>
      </c>
      <c r="G605" s="0" t="inlineStr">
        <is>
          <t>MENS</t>
        </is>
      </c>
      <c r="H605" s="0" t="inlineStr">
        <is>
          <t>12 PACK</t>
        </is>
      </c>
      <c r="I605" s="0">
        <v>244.7</v>
      </c>
      <c r="J605" s="0">
        <v>0</v>
      </c>
    </row>
    <row r="606" spans="1:10" customHeight="0">
      <c r="A606" s="0">
        <f>HYPERLINK("https://dl.dropboxusercontent.com/scl/fi/y8suuf8moh228x3d6276l/virtual-kadengrey-v01f.jpg?rlkey=ftjub7bk127asi1so8om0xwtm&amp;dl=0","Click to download Image")</f>
      </c>
      <c r="B606" s="0">
        <f>HYPERLINK("https://dl.dropboxusercontent.com/scl/fi/8rvrc9xfekst4z3m8wxax/mensaxis-chase-kaden-ss.jpg?rlkey=htjqfzyc81q8qup4heopz3hi3&amp;dl=0","Click to download SizeChart")</f>
      </c>
      <c r="C606" s="0" t="inlineStr">
        <is>
          <t>Kaden Men's T-Shirt</t>
        </is>
      </c>
      <c r="D606" s="1">
        <v>141278</v>
      </c>
      <c r="E606" s="0" t="inlineStr">
        <is>
          <t>UNI KADEN M CO:141278A-S</t>
        </is>
      </c>
      <c r="F606" s="2">
        <v>802141278047</v>
      </c>
      <c r="G606" s="0" t="inlineStr">
        <is>
          <t>MENS</t>
        </is>
      </c>
      <c r="H606" s="0" t="inlineStr">
        <is>
          <t>S</t>
        </is>
      </c>
      <c r="I606" s="0">
        <v>24.99</v>
      </c>
      <c r="J606" s="0">
        <v>7</v>
      </c>
    </row>
    <row r="607" spans="1:10" customHeight="0">
      <c r="A607" s="0">
        <f>HYPERLINK("https://dl.dropboxusercontent.com/scl/fi/y8suuf8moh228x3d6276l/virtual-kadengrey-v01f.jpg?rlkey=ftjub7bk127asi1so8om0xwtm&amp;dl=0","Click to download Image")</f>
      </c>
      <c r="B607" s="0">
        <f>HYPERLINK("https://dl.dropboxusercontent.com/scl/fi/8rvrc9xfekst4z3m8wxax/mensaxis-chase-kaden-ss.jpg?rlkey=htjqfzyc81q8qup4heopz3hi3&amp;dl=0","Click to download SizeChart")</f>
      </c>
      <c r="C607" s="0" t="inlineStr">
        <is>
          <t>Kaden Men's T-Shirt</t>
        </is>
      </c>
      <c r="D607" s="1">
        <v>141278</v>
      </c>
      <c r="E607" s="0" t="inlineStr">
        <is>
          <t>UNI KADEN M CO:141278B-M</t>
        </is>
      </c>
      <c r="F607" s="2">
        <v>802141278054</v>
      </c>
      <c r="G607" s="0" t="inlineStr">
        <is>
          <t>MENS</t>
        </is>
      </c>
      <c r="H607" s="0" t="inlineStr">
        <is>
          <t>M</t>
        </is>
      </c>
      <c r="I607" s="0">
        <v>24.99</v>
      </c>
      <c r="J607" s="0">
        <v>6</v>
      </c>
    </row>
    <row r="608" spans="1:10" customHeight="0">
      <c r="A608" s="0">
        <f>HYPERLINK("https://dl.dropboxusercontent.com/scl/fi/y8suuf8moh228x3d6276l/virtual-kadengrey-v01f.jpg?rlkey=ftjub7bk127asi1so8om0xwtm&amp;dl=0","Click to download Image")</f>
      </c>
      <c r="B608" s="0">
        <f>HYPERLINK("https://dl.dropboxusercontent.com/scl/fi/8rvrc9xfekst4z3m8wxax/mensaxis-chase-kaden-ss.jpg?rlkey=htjqfzyc81q8qup4heopz3hi3&amp;dl=0","Click to download SizeChart")</f>
      </c>
      <c r="C608" s="0" t="inlineStr">
        <is>
          <t>Kaden Men's T-Shirt</t>
        </is>
      </c>
      <c r="D608" s="1">
        <v>141278</v>
      </c>
      <c r="E608" s="0" t="inlineStr">
        <is>
          <t>UNI KADEN M CO:141278C-L</t>
        </is>
      </c>
      <c r="F608" s="2">
        <v>802141278061</v>
      </c>
      <c r="G608" s="0" t="inlineStr">
        <is>
          <t>MENS</t>
        </is>
      </c>
      <c r="H608" s="0" t="inlineStr">
        <is>
          <t>L</t>
        </is>
      </c>
      <c r="I608" s="0">
        <v>24.99</v>
      </c>
      <c r="J608" s="0">
        <v>9</v>
      </c>
    </row>
    <row r="609" spans="1:10" customHeight="0">
      <c r="A609" s="0">
        <f>HYPERLINK("https://dl.dropboxusercontent.com/scl/fi/y8suuf8moh228x3d6276l/virtual-kadengrey-v01f.jpg?rlkey=ftjub7bk127asi1so8om0xwtm&amp;dl=0","Click to download Image")</f>
      </c>
      <c r="B609" s="0">
        <f>HYPERLINK("https://dl.dropboxusercontent.com/scl/fi/8rvrc9xfekst4z3m8wxax/mensaxis-chase-kaden-ss.jpg?rlkey=htjqfzyc81q8qup4heopz3hi3&amp;dl=0","Click to download SizeChart")</f>
      </c>
      <c r="C609" s="0" t="inlineStr">
        <is>
          <t>Kaden Men's T-Shirt</t>
        </is>
      </c>
      <c r="D609" s="1">
        <v>141278</v>
      </c>
      <c r="E609" s="0" t="inlineStr">
        <is>
          <t>UNI KADEN M CO:141278D-XL</t>
        </is>
      </c>
      <c r="F609" s="2">
        <v>802141278078</v>
      </c>
      <c r="G609" s="0" t="inlineStr">
        <is>
          <t>MENS</t>
        </is>
      </c>
      <c r="H609" s="0" t="inlineStr">
        <is>
          <t>XL</t>
        </is>
      </c>
      <c r="I609" s="0">
        <v>24.99</v>
      </c>
      <c r="J609" s="0">
        <v>16</v>
      </c>
    </row>
    <row r="610" spans="1:10" customHeight="0">
      <c r="A610" s="0">
        <f>HYPERLINK("https://dl.dropboxusercontent.com/scl/fi/y8suuf8moh228x3d6276l/virtual-kadengrey-v01f.jpg?rlkey=ftjub7bk127asi1so8om0xwtm&amp;dl=0","Click to download Image")</f>
      </c>
      <c r="B610" s="0">
        <f>HYPERLINK("https://dl.dropboxusercontent.com/scl/fi/8rvrc9xfekst4z3m8wxax/mensaxis-chase-kaden-ss.jpg?rlkey=htjqfzyc81q8qup4heopz3hi3&amp;dl=0","Click to download SizeChart")</f>
      </c>
      <c r="C610" s="0" t="inlineStr">
        <is>
          <t>Kaden Men's T-Shirt</t>
        </is>
      </c>
      <c r="D610" s="1">
        <v>141278</v>
      </c>
      <c r="E610" s="0" t="inlineStr">
        <is>
          <t>UNI KADEN M CO:141278E-2XL</t>
        </is>
      </c>
      <c r="F610" s="2">
        <v>802141278085</v>
      </c>
      <c r="G610" s="0" t="inlineStr">
        <is>
          <t>MENS</t>
        </is>
      </c>
      <c r="H610" s="0" t="inlineStr">
        <is>
          <t>2XL</t>
        </is>
      </c>
      <c r="I610" s="0">
        <v>32.99</v>
      </c>
      <c r="J610" s="0">
        <v>9</v>
      </c>
    </row>
    <row r="611" spans="1:10" customHeight="0">
      <c r="A611" s="0">
        <f>HYPERLINK("https://dl.dropboxusercontent.com/scl/fi/y8suuf8moh228x3d6276l/virtual-kadengrey-v01f.jpg?rlkey=ftjub7bk127asi1so8om0xwtm&amp;dl=0","Click to download Image")</f>
      </c>
      <c r="B611" s="0">
        <f>HYPERLINK("https://dl.dropboxusercontent.com/scl/fi/8rvrc9xfekst4z3m8wxax/mensaxis-chase-kaden-ss.jpg?rlkey=htjqfzyc81q8qup4heopz3hi3&amp;dl=0","Click to download SizeChart")</f>
      </c>
      <c r="C611" s="0" t="inlineStr">
        <is>
          <t>Kaden Men's T-Shirt</t>
        </is>
      </c>
      <c r="D611" s="1">
        <v>141278</v>
      </c>
      <c r="E611" s="0" t="inlineStr">
        <is>
          <t>UNI KADEN M CO:141278F-3XL</t>
        </is>
      </c>
      <c r="F611" s="2">
        <v>802141278092</v>
      </c>
      <c r="G611" s="0" t="inlineStr">
        <is>
          <t>MENS</t>
        </is>
      </c>
      <c r="H611" s="0" t="inlineStr">
        <is>
          <t>3XL</t>
        </is>
      </c>
      <c r="I611" s="0">
        <v>32.99</v>
      </c>
      <c r="J611" s="0">
        <v>6</v>
      </c>
    </row>
    <row r="612" spans="1:10" customHeight="0">
      <c r="A612" s="0">
        <f>HYPERLINK("https://dl.dropboxusercontent.com/scl/fi/y8suuf8moh228x3d6276l/virtual-kadengrey-v01f.jpg?rlkey=ftjub7bk127asi1so8om0xwtm&amp;dl=0","Click to download Image")</f>
      </c>
      <c r="B612" s="0">
        <f>HYPERLINK("https://dl.dropboxusercontent.com/scl/fi/8rvrc9xfekst4z3m8wxax/mensaxis-chase-kaden-ss.jpg?rlkey=htjqfzyc81q8qup4heopz3hi3&amp;dl=0","Click to download SizeChart")</f>
      </c>
      <c r="C612" s="0" t="inlineStr">
        <is>
          <t>Kaden Men's T-Shirt</t>
        </is>
      </c>
      <c r="D612" s="1">
        <v>141278</v>
      </c>
      <c r="E612" s="0" t="inlineStr">
        <is>
          <t>UNI KADEN M CO:141278Z-12PK</t>
        </is>
      </c>
      <c r="F612" s="2">
        <v>802141278993</v>
      </c>
      <c r="G612" s="0" t="inlineStr">
        <is>
          <t>MENS</t>
        </is>
      </c>
      <c r="H612" s="0" t="inlineStr">
        <is>
          <t>12 PACK</t>
        </is>
      </c>
      <c r="I612" s="0">
        <v>244.7</v>
      </c>
      <c r="J612" s="0">
        <v>0</v>
      </c>
    </row>
    <row r="613" spans="1:10" customHeight="0">
      <c r="A613" s="0">
        <f>HYPERLINK("https://dl.dropboxusercontent.com/scl/fi/pk6uoc3zfwqsj3j6xg084/virtual-garygrey-v01f.jpg?rlkey=q6cxaa5kp848nk5bzv64hg6yw&amp;dl=0","Click to download Image")</f>
      </c>
      <c r="C613" s="0" t="inlineStr">
        <is>
          <t>Gary Men's Sweatpants</t>
        </is>
      </c>
      <c r="D613" s="1">
        <v>141296</v>
      </c>
      <c r="E613" s="0" t="inlineStr">
        <is>
          <t>DRK GARY M GY:141296A-S</t>
        </is>
      </c>
      <c r="F613" s="2">
        <v>817141296014</v>
      </c>
      <c r="G613" s="0" t="inlineStr">
        <is>
          <t>MENS</t>
        </is>
      </c>
      <c r="H613" s="0" t="inlineStr">
        <is>
          <t>S</t>
        </is>
      </c>
      <c r="I613" s="0">
        <v>39.99</v>
      </c>
      <c r="J613" s="0">
        <v>6</v>
      </c>
    </row>
    <row r="614" spans="1:10" customHeight="0">
      <c r="A614" s="0">
        <f>HYPERLINK("https://dl.dropboxusercontent.com/scl/fi/pk6uoc3zfwqsj3j6xg084/virtual-garygrey-v01f.jpg?rlkey=q6cxaa5kp848nk5bzv64hg6yw&amp;dl=0","Click to download Image")</f>
      </c>
      <c r="C614" s="0" t="inlineStr">
        <is>
          <t>Gary Men's Sweatpants</t>
        </is>
      </c>
      <c r="D614" s="1">
        <v>141296</v>
      </c>
      <c r="E614" s="0" t="inlineStr">
        <is>
          <t>DRK GARY M GY:141296B-M</t>
        </is>
      </c>
      <c r="F614" s="2">
        <v>817141296021</v>
      </c>
      <c r="G614" s="0" t="inlineStr">
        <is>
          <t>MENS</t>
        </is>
      </c>
      <c r="H614" s="0" t="inlineStr">
        <is>
          <t>M</t>
        </is>
      </c>
      <c r="I614" s="0">
        <v>39.99</v>
      </c>
      <c r="J614" s="0">
        <v>11</v>
      </c>
    </row>
    <row r="615" spans="1:10" customHeight="0">
      <c r="A615" s="0">
        <f>HYPERLINK("https://dl.dropboxusercontent.com/scl/fi/pk6uoc3zfwqsj3j6xg084/virtual-garygrey-v01f.jpg?rlkey=q6cxaa5kp848nk5bzv64hg6yw&amp;dl=0","Click to download Image")</f>
      </c>
      <c r="C615" s="0" t="inlineStr">
        <is>
          <t>Gary Men's Sweatpants</t>
        </is>
      </c>
      <c r="D615" s="1">
        <v>141296</v>
      </c>
      <c r="E615" s="0" t="inlineStr">
        <is>
          <t>DRK GARY M GY:141296C-L</t>
        </is>
      </c>
      <c r="F615" s="2">
        <v>817141296038</v>
      </c>
      <c r="G615" s="0" t="inlineStr">
        <is>
          <t>MENS</t>
        </is>
      </c>
      <c r="H615" s="0" t="inlineStr">
        <is>
          <t>L</t>
        </is>
      </c>
      <c r="I615" s="0">
        <v>39.99</v>
      </c>
      <c r="J615" s="0">
        <v>15</v>
      </c>
    </row>
    <row r="616" spans="1:10" customHeight="0">
      <c r="A616" s="0">
        <f>HYPERLINK("https://dl.dropboxusercontent.com/scl/fi/pk6uoc3zfwqsj3j6xg084/virtual-garygrey-v01f.jpg?rlkey=q6cxaa5kp848nk5bzv64hg6yw&amp;dl=0","Click to download Image")</f>
      </c>
      <c r="C616" s="0" t="inlineStr">
        <is>
          <t>Gary Men's Sweatpants</t>
        </is>
      </c>
      <c r="D616" s="1">
        <v>141296</v>
      </c>
      <c r="E616" s="0" t="inlineStr">
        <is>
          <t>DRK GARY M GY:141296D-XL</t>
        </is>
      </c>
      <c r="F616" s="2">
        <v>817141296045</v>
      </c>
      <c r="G616" s="0" t="inlineStr">
        <is>
          <t>MENS</t>
        </is>
      </c>
      <c r="H616" s="0" t="inlineStr">
        <is>
          <t>XL</t>
        </is>
      </c>
      <c r="I616" s="0">
        <v>39.99</v>
      </c>
      <c r="J616" s="0">
        <v>18</v>
      </c>
    </row>
    <row r="617" spans="1:10" customHeight="0">
      <c r="A617" s="0">
        <f>HYPERLINK("https://dl.dropboxusercontent.com/scl/fi/pk6uoc3zfwqsj3j6xg084/virtual-garygrey-v01f.jpg?rlkey=q6cxaa5kp848nk5bzv64hg6yw&amp;dl=0","Click to download Image")</f>
      </c>
      <c r="C617" s="0" t="inlineStr">
        <is>
          <t>Gary Men's Sweatpants</t>
        </is>
      </c>
      <c r="D617" s="1">
        <v>141296</v>
      </c>
      <c r="E617" s="0" t="inlineStr">
        <is>
          <t>DRK GARY M GY:141296E-2XL</t>
        </is>
      </c>
      <c r="F617" s="2">
        <v>817141296052</v>
      </c>
      <c r="G617" s="0" t="inlineStr">
        <is>
          <t>MENS</t>
        </is>
      </c>
      <c r="H617" s="0" t="inlineStr">
        <is>
          <t>2XL</t>
        </is>
      </c>
      <c r="I617" s="0">
        <v>47.99</v>
      </c>
      <c r="J617" s="0">
        <v>12</v>
      </c>
    </row>
    <row r="618" spans="1:10" customHeight="0">
      <c r="A618" s="0">
        <f>HYPERLINK("https://dl.dropboxusercontent.com/scl/fi/pk6uoc3zfwqsj3j6xg084/virtual-garygrey-v01f.jpg?rlkey=q6cxaa5kp848nk5bzv64hg6yw&amp;dl=0","Click to download Image")</f>
      </c>
      <c r="C618" s="0" t="inlineStr">
        <is>
          <t>Gary Men's Sweatpants</t>
        </is>
      </c>
      <c r="D618" s="1">
        <v>141296</v>
      </c>
      <c r="E618" s="0" t="inlineStr">
        <is>
          <t>DRK GARY M GY:141296F-3XL</t>
        </is>
      </c>
      <c r="F618" s="2">
        <v>817141296069</v>
      </c>
      <c r="G618" s="0" t="inlineStr">
        <is>
          <t>MENS</t>
        </is>
      </c>
      <c r="H618" s="0" t="inlineStr">
        <is>
          <t>3XL</t>
        </is>
      </c>
      <c r="I618" s="0">
        <v>47.99</v>
      </c>
      <c r="J618" s="0">
        <v>6</v>
      </c>
    </row>
    <row r="619" spans="1:10" customHeight="0">
      <c r="A619" s="0">
        <f>HYPERLINK("https://dl.dropboxusercontent.com/scl/fi/pk6uoc3zfwqsj3j6xg084/virtual-garygrey-v01f.jpg?rlkey=q6cxaa5kp848nk5bzv64hg6yw&amp;dl=0","Click to download Image")</f>
      </c>
      <c r="C619" s="0" t="inlineStr">
        <is>
          <t>Gary Men's Sweatpants</t>
        </is>
      </c>
      <c r="D619" s="1">
        <v>141296</v>
      </c>
      <c r="E619" s="0" t="inlineStr">
        <is>
          <t>DRK GARY M GY:141296Z-12PK</t>
        </is>
      </c>
      <c r="F619" s="2">
        <v>817141296991</v>
      </c>
      <c r="G619" s="0" t="inlineStr">
        <is>
          <t>MENS</t>
        </is>
      </c>
      <c r="H619" s="0" t="inlineStr">
        <is>
          <t>12 PACK</t>
        </is>
      </c>
      <c r="I619" s="0">
        <v>388.7</v>
      </c>
      <c r="J619" s="0">
        <v>0</v>
      </c>
    </row>
    <row r="620" spans="1:10" customHeight="0">
      <c r="A620" s="0">
        <f>HYPERLINK("https://dl.dropboxusercontent.com/scl/fi/v8o062sdkk2a1thg30gdg/virtual-garygrey-v01f.jpg?rlkey=tpf3biyqp6aod9dadpgqmmbhq&amp;dl=0","Click to download Image")</f>
      </c>
      <c r="C620" s="0" t="inlineStr">
        <is>
          <t>Gary Men's Sweatpants</t>
        </is>
      </c>
      <c r="D620" s="1">
        <v>141295</v>
      </c>
      <c r="E620" s="0" t="inlineStr">
        <is>
          <t>UNI GARY M GY:141295A-S</t>
        </is>
      </c>
      <c r="F620" s="2">
        <v>802141295013</v>
      </c>
      <c r="G620" s="0" t="inlineStr">
        <is>
          <t>MENS</t>
        </is>
      </c>
      <c r="H620" s="0" t="inlineStr">
        <is>
          <t>S</t>
        </is>
      </c>
      <c r="I620" s="0">
        <v>39.99</v>
      </c>
      <c r="J620" s="0">
        <v>6</v>
      </c>
    </row>
    <row r="621" spans="1:10" customHeight="0">
      <c r="A621" s="0">
        <f>HYPERLINK("https://dl.dropboxusercontent.com/scl/fi/v8o062sdkk2a1thg30gdg/virtual-garygrey-v01f.jpg?rlkey=tpf3biyqp6aod9dadpgqmmbhq&amp;dl=0","Click to download Image")</f>
      </c>
      <c r="C621" s="0" t="inlineStr">
        <is>
          <t>Gary Men's Sweatpants</t>
        </is>
      </c>
      <c r="D621" s="1">
        <v>141295</v>
      </c>
      <c r="E621" s="0" t="inlineStr">
        <is>
          <t>UNI GARY M GY:141295B-M</t>
        </is>
      </c>
      <c r="F621" s="2">
        <v>802141295020</v>
      </c>
      <c r="G621" s="0" t="inlineStr">
        <is>
          <t>MENS</t>
        </is>
      </c>
      <c r="H621" s="0" t="inlineStr">
        <is>
          <t>M</t>
        </is>
      </c>
      <c r="I621" s="0">
        <v>39.99</v>
      </c>
      <c r="J621" s="0">
        <v>12</v>
      </c>
    </row>
    <row r="622" spans="1:10" customHeight="0">
      <c r="A622" s="0">
        <f>HYPERLINK("https://dl.dropboxusercontent.com/scl/fi/v8o062sdkk2a1thg30gdg/virtual-garygrey-v01f.jpg?rlkey=tpf3biyqp6aod9dadpgqmmbhq&amp;dl=0","Click to download Image")</f>
      </c>
      <c r="C622" s="0" t="inlineStr">
        <is>
          <t>Gary Men's Sweatpants</t>
        </is>
      </c>
      <c r="D622" s="1">
        <v>141295</v>
      </c>
      <c r="E622" s="0" t="inlineStr">
        <is>
          <t>UNI GARY M GY:141295C-L</t>
        </is>
      </c>
      <c r="F622" s="2">
        <v>802141295037</v>
      </c>
      <c r="G622" s="0" t="inlineStr">
        <is>
          <t>MENS</t>
        </is>
      </c>
      <c r="H622" s="0" t="inlineStr">
        <is>
          <t>L</t>
        </is>
      </c>
      <c r="I622" s="0">
        <v>39.99</v>
      </c>
      <c r="J622" s="0">
        <v>18</v>
      </c>
    </row>
    <row r="623" spans="1:10" customHeight="0">
      <c r="A623" s="0">
        <f>HYPERLINK("https://dl.dropboxusercontent.com/scl/fi/v8o062sdkk2a1thg30gdg/virtual-garygrey-v01f.jpg?rlkey=tpf3biyqp6aod9dadpgqmmbhq&amp;dl=0","Click to download Image")</f>
      </c>
      <c r="C623" s="0" t="inlineStr">
        <is>
          <t>Gary Men's Sweatpants</t>
        </is>
      </c>
      <c r="D623" s="1">
        <v>141295</v>
      </c>
      <c r="E623" s="0" t="inlineStr">
        <is>
          <t>UNI GARY M GY:141295D-XL</t>
        </is>
      </c>
      <c r="F623" s="2">
        <v>802141295044</v>
      </c>
      <c r="G623" s="0" t="inlineStr">
        <is>
          <t>MENS</t>
        </is>
      </c>
      <c r="H623" s="0" t="inlineStr">
        <is>
          <t>XL</t>
        </is>
      </c>
      <c r="I623" s="0">
        <v>39.99</v>
      </c>
      <c r="J623" s="0">
        <v>17</v>
      </c>
    </row>
    <row r="624" spans="1:10" customHeight="0">
      <c r="A624" s="0">
        <f>HYPERLINK("https://dl.dropboxusercontent.com/scl/fi/v8o062sdkk2a1thg30gdg/virtual-garygrey-v01f.jpg?rlkey=tpf3biyqp6aod9dadpgqmmbhq&amp;dl=0","Click to download Image")</f>
      </c>
      <c r="C624" s="0" t="inlineStr">
        <is>
          <t>Gary Men's Sweatpants</t>
        </is>
      </c>
      <c r="D624" s="1">
        <v>141295</v>
      </c>
      <c r="E624" s="0" t="inlineStr">
        <is>
          <t>UNI GARY M GY:141295E-2XL</t>
        </is>
      </c>
      <c r="F624" s="2">
        <v>802141295051</v>
      </c>
      <c r="G624" s="0" t="inlineStr">
        <is>
          <t>MENS</t>
        </is>
      </c>
      <c r="H624" s="0" t="inlineStr">
        <is>
          <t>2XL</t>
        </is>
      </c>
      <c r="I624" s="0">
        <v>45.99</v>
      </c>
      <c r="J624" s="0">
        <v>12</v>
      </c>
    </row>
    <row r="625" spans="1:10" customHeight="0">
      <c r="A625" s="0">
        <f>HYPERLINK("https://dl.dropboxusercontent.com/scl/fi/v8o062sdkk2a1thg30gdg/virtual-garygrey-v01f.jpg?rlkey=tpf3biyqp6aod9dadpgqmmbhq&amp;dl=0","Click to download Image")</f>
      </c>
      <c r="C625" s="0" t="inlineStr">
        <is>
          <t>Gary Men's Sweatpants</t>
        </is>
      </c>
      <c r="D625" s="1">
        <v>141295</v>
      </c>
      <c r="E625" s="0" t="inlineStr">
        <is>
          <t>UNI GARY M GY:141295F-3XL</t>
        </is>
      </c>
      <c r="F625" s="2">
        <v>802141295068</v>
      </c>
      <c r="G625" s="0" t="inlineStr">
        <is>
          <t>MENS</t>
        </is>
      </c>
      <c r="H625" s="0" t="inlineStr">
        <is>
          <t>3XL</t>
        </is>
      </c>
      <c r="I625" s="0">
        <v>45.99</v>
      </c>
      <c r="J625" s="0">
        <v>6</v>
      </c>
    </row>
    <row r="626" spans="1:10" customHeight="0">
      <c r="A626" s="0">
        <f>HYPERLINK("https://dl.dropboxusercontent.com/scl/fi/v8o062sdkk2a1thg30gdg/virtual-garygrey-v01f.jpg?rlkey=tpf3biyqp6aod9dadpgqmmbhq&amp;dl=0","Click to download Image")</f>
      </c>
      <c r="C626" s="0" t="inlineStr">
        <is>
          <t>Gary Men's Sweatpants</t>
        </is>
      </c>
      <c r="D626" s="1">
        <v>141295</v>
      </c>
      <c r="E626" s="0" t="inlineStr">
        <is>
          <t>UNI GARY M GY:141295Z-12PK</t>
        </is>
      </c>
      <c r="F626" s="2">
        <v>802141295990</v>
      </c>
      <c r="G626" s="0" t="inlineStr">
        <is>
          <t>MENS</t>
        </is>
      </c>
      <c r="H626" s="0" t="inlineStr">
        <is>
          <t>12 PACK</t>
        </is>
      </c>
      <c r="I626" s="0">
        <v>388.7</v>
      </c>
      <c r="J626" s="0">
        <v>0</v>
      </c>
    </row>
    <row r="627" spans="1:10" customHeight="0">
      <c r="A627" s="0">
        <f>HYPERLINK("https://dl.dropboxusercontent.com/scl/fi/f2c98z0mo0tho4dpxng6y/virtual-garygrey-v01f.jpg?rlkey=g8klajxen4wst0y5nep5sqce3&amp;dl=0","Click to download Image")</f>
      </c>
      <c r="C627" s="0" t="inlineStr">
        <is>
          <t>Gary Men's Sweatpants</t>
        </is>
      </c>
      <c r="D627" s="1">
        <v>141294</v>
      </c>
      <c r="E627" s="0" t="inlineStr">
        <is>
          <t>ISU GARY M GY:141294A-S</t>
        </is>
      </c>
      <c r="F627" s="2">
        <v>801141294019</v>
      </c>
      <c r="G627" s="0" t="inlineStr">
        <is>
          <t>MENS</t>
        </is>
      </c>
      <c r="H627" s="0" t="inlineStr">
        <is>
          <t>S</t>
        </is>
      </c>
      <c r="I627" s="0">
        <v>39.99</v>
      </c>
      <c r="J627" s="0">
        <v>14</v>
      </c>
    </row>
    <row r="628" spans="1:10" customHeight="0">
      <c r="A628" s="0">
        <f>HYPERLINK("https://dl.dropboxusercontent.com/scl/fi/f2c98z0mo0tho4dpxng6y/virtual-garygrey-v01f.jpg?rlkey=g8klajxen4wst0y5nep5sqce3&amp;dl=0","Click to download Image")</f>
      </c>
      <c r="C628" s="0" t="inlineStr">
        <is>
          <t>Gary Men's Sweatpants</t>
        </is>
      </c>
      <c r="D628" s="1">
        <v>141294</v>
      </c>
      <c r="E628" s="0" t="inlineStr">
        <is>
          <t>ISU GARY M GY:141294B-M</t>
        </is>
      </c>
      <c r="F628" s="2">
        <v>801141294026</v>
      </c>
      <c r="G628" s="0" t="inlineStr">
        <is>
          <t>MENS</t>
        </is>
      </c>
      <c r="H628" s="0" t="inlineStr">
        <is>
          <t>M</t>
        </is>
      </c>
      <c r="I628" s="0">
        <v>39.99</v>
      </c>
      <c r="J628" s="0">
        <v>21</v>
      </c>
    </row>
    <row r="629" spans="1:10" customHeight="0">
      <c r="A629" s="0">
        <f>HYPERLINK("https://dl.dropboxusercontent.com/scl/fi/f2c98z0mo0tho4dpxng6y/virtual-garygrey-v01f.jpg?rlkey=g8klajxen4wst0y5nep5sqce3&amp;dl=0","Click to download Image")</f>
      </c>
      <c r="C629" s="0" t="inlineStr">
        <is>
          <t>Gary Men's Sweatpants</t>
        </is>
      </c>
      <c r="D629" s="1">
        <v>141294</v>
      </c>
      <c r="E629" s="0" t="inlineStr">
        <is>
          <t>ISU GARY M GY:141294C-L</t>
        </is>
      </c>
      <c r="F629" s="2">
        <v>801141294033</v>
      </c>
      <c r="G629" s="0" t="inlineStr">
        <is>
          <t>MENS</t>
        </is>
      </c>
      <c r="H629" s="0" t="inlineStr">
        <is>
          <t>L</t>
        </is>
      </c>
      <c r="I629" s="0">
        <v>39.99</v>
      </c>
      <c r="J629" s="0">
        <v>32</v>
      </c>
    </row>
    <row r="630" spans="1:10" customHeight="0">
      <c r="A630" s="0">
        <f>HYPERLINK("https://dl.dropboxusercontent.com/scl/fi/f2c98z0mo0tho4dpxng6y/virtual-garygrey-v01f.jpg?rlkey=g8klajxen4wst0y5nep5sqce3&amp;dl=0","Click to download Image")</f>
      </c>
      <c r="C630" s="0" t="inlineStr">
        <is>
          <t>Gary Men's Sweatpants</t>
        </is>
      </c>
      <c r="D630" s="1">
        <v>141294</v>
      </c>
      <c r="E630" s="0" t="inlineStr">
        <is>
          <t>ISU GARY M GY:141294D-XL</t>
        </is>
      </c>
      <c r="F630" s="2">
        <v>801141294040</v>
      </c>
      <c r="G630" s="0" t="inlineStr">
        <is>
          <t>MENS</t>
        </is>
      </c>
      <c r="H630" s="0" t="inlineStr">
        <is>
          <t>XL</t>
        </is>
      </c>
      <c r="I630" s="0">
        <v>39.99</v>
      </c>
      <c r="J630" s="0">
        <v>33</v>
      </c>
    </row>
    <row r="631" spans="1:10" customHeight="0">
      <c r="A631" s="0">
        <f>HYPERLINK("https://dl.dropboxusercontent.com/scl/fi/f2c98z0mo0tho4dpxng6y/virtual-garygrey-v01f.jpg?rlkey=g8klajxen4wst0y5nep5sqce3&amp;dl=0","Click to download Image")</f>
      </c>
      <c r="C631" s="0" t="inlineStr">
        <is>
          <t>Gary Men's Sweatpants</t>
        </is>
      </c>
      <c r="D631" s="1">
        <v>141294</v>
      </c>
      <c r="E631" s="0" t="inlineStr">
        <is>
          <t>ISU GARY M GY:141294E-2XL</t>
        </is>
      </c>
      <c r="F631" s="2">
        <v>801141294057</v>
      </c>
      <c r="G631" s="0" t="inlineStr">
        <is>
          <t>MENS</t>
        </is>
      </c>
      <c r="H631" s="0" t="inlineStr">
        <is>
          <t>2XL</t>
        </is>
      </c>
      <c r="I631" s="0">
        <v>43.99</v>
      </c>
      <c r="J631" s="0">
        <v>26</v>
      </c>
    </row>
    <row r="632" spans="1:10" customHeight="0">
      <c r="A632" s="0">
        <f>HYPERLINK("https://dl.dropboxusercontent.com/scl/fi/f2c98z0mo0tho4dpxng6y/virtual-garygrey-v01f.jpg?rlkey=g8klajxen4wst0y5nep5sqce3&amp;dl=0","Click to download Image")</f>
      </c>
      <c r="C632" s="0" t="inlineStr">
        <is>
          <t>Gary Men's Sweatpants</t>
        </is>
      </c>
      <c r="D632" s="1">
        <v>141294</v>
      </c>
      <c r="E632" s="0" t="inlineStr">
        <is>
          <t>ISU GARY M GY:141294F-3XL</t>
        </is>
      </c>
      <c r="F632" s="2">
        <v>801141294064</v>
      </c>
      <c r="G632" s="0" t="inlineStr">
        <is>
          <t>MENS</t>
        </is>
      </c>
      <c r="H632" s="0" t="inlineStr">
        <is>
          <t>3XL</t>
        </is>
      </c>
      <c r="I632" s="0">
        <v>43.99</v>
      </c>
      <c r="J632" s="0">
        <v>11</v>
      </c>
    </row>
    <row r="633" spans="1:10" customHeight="0">
      <c r="A633" s="0">
        <f>HYPERLINK("https://dl.dropboxusercontent.com/scl/fi/f2c98z0mo0tho4dpxng6y/virtual-garygrey-v01f.jpg?rlkey=g8klajxen4wst0y5nep5sqce3&amp;dl=0","Click to download Image")</f>
      </c>
      <c r="C633" s="0" t="inlineStr">
        <is>
          <t>Gary Men's Sweatpants</t>
        </is>
      </c>
      <c r="D633" s="1">
        <v>141294</v>
      </c>
      <c r="E633" s="0" t="inlineStr">
        <is>
          <t>ISU GARY M GY:141294Z-12PK</t>
        </is>
      </c>
      <c r="F633" s="2">
        <v>801141294996</v>
      </c>
      <c r="G633" s="0" t="inlineStr">
        <is>
          <t>MENS</t>
        </is>
      </c>
      <c r="H633" s="0" t="inlineStr">
        <is>
          <t>12 PACK</t>
        </is>
      </c>
      <c r="I633" s="0">
        <v>388.7</v>
      </c>
      <c r="J633" s="0">
        <v>0</v>
      </c>
    </row>
    <row r="634" spans="1:10" customHeight="0">
      <c r="A634" s="0">
        <f>HYPERLINK("https://dl.dropboxusercontent.com/scl/fi/zl03amb67rbcoj9r51tcg/virtual-garygrey-v01f.jpg?rlkey=xkvf2j8hmyku2riz9bm91lez5&amp;dl=0","Click to download Image")</f>
      </c>
      <c r="C634" s="0" t="inlineStr">
        <is>
          <t>Gary Men's Sweatpants</t>
        </is>
      </c>
      <c r="D634" s="1">
        <v>141293</v>
      </c>
      <c r="E634" s="0" t="inlineStr">
        <is>
          <t>IOWA GARY M GY:141293A-S</t>
        </is>
      </c>
      <c r="F634" s="2">
        <v>800141293015</v>
      </c>
      <c r="G634" s="0" t="inlineStr">
        <is>
          <t>MENS</t>
        </is>
      </c>
      <c r="H634" s="0" t="inlineStr">
        <is>
          <t>S</t>
        </is>
      </c>
      <c r="I634" s="0">
        <v>39.99</v>
      </c>
      <c r="J634" s="0">
        <v>1</v>
      </c>
    </row>
    <row r="635" spans="1:10" customHeight="0">
      <c r="A635" s="0">
        <f>HYPERLINK("https://dl.dropboxusercontent.com/scl/fi/zl03amb67rbcoj9r51tcg/virtual-garygrey-v01f.jpg?rlkey=xkvf2j8hmyku2riz9bm91lez5&amp;dl=0","Click to download Image")</f>
      </c>
      <c r="C635" s="0" t="inlineStr">
        <is>
          <t>Gary Men's Sweatpants</t>
        </is>
      </c>
      <c r="D635" s="1">
        <v>141293</v>
      </c>
      <c r="E635" s="0" t="inlineStr">
        <is>
          <t>IOWA GARY M GY:141293B-M</t>
        </is>
      </c>
      <c r="F635" s="2">
        <v>800141293022</v>
      </c>
      <c r="G635" s="0" t="inlineStr">
        <is>
          <t>MENS</t>
        </is>
      </c>
      <c r="H635" s="0" t="inlineStr">
        <is>
          <t>M</t>
        </is>
      </c>
      <c r="I635" s="0">
        <v>39.99</v>
      </c>
      <c r="J635" s="0">
        <v>0</v>
      </c>
    </row>
    <row r="636" spans="1:10" customHeight="0">
      <c r="A636" s="0">
        <f>HYPERLINK("https://dl.dropboxusercontent.com/scl/fi/zl03amb67rbcoj9r51tcg/virtual-garygrey-v01f.jpg?rlkey=xkvf2j8hmyku2riz9bm91lez5&amp;dl=0","Click to download Image")</f>
      </c>
      <c r="C636" s="0" t="inlineStr">
        <is>
          <t>Gary Men's Sweatpants</t>
        </is>
      </c>
      <c r="D636" s="1">
        <v>141293</v>
      </c>
      <c r="E636" s="0" t="inlineStr">
        <is>
          <t>IOWA GARY M GY:141293C-L</t>
        </is>
      </c>
      <c r="F636" s="2">
        <v>800141293039</v>
      </c>
      <c r="G636" s="0" t="inlineStr">
        <is>
          <t>MENS</t>
        </is>
      </c>
      <c r="H636" s="0" t="inlineStr">
        <is>
          <t>L</t>
        </is>
      </c>
      <c r="I636" s="0">
        <v>39.99</v>
      </c>
      <c r="J636" s="0">
        <v>13</v>
      </c>
    </row>
    <row r="637" spans="1:10" customHeight="0">
      <c r="A637" s="0">
        <f>HYPERLINK("https://dl.dropboxusercontent.com/scl/fi/zl03amb67rbcoj9r51tcg/virtual-garygrey-v01f.jpg?rlkey=xkvf2j8hmyku2riz9bm91lez5&amp;dl=0","Click to download Image")</f>
      </c>
      <c r="C637" s="0" t="inlineStr">
        <is>
          <t>Gary Men's Sweatpants</t>
        </is>
      </c>
      <c r="D637" s="1">
        <v>141293</v>
      </c>
      <c r="E637" s="0" t="inlineStr">
        <is>
          <t>IOWA GARY M GY:141293D-XL</t>
        </is>
      </c>
      <c r="F637" s="2">
        <v>800141293046</v>
      </c>
      <c r="G637" s="0" t="inlineStr">
        <is>
          <t>MENS</t>
        </is>
      </c>
      <c r="H637" s="0" t="inlineStr">
        <is>
          <t>XL</t>
        </is>
      </c>
      <c r="I637" s="0">
        <v>39.99</v>
      </c>
      <c r="J637" s="0">
        <v>15</v>
      </c>
    </row>
    <row r="638" spans="1:10" customHeight="0">
      <c r="A638" s="0">
        <f>HYPERLINK("https://dl.dropboxusercontent.com/scl/fi/zl03amb67rbcoj9r51tcg/virtual-garygrey-v01f.jpg?rlkey=xkvf2j8hmyku2riz9bm91lez5&amp;dl=0","Click to download Image")</f>
      </c>
      <c r="C638" s="0" t="inlineStr">
        <is>
          <t>Gary Men's Sweatpants</t>
        </is>
      </c>
      <c r="D638" s="1">
        <v>141293</v>
      </c>
      <c r="E638" s="0" t="inlineStr">
        <is>
          <t>IOWA GARY M GY:141293E-2XL</t>
        </is>
      </c>
      <c r="F638" s="2">
        <v>800141293053</v>
      </c>
      <c r="G638" s="0" t="inlineStr">
        <is>
          <t>MENS</t>
        </is>
      </c>
      <c r="H638" s="0" t="inlineStr">
        <is>
          <t>2XL</t>
        </is>
      </c>
      <c r="I638" s="0">
        <v>41.99</v>
      </c>
      <c r="J638" s="0">
        <v>10</v>
      </c>
    </row>
    <row r="639" spans="1:10" customHeight="0">
      <c r="A639" s="0">
        <f>HYPERLINK("https://dl.dropboxusercontent.com/scl/fi/zl03amb67rbcoj9r51tcg/virtual-garygrey-v01f.jpg?rlkey=xkvf2j8hmyku2riz9bm91lez5&amp;dl=0","Click to download Image")</f>
      </c>
      <c r="C639" s="0" t="inlineStr">
        <is>
          <t>Gary Men's Sweatpants</t>
        </is>
      </c>
      <c r="D639" s="1">
        <v>141293</v>
      </c>
      <c r="E639" s="0" t="inlineStr">
        <is>
          <t>IOWA GARY M GY:141293F-3XL</t>
        </is>
      </c>
      <c r="F639" s="2">
        <v>800141293060</v>
      </c>
      <c r="G639" s="0" t="inlineStr">
        <is>
          <t>MENS</t>
        </is>
      </c>
      <c r="H639" s="0" t="inlineStr">
        <is>
          <t>3XL</t>
        </is>
      </c>
      <c r="I639" s="0">
        <v>41.99</v>
      </c>
      <c r="J639" s="0">
        <v>0</v>
      </c>
    </row>
    <row r="640" spans="1:10" customHeight="0">
      <c r="A640" s="0">
        <f>HYPERLINK("https://dl.dropboxusercontent.com/scl/fi/tlcfn0snat6dkcygv1x3g/111459-af.jpg?rlkey=u8zz5fzmor1hztav5njfqbr28&amp;dl=0","Click to download Image")</f>
      </c>
      <c r="B640" s="0">
        <f>HYPERLINK("https://dl.dropboxusercontent.com/scl/fi/owxe2bjitrnbuj8kklvld/mens-t-shirt-size-chartsrenton.jpg?rlkey=vflzitryrvt08f6708kvyg8rf&amp;dl=0","Click to download SizeChart")</f>
      </c>
      <c r="C640" s="0" t="inlineStr">
        <is>
          <t>Renton Men's Performance T-Shirt</t>
        </is>
      </c>
      <c r="D640" s="1">
        <v>111459</v>
      </c>
      <c r="E640" s="0" t="inlineStr">
        <is>
          <t>ISU RENTON GREY:111459A - S</t>
        </is>
      </c>
      <c r="G640" s="0" t="inlineStr">
        <is>
          <t>MENS</t>
        </is>
      </c>
      <c r="H640" s="0" t="inlineStr">
        <is>
          <t>S</t>
        </is>
      </c>
      <c r="I640" s="0">
        <v>29.99</v>
      </c>
      <c r="J640" s="0">
        <v>9</v>
      </c>
    </row>
    <row r="641" spans="1:10" customHeight="0">
      <c r="A641" s="0">
        <f>HYPERLINK("https://dl.dropboxusercontent.com/scl/fi/tlcfn0snat6dkcygv1x3g/111459-af.jpg?rlkey=u8zz5fzmor1hztav5njfqbr28&amp;dl=0","Click to download Image")</f>
      </c>
      <c r="B641" s="0">
        <f>HYPERLINK("https://dl.dropboxusercontent.com/scl/fi/owxe2bjitrnbuj8kklvld/mens-t-shirt-size-chartsrenton.jpg?rlkey=vflzitryrvt08f6708kvyg8rf&amp;dl=0","Click to download SizeChart")</f>
      </c>
      <c r="C641" s="0" t="inlineStr">
        <is>
          <t>Renton Men's Performance T-Shirt</t>
        </is>
      </c>
      <c r="D641" s="1">
        <v>111459</v>
      </c>
      <c r="E641" s="0" t="inlineStr">
        <is>
          <t>ISU RENTON GREY:111459B - M</t>
        </is>
      </c>
      <c r="G641" s="0" t="inlineStr">
        <is>
          <t>MENS</t>
        </is>
      </c>
      <c r="H641" s="0" t="inlineStr">
        <is>
          <t>M</t>
        </is>
      </c>
      <c r="I641" s="0">
        <v>29.99</v>
      </c>
      <c r="J641" s="0">
        <v>14</v>
      </c>
    </row>
    <row r="642" spans="1:10" customHeight="0">
      <c r="A642" s="0">
        <f>HYPERLINK("https://dl.dropboxusercontent.com/scl/fi/tlcfn0snat6dkcygv1x3g/111459-af.jpg?rlkey=u8zz5fzmor1hztav5njfqbr28&amp;dl=0","Click to download Image")</f>
      </c>
      <c r="B642" s="0">
        <f>HYPERLINK("https://dl.dropboxusercontent.com/scl/fi/owxe2bjitrnbuj8kklvld/mens-t-shirt-size-chartsrenton.jpg?rlkey=vflzitryrvt08f6708kvyg8rf&amp;dl=0","Click to download SizeChart")</f>
      </c>
      <c r="C642" s="0" t="inlineStr">
        <is>
          <t>Renton Men's Performance T-Shirt</t>
        </is>
      </c>
      <c r="D642" s="1">
        <v>111459</v>
      </c>
      <c r="E642" s="0" t="inlineStr">
        <is>
          <t>ISU RENTON GREY:111459C - L</t>
        </is>
      </c>
      <c r="G642" s="0" t="inlineStr">
        <is>
          <t>MENS</t>
        </is>
      </c>
      <c r="H642" s="0" t="inlineStr">
        <is>
          <t>L</t>
        </is>
      </c>
      <c r="I642" s="0">
        <v>29.99</v>
      </c>
      <c r="J642" s="0">
        <v>6</v>
      </c>
    </row>
    <row r="643" spans="1:10" customHeight="0">
      <c r="A643" s="0">
        <f>HYPERLINK("https://dl.dropboxusercontent.com/scl/fi/tlcfn0snat6dkcygv1x3g/111459-af.jpg?rlkey=u8zz5fzmor1hztav5njfqbr28&amp;dl=0","Click to download Image")</f>
      </c>
      <c r="B643" s="0">
        <f>HYPERLINK("https://dl.dropboxusercontent.com/scl/fi/owxe2bjitrnbuj8kklvld/mens-t-shirt-size-chartsrenton.jpg?rlkey=vflzitryrvt08f6708kvyg8rf&amp;dl=0","Click to download SizeChart")</f>
      </c>
      <c r="C643" s="0" t="inlineStr">
        <is>
          <t>Renton Men's Performance T-Shirt</t>
        </is>
      </c>
      <c r="D643" s="1">
        <v>111459</v>
      </c>
      <c r="E643" s="0" t="inlineStr">
        <is>
          <t>ISU RENTON GREY:111459D - XL</t>
        </is>
      </c>
      <c r="G643" s="0" t="inlineStr">
        <is>
          <t>MENS</t>
        </is>
      </c>
      <c r="H643" s="0" t="inlineStr">
        <is>
          <t>XL</t>
        </is>
      </c>
      <c r="I643" s="0">
        <v>29.99</v>
      </c>
      <c r="J643" s="0">
        <v>2</v>
      </c>
    </row>
    <row r="644" spans="1:10" customHeight="0">
      <c r="A644" s="0">
        <f>HYPERLINK("https://dl.dropboxusercontent.com/scl/fi/tlcfn0snat6dkcygv1x3g/111459-af.jpg?rlkey=u8zz5fzmor1hztav5njfqbr28&amp;dl=0","Click to download Image")</f>
      </c>
      <c r="B644" s="0">
        <f>HYPERLINK("https://dl.dropboxusercontent.com/scl/fi/owxe2bjitrnbuj8kklvld/mens-t-shirt-size-chartsrenton.jpg?rlkey=vflzitryrvt08f6708kvyg8rf&amp;dl=0","Click to download SizeChart")</f>
      </c>
      <c r="C644" s="0" t="inlineStr">
        <is>
          <t>Renton Men's Performance T-Shirt</t>
        </is>
      </c>
      <c r="D644" s="1">
        <v>111459</v>
      </c>
      <c r="E644" s="0" t="inlineStr">
        <is>
          <t>ISU RENTON GREY:111459E - 2XL</t>
        </is>
      </c>
      <c r="G644" s="0" t="inlineStr">
        <is>
          <t>MENS</t>
        </is>
      </c>
      <c r="H644" s="0" t="inlineStr">
        <is>
          <t>2XL</t>
        </is>
      </c>
      <c r="I644" s="0">
        <v>31.99</v>
      </c>
      <c r="J644" s="0">
        <v>10</v>
      </c>
    </row>
    <row r="645" spans="1:10" customHeight="0">
      <c r="A645" s="0">
        <f>HYPERLINK("https://dl.dropboxusercontent.com/scl/fi/tlcfn0snat6dkcygv1x3g/111459-af.jpg?rlkey=u8zz5fzmor1hztav5njfqbr28&amp;dl=0","Click to download Image")</f>
      </c>
      <c r="B645" s="0">
        <f>HYPERLINK("https://dl.dropboxusercontent.com/scl/fi/owxe2bjitrnbuj8kklvld/mens-t-shirt-size-chartsrenton.jpg?rlkey=vflzitryrvt08f6708kvyg8rf&amp;dl=0","Click to download SizeChart")</f>
      </c>
      <c r="C645" s="0" t="inlineStr">
        <is>
          <t>Renton Men's Performance T-Shirt</t>
        </is>
      </c>
      <c r="D645" s="1">
        <v>111459</v>
      </c>
      <c r="E645" s="0" t="inlineStr">
        <is>
          <t>ISU RENTON GREY:111459F - 3XL</t>
        </is>
      </c>
      <c r="G645" s="0" t="inlineStr">
        <is>
          <t>MENS</t>
        </is>
      </c>
      <c r="H645" s="0" t="inlineStr">
        <is>
          <t>3XL</t>
        </is>
      </c>
      <c r="I645" s="0">
        <v>31.99</v>
      </c>
      <c r="J645" s="0">
        <v>10</v>
      </c>
    </row>
    <row r="646" spans="1:10" customHeight="0">
      <c r="A646" s="0">
        <f>HYPERLINK("https://dl.dropboxusercontent.com/scl/fi/nlgzawo6va5gf2gxotelh/111458-af.jpg?rlkey=yxbnrn5ujxkxufn1nkal3nw5e&amp;dl=0","Click to download Image")</f>
      </c>
      <c r="B646" s="0">
        <f>HYPERLINK("https://dl.dropboxusercontent.com/scl/fi/owxe2bjitrnbuj8kklvld/mens-t-shirt-size-chartsrenton.jpg?rlkey=vflzitryrvt08f6708kvyg8rf&amp;dl=0","Click to download SizeChart")</f>
      </c>
      <c r="C646" s="0" t="inlineStr">
        <is>
          <t>Renton Men's Performance T-Shirt</t>
        </is>
      </c>
      <c r="D646" s="1">
        <v>111458</v>
      </c>
      <c r="E646" s="0" t="inlineStr">
        <is>
          <t>ISU RENTON CARDINAL:111458A - S</t>
        </is>
      </c>
      <c r="G646" s="0" t="inlineStr">
        <is>
          <t>MENS</t>
        </is>
      </c>
      <c r="H646" s="0" t="inlineStr">
        <is>
          <t>S</t>
        </is>
      </c>
      <c r="I646" s="0">
        <v>29.99</v>
      </c>
      <c r="J646" s="0">
        <v>1</v>
      </c>
    </row>
    <row r="647" spans="1:10" customHeight="0">
      <c r="A647" s="0">
        <f>HYPERLINK("https://dl.dropboxusercontent.com/scl/fi/nlgzawo6va5gf2gxotelh/111458-af.jpg?rlkey=yxbnrn5ujxkxufn1nkal3nw5e&amp;dl=0","Click to download Image")</f>
      </c>
      <c r="B647" s="0">
        <f>HYPERLINK("https://dl.dropboxusercontent.com/scl/fi/owxe2bjitrnbuj8kklvld/mens-t-shirt-size-chartsrenton.jpg?rlkey=vflzitryrvt08f6708kvyg8rf&amp;dl=0","Click to download SizeChart")</f>
      </c>
      <c r="C647" s="0" t="inlineStr">
        <is>
          <t>Renton Men's Performance T-Shirt</t>
        </is>
      </c>
      <c r="D647" s="1">
        <v>111458</v>
      </c>
      <c r="E647" s="0" t="inlineStr">
        <is>
          <t>ISU RENTON CARDINAL:111458B - M</t>
        </is>
      </c>
      <c r="G647" s="0" t="inlineStr">
        <is>
          <t>MENS</t>
        </is>
      </c>
      <c r="H647" s="0" t="inlineStr">
        <is>
          <t>M</t>
        </is>
      </c>
      <c r="I647" s="0">
        <v>29.99</v>
      </c>
      <c r="J647" s="0">
        <v>8</v>
      </c>
    </row>
    <row r="648" spans="1:10" customHeight="0">
      <c r="A648" s="0">
        <f>HYPERLINK("https://dl.dropboxusercontent.com/scl/fi/nlgzawo6va5gf2gxotelh/111458-af.jpg?rlkey=yxbnrn5ujxkxufn1nkal3nw5e&amp;dl=0","Click to download Image")</f>
      </c>
      <c r="B648" s="0">
        <f>HYPERLINK("https://dl.dropboxusercontent.com/scl/fi/owxe2bjitrnbuj8kklvld/mens-t-shirt-size-chartsrenton.jpg?rlkey=vflzitryrvt08f6708kvyg8rf&amp;dl=0","Click to download SizeChart")</f>
      </c>
      <c r="C648" s="0" t="inlineStr">
        <is>
          <t>Renton Men's Performance T-Shirt</t>
        </is>
      </c>
      <c r="D648" s="1">
        <v>111458</v>
      </c>
      <c r="E648" s="0" t="inlineStr">
        <is>
          <t>ISU RENTON CARDINAL:111458C - L</t>
        </is>
      </c>
      <c r="G648" s="0" t="inlineStr">
        <is>
          <t>MENS</t>
        </is>
      </c>
      <c r="H648" s="0" t="inlineStr">
        <is>
          <t>L</t>
        </is>
      </c>
      <c r="I648" s="0">
        <v>29.99</v>
      </c>
      <c r="J648" s="0">
        <v>11</v>
      </c>
    </row>
    <row r="649" spans="1:10" customHeight="0">
      <c r="A649" s="0">
        <f>HYPERLINK("https://dl.dropboxusercontent.com/scl/fi/nlgzawo6va5gf2gxotelh/111458-af.jpg?rlkey=yxbnrn5ujxkxufn1nkal3nw5e&amp;dl=0","Click to download Image")</f>
      </c>
      <c r="B649" s="0">
        <f>HYPERLINK("https://dl.dropboxusercontent.com/scl/fi/owxe2bjitrnbuj8kklvld/mens-t-shirt-size-chartsrenton.jpg?rlkey=vflzitryrvt08f6708kvyg8rf&amp;dl=0","Click to download SizeChart")</f>
      </c>
      <c r="C649" s="0" t="inlineStr">
        <is>
          <t>Renton Men's Performance T-Shirt</t>
        </is>
      </c>
      <c r="D649" s="1">
        <v>111458</v>
      </c>
      <c r="E649" s="0" t="inlineStr">
        <is>
          <t>ISU RENTON CARDINAL:111458D - XL</t>
        </is>
      </c>
      <c r="G649" s="0" t="inlineStr">
        <is>
          <t>MENS</t>
        </is>
      </c>
      <c r="H649" s="0" t="inlineStr">
        <is>
          <t>XL</t>
        </is>
      </c>
      <c r="I649" s="0">
        <v>29.99</v>
      </c>
      <c r="J649" s="0">
        <v>10</v>
      </c>
    </row>
    <row r="650" spans="1:10" customHeight="0">
      <c r="A650" s="0">
        <f>HYPERLINK("https://dl.dropboxusercontent.com/scl/fi/nlgzawo6va5gf2gxotelh/111458-af.jpg?rlkey=yxbnrn5ujxkxufn1nkal3nw5e&amp;dl=0","Click to download Image")</f>
      </c>
      <c r="B650" s="0">
        <f>HYPERLINK("https://dl.dropboxusercontent.com/scl/fi/owxe2bjitrnbuj8kklvld/mens-t-shirt-size-chartsrenton.jpg?rlkey=vflzitryrvt08f6708kvyg8rf&amp;dl=0","Click to download SizeChart")</f>
      </c>
      <c r="C650" s="0" t="inlineStr">
        <is>
          <t>Renton Men's Performance T-Shirt</t>
        </is>
      </c>
      <c r="D650" s="1">
        <v>111458</v>
      </c>
      <c r="E650" s="0" t="inlineStr">
        <is>
          <t>ISU RENTON CARDINAL:111458E - 2XL</t>
        </is>
      </c>
      <c r="G650" s="0" t="inlineStr">
        <is>
          <t>MENS</t>
        </is>
      </c>
      <c r="H650" s="0" t="inlineStr">
        <is>
          <t>2XL</t>
        </is>
      </c>
      <c r="I650" s="0">
        <v>31.99</v>
      </c>
      <c r="J650" s="0">
        <v>5</v>
      </c>
    </row>
    <row r="651" spans="1:10" customHeight="0">
      <c r="A651" s="0">
        <f>HYPERLINK("https://dl.dropboxusercontent.com/scl/fi/nlgzawo6va5gf2gxotelh/111458-af.jpg?rlkey=yxbnrn5ujxkxufn1nkal3nw5e&amp;dl=0","Click to download Image")</f>
      </c>
      <c r="B651" s="0">
        <f>HYPERLINK("https://dl.dropboxusercontent.com/scl/fi/owxe2bjitrnbuj8kklvld/mens-t-shirt-size-chartsrenton.jpg?rlkey=vflzitryrvt08f6708kvyg8rf&amp;dl=0","Click to download SizeChart")</f>
      </c>
      <c r="C651" s="0" t="inlineStr">
        <is>
          <t>Renton Men's Performance T-Shirt</t>
        </is>
      </c>
      <c r="D651" s="1">
        <v>111458</v>
      </c>
      <c r="E651" s="0" t="inlineStr">
        <is>
          <t>ISU RENTON CARDINAL:111458F - 3XL</t>
        </is>
      </c>
      <c r="G651" s="0" t="inlineStr">
        <is>
          <t>MENS</t>
        </is>
      </c>
      <c r="H651" s="0" t="inlineStr">
        <is>
          <t>3XL</t>
        </is>
      </c>
      <c r="I651" s="0">
        <v>31.99</v>
      </c>
      <c r="J651" s="0">
        <v>2</v>
      </c>
    </row>
    <row r="652" spans="1:10" customHeight="0">
      <c r="A652" s="0">
        <f>HYPERLINK("https://dl.dropboxusercontent.com/scl/fi/wvsxn5xar3a2za36mnqoe/112370af05160.jpg?rlkey=mesor7nzocf3gjmgdu2fxbuad&amp;dl=0","Click to download Image")</f>
      </c>
      <c r="B652" s="0">
        <f>HYPERLINK("https://dl.dropboxusercontent.com/scl/fi/owxe2bjitrnbuj8kklvld/mens-t-shirt-size-chartsrenton.jpg?rlkey=vflzitryrvt08f6708kvyg8rf&amp;dl=0","Click to download SizeChart")</f>
      </c>
      <c r="C652" s="0" t="inlineStr">
        <is>
          <t>Renton Men's Performance T-Shirt</t>
        </is>
      </c>
      <c r="D652" s="1">
        <v>127849</v>
      </c>
      <c r="E652" s="0" t="inlineStr">
        <is>
          <t>DRK M RENTON GY RL:127849A-S</t>
        </is>
      </c>
      <c r="F652" s="2">
        <v>817127849043</v>
      </c>
      <c r="G652" s="0" t="inlineStr">
        <is>
          <t>MENS</t>
        </is>
      </c>
      <c r="H652" s="0" t="inlineStr">
        <is>
          <t>S</t>
        </is>
      </c>
      <c r="I652" s="0">
        <v>29.99</v>
      </c>
      <c r="J652" s="0">
        <v>3</v>
      </c>
    </row>
    <row r="653" spans="1:10" customHeight="0">
      <c r="A653" s="0">
        <f>HYPERLINK("https://dl.dropboxusercontent.com/scl/fi/wvsxn5xar3a2za36mnqoe/112370af05160.jpg?rlkey=mesor7nzocf3gjmgdu2fxbuad&amp;dl=0","Click to download Image")</f>
      </c>
      <c r="B653" s="0">
        <f>HYPERLINK("https://dl.dropboxusercontent.com/scl/fi/owxe2bjitrnbuj8kklvld/mens-t-shirt-size-chartsrenton.jpg?rlkey=vflzitryrvt08f6708kvyg8rf&amp;dl=0","Click to download SizeChart")</f>
      </c>
      <c r="C653" s="0" t="inlineStr">
        <is>
          <t>Renton Men's Performance T-Shirt</t>
        </is>
      </c>
      <c r="D653" s="1">
        <v>127849</v>
      </c>
      <c r="E653" s="0" t="inlineStr">
        <is>
          <t>DRK M RENTON GY RL:127849B-M</t>
        </is>
      </c>
      <c r="F653" s="2">
        <v>817127849050</v>
      </c>
      <c r="G653" s="0" t="inlineStr">
        <is>
          <t>MENS</t>
        </is>
      </c>
      <c r="H653" s="0" t="inlineStr">
        <is>
          <t>M</t>
        </is>
      </c>
      <c r="I653" s="0">
        <v>29.99</v>
      </c>
      <c r="J653" s="0">
        <v>4</v>
      </c>
    </row>
    <row r="654" spans="1:10" customHeight="0">
      <c r="A654" s="0">
        <f>HYPERLINK("https://dl.dropboxusercontent.com/scl/fi/wvsxn5xar3a2za36mnqoe/112370af05160.jpg?rlkey=mesor7nzocf3gjmgdu2fxbuad&amp;dl=0","Click to download Image")</f>
      </c>
      <c r="B654" s="0">
        <f>HYPERLINK("https://dl.dropboxusercontent.com/scl/fi/owxe2bjitrnbuj8kklvld/mens-t-shirt-size-chartsrenton.jpg?rlkey=vflzitryrvt08f6708kvyg8rf&amp;dl=0","Click to download SizeChart")</f>
      </c>
      <c r="C654" s="0" t="inlineStr">
        <is>
          <t>Renton Men's Performance T-Shirt</t>
        </is>
      </c>
      <c r="D654" s="1">
        <v>127849</v>
      </c>
      <c r="E654" s="0" t="inlineStr">
        <is>
          <t>DRK M RENTON GY RL:127849C-L</t>
        </is>
      </c>
      <c r="F654" s="2">
        <v>817127849067</v>
      </c>
      <c r="G654" s="0" t="inlineStr">
        <is>
          <t>MENS</t>
        </is>
      </c>
      <c r="H654" s="0" t="inlineStr">
        <is>
          <t>L</t>
        </is>
      </c>
      <c r="I654" s="0">
        <v>29.99</v>
      </c>
      <c r="J654" s="0">
        <v>5</v>
      </c>
    </row>
    <row r="655" spans="1:10" customHeight="0">
      <c r="A655" s="0">
        <f>HYPERLINK("https://dl.dropboxusercontent.com/scl/fi/wvsxn5xar3a2za36mnqoe/112370af05160.jpg?rlkey=mesor7nzocf3gjmgdu2fxbuad&amp;dl=0","Click to download Image")</f>
      </c>
      <c r="B655" s="0">
        <f>HYPERLINK("https://dl.dropboxusercontent.com/scl/fi/owxe2bjitrnbuj8kklvld/mens-t-shirt-size-chartsrenton.jpg?rlkey=vflzitryrvt08f6708kvyg8rf&amp;dl=0","Click to download SizeChart")</f>
      </c>
      <c r="C655" s="0" t="inlineStr">
        <is>
          <t>Renton Men's Performance T-Shirt</t>
        </is>
      </c>
      <c r="D655" s="1">
        <v>127849</v>
      </c>
      <c r="E655" s="0" t="inlineStr">
        <is>
          <t>DRK M RENTON GY RL:127849D-XL</t>
        </is>
      </c>
      <c r="F655" s="2">
        <v>817127849074</v>
      </c>
      <c r="G655" s="0" t="inlineStr">
        <is>
          <t>MENS</t>
        </is>
      </c>
      <c r="H655" s="0" t="inlineStr">
        <is>
          <t>XL</t>
        </is>
      </c>
      <c r="I655" s="0">
        <v>29.99</v>
      </c>
      <c r="J655" s="0">
        <v>12</v>
      </c>
    </row>
    <row r="656" spans="1:10" customHeight="0">
      <c r="A656" s="0">
        <f>HYPERLINK("https://dl.dropboxusercontent.com/scl/fi/wvsxn5xar3a2za36mnqoe/112370af05160.jpg?rlkey=mesor7nzocf3gjmgdu2fxbuad&amp;dl=0","Click to download Image")</f>
      </c>
      <c r="B656" s="0">
        <f>HYPERLINK("https://dl.dropboxusercontent.com/scl/fi/owxe2bjitrnbuj8kklvld/mens-t-shirt-size-chartsrenton.jpg?rlkey=vflzitryrvt08f6708kvyg8rf&amp;dl=0","Click to download SizeChart")</f>
      </c>
      <c r="C656" s="0" t="inlineStr">
        <is>
          <t>Renton Men's Performance T-Shirt</t>
        </is>
      </c>
      <c r="D656" s="1">
        <v>127849</v>
      </c>
      <c r="E656" s="0" t="inlineStr">
        <is>
          <t>DRK M RENTON GY RL:127849E-2XL</t>
        </is>
      </c>
      <c r="F656" s="2">
        <v>817127849081</v>
      </c>
      <c r="G656" s="0" t="inlineStr">
        <is>
          <t>MENS</t>
        </is>
      </c>
      <c r="H656" s="0" t="inlineStr">
        <is>
          <t>2XL</t>
        </is>
      </c>
      <c r="I656" s="0">
        <v>31.99</v>
      </c>
      <c r="J656" s="0">
        <v>8</v>
      </c>
    </row>
    <row r="657" spans="1:10" customHeight="0">
      <c r="A657" s="0">
        <f>HYPERLINK("https://dl.dropboxusercontent.com/scl/fi/wvsxn5xar3a2za36mnqoe/112370af05160.jpg?rlkey=mesor7nzocf3gjmgdu2fxbuad&amp;dl=0","Click to download Image")</f>
      </c>
      <c r="B657" s="0">
        <f>HYPERLINK("https://dl.dropboxusercontent.com/scl/fi/owxe2bjitrnbuj8kklvld/mens-t-shirt-size-chartsrenton.jpg?rlkey=vflzitryrvt08f6708kvyg8rf&amp;dl=0","Click to download SizeChart")</f>
      </c>
      <c r="C657" s="0" t="inlineStr">
        <is>
          <t>Renton Men's Performance T-Shirt</t>
        </is>
      </c>
      <c r="D657" s="1">
        <v>127849</v>
      </c>
      <c r="E657" s="0" t="inlineStr">
        <is>
          <t>DRK M RENTON GY RL:127849F-3XL</t>
        </is>
      </c>
      <c r="F657" s="2">
        <v>817127849098</v>
      </c>
      <c r="G657" s="0" t="inlineStr">
        <is>
          <t>MENS</t>
        </is>
      </c>
      <c r="H657" s="0" t="inlineStr">
        <is>
          <t>3XL</t>
        </is>
      </c>
      <c r="I657" s="0">
        <v>31.99</v>
      </c>
      <c r="J657" s="0">
        <v>3</v>
      </c>
    </row>
    <row r="658" spans="1:10" customHeight="0">
      <c r="A658" s="0">
        <f>HYPERLINK("https://dl.dropboxusercontent.com/scl/fi/wvsxn5xar3a2za36mnqoe/112370af05160.jpg?rlkey=mesor7nzocf3gjmgdu2fxbuad&amp;dl=0","Click to download Image")</f>
      </c>
      <c r="B658" s="0">
        <f>HYPERLINK("https://dl.dropboxusercontent.com/scl/fi/owxe2bjitrnbuj8kklvld/mens-t-shirt-size-chartsrenton.jpg?rlkey=vflzitryrvt08f6708kvyg8rf&amp;dl=0","Click to download SizeChart")</f>
      </c>
      <c r="C658" s="0" t="inlineStr">
        <is>
          <t>Renton Men's Performance T-Shirt</t>
        </is>
      </c>
      <c r="D658" s="1">
        <v>127849</v>
      </c>
      <c r="E658" s="0" t="inlineStr">
        <is>
          <t>DRK M RENTON GY RL:127849Z-12PK</t>
        </is>
      </c>
      <c r="F658" s="2">
        <v>817127849999</v>
      </c>
      <c r="G658" s="0" t="inlineStr">
        <is>
          <t>MENS</t>
        </is>
      </c>
      <c r="H658" s="0" t="inlineStr">
        <is>
          <t>12 PACK</t>
        </is>
      </c>
      <c r="I658" s="0">
        <v>341.88</v>
      </c>
      <c r="J658" s="0">
        <v>0</v>
      </c>
    </row>
    <row r="659" spans="1:10" customHeight="0">
      <c r="A659" s="0">
        <f>HYPERLINK("https://dl.dropboxusercontent.com/scl/fi/jdw9mczl04bki3wskevtk/gaines-150473-f.jpg?rlkey=v63vaj2ql7mszyfnhejm5xo21&amp;dl=0","Click to download Image")</f>
      </c>
      <c r="C659" s="0" t="inlineStr">
        <is>
          <t>Gaines Men's Crewneck</t>
        </is>
      </c>
      <c r="D659" s="1">
        <v>150473</v>
      </c>
      <c r="E659" s="0" t="inlineStr">
        <is>
          <t>IOWA GAINES M HG:150473A-S</t>
        </is>
      </c>
      <c r="F659" s="2">
        <v>800150473040</v>
      </c>
      <c r="G659" s="0" t="inlineStr">
        <is>
          <t>MENS</t>
        </is>
      </c>
      <c r="H659" s="0" t="inlineStr">
        <is>
          <t>S</t>
        </is>
      </c>
      <c r="I659" s="0">
        <v>46.99</v>
      </c>
      <c r="J659" s="0">
        <v>0</v>
      </c>
    </row>
    <row r="660" spans="1:10" customHeight="0">
      <c r="A660" s="0">
        <f>HYPERLINK("https://dl.dropboxusercontent.com/scl/fi/jdw9mczl04bki3wskevtk/gaines-150473-f.jpg?rlkey=v63vaj2ql7mszyfnhejm5xo21&amp;dl=0","Click to download Image")</f>
      </c>
      <c r="C660" s="0" t="inlineStr">
        <is>
          <t>Gaines Men's Crewneck</t>
        </is>
      </c>
      <c r="D660" s="1">
        <v>150473</v>
      </c>
      <c r="E660" s="0" t="inlineStr">
        <is>
          <t>IOWA GAINES M HG:150473B-M</t>
        </is>
      </c>
      <c r="F660" s="2">
        <v>800150473057</v>
      </c>
      <c r="G660" s="0" t="inlineStr">
        <is>
          <t>MENS</t>
        </is>
      </c>
      <c r="H660" s="0" t="inlineStr">
        <is>
          <t>M</t>
        </is>
      </c>
      <c r="I660" s="0">
        <v>46.99</v>
      </c>
      <c r="J660" s="0">
        <v>19</v>
      </c>
    </row>
    <row r="661" spans="1:10" customHeight="0">
      <c r="A661" s="0">
        <f>HYPERLINK("https://dl.dropboxusercontent.com/scl/fi/jdw9mczl04bki3wskevtk/gaines-150473-f.jpg?rlkey=v63vaj2ql7mszyfnhejm5xo21&amp;dl=0","Click to download Image")</f>
      </c>
      <c r="C661" s="0" t="inlineStr">
        <is>
          <t>Gaines Men's Crewneck</t>
        </is>
      </c>
      <c r="D661" s="1">
        <v>150473</v>
      </c>
      <c r="E661" s="0" t="inlineStr">
        <is>
          <t>IOWA GAINES M HG:150473C-L</t>
        </is>
      </c>
      <c r="F661" s="2">
        <v>800150473064</v>
      </c>
      <c r="G661" s="0" t="inlineStr">
        <is>
          <t>MENS</t>
        </is>
      </c>
      <c r="H661" s="0" t="inlineStr">
        <is>
          <t>L</t>
        </is>
      </c>
      <c r="I661" s="0">
        <v>46.99</v>
      </c>
      <c r="J661" s="0">
        <v>40</v>
      </c>
    </row>
    <row r="662" spans="1:10" customHeight="0">
      <c r="A662" s="0">
        <f>HYPERLINK("https://dl.dropboxusercontent.com/scl/fi/jdw9mczl04bki3wskevtk/gaines-150473-f.jpg?rlkey=v63vaj2ql7mszyfnhejm5xo21&amp;dl=0","Click to download Image")</f>
      </c>
      <c r="C662" s="0" t="inlineStr">
        <is>
          <t>Gaines Men's Crewneck</t>
        </is>
      </c>
      <c r="D662" s="1">
        <v>150473</v>
      </c>
      <c r="E662" s="0" t="inlineStr">
        <is>
          <t>IOWA GAINES M HG:150473D-XL</t>
        </is>
      </c>
      <c r="F662" s="2">
        <v>800150473071</v>
      </c>
      <c r="G662" s="0" t="inlineStr">
        <is>
          <t>MENS</t>
        </is>
      </c>
      <c r="H662" s="0" t="inlineStr">
        <is>
          <t>XL</t>
        </is>
      </c>
      <c r="I662" s="0">
        <v>46.99</v>
      </c>
      <c r="J662" s="0">
        <v>4</v>
      </c>
    </row>
    <row r="663" spans="1:10" customHeight="0">
      <c r="A663" s="0">
        <f>HYPERLINK("https://dl.dropboxusercontent.com/scl/fi/jdw9mczl04bki3wskevtk/gaines-150473-f.jpg?rlkey=v63vaj2ql7mszyfnhejm5xo21&amp;dl=0","Click to download Image")</f>
      </c>
      <c r="C663" s="0" t="inlineStr">
        <is>
          <t>Gaines Men's Crewneck</t>
        </is>
      </c>
      <c r="D663" s="1">
        <v>150473</v>
      </c>
      <c r="E663" s="0" t="inlineStr">
        <is>
          <t>IOWA GAINES M HG:150473E-2XL</t>
        </is>
      </c>
      <c r="F663" s="2">
        <v>800150473088</v>
      </c>
      <c r="G663" s="0" t="inlineStr">
        <is>
          <t>MENS</t>
        </is>
      </c>
      <c r="H663" s="0" t="inlineStr">
        <is>
          <t>2XL</t>
        </is>
      </c>
      <c r="I663" s="0">
        <v>46.99</v>
      </c>
      <c r="J663" s="0">
        <v>12</v>
      </c>
    </row>
    <row r="664" spans="1:10" customHeight="0">
      <c r="A664" s="0">
        <f>HYPERLINK("https://dl.dropboxusercontent.com/scl/fi/jdw9mczl04bki3wskevtk/gaines-150473-f.jpg?rlkey=v63vaj2ql7mszyfnhejm5xo21&amp;dl=0","Click to download Image")</f>
      </c>
      <c r="C664" s="0" t="inlineStr">
        <is>
          <t>Gaines Men's Crewneck</t>
        </is>
      </c>
      <c r="D664" s="1">
        <v>150473</v>
      </c>
      <c r="E664" s="0" t="inlineStr">
        <is>
          <t>IOWA GAINES M HG:150473F-3XL</t>
        </is>
      </c>
      <c r="F664" s="2">
        <v>800150473095</v>
      </c>
      <c r="G664" s="0" t="inlineStr">
        <is>
          <t>MENS</t>
        </is>
      </c>
      <c r="H664" s="0" t="inlineStr">
        <is>
          <t>3XL</t>
        </is>
      </c>
      <c r="I664" s="0">
        <v>46.99</v>
      </c>
      <c r="J664" s="0">
        <v>14</v>
      </c>
    </row>
    <row r="665" spans="1:10" customHeight="0">
      <c r="A665" s="0">
        <f>HYPERLINK("https://dl.dropboxusercontent.com/scl/fi/i1pna09c3hb1mstd8z9e2/gaines-150471-f.jpg?rlkey=fwbsg78z52d03kn77s80oz3n1&amp;dl=0","Click to download Image")</f>
      </c>
      <c r="C665" s="0" t="inlineStr">
        <is>
          <t>Gaines Men's Crewneck</t>
        </is>
      </c>
      <c r="D665" s="1">
        <v>150471</v>
      </c>
      <c r="E665" s="0" t="inlineStr">
        <is>
          <t>IOWA GAINES M BK:150471A-S</t>
        </is>
      </c>
      <c r="F665" s="2">
        <v>800150471046</v>
      </c>
      <c r="G665" s="0" t="inlineStr">
        <is>
          <t>MENS</t>
        </is>
      </c>
      <c r="H665" s="0" t="inlineStr">
        <is>
          <t>S</t>
        </is>
      </c>
      <c r="I665" s="0">
        <v>46.99</v>
      </c>
      <c r="J665" s="0">
        <v>11</v>
      </c>
    </row>
    <row r="666" spans="1:10" customHeight="0">
      <c r="A666" s="0">
        <f>HYPERLINK("https://dl.dropboxusercontent.com/scl/fi/i1pna09c3hb1mstd8z9e2/gaines-150471-f.jpg?rlkey=fwbsg78z52d03kn77s80oz3n1&amp;dl=0","Click to download Image")</f>
      </c>
      <c r="C666" s="0" t="inlineStr">
        <is>
          <t>Gaines Men's Crewneck</t>
        </is>
      </c>
      <c r="D666" s="1">
        <v>150471</v>
      </c>
      <c r="E666" s="0" t="inlineStr">
        <is>
          <t>IOWA GAINES M BK:150471B-M</t>
        </is>
      </c>
      <c r="F666" s="2">
        <v>800150471053</v>
      </c>
      <c r="G666" s="0" t="inlineStr">
        <is>
          <t>MENS</t>
        </is>
      </c>
      <c r="H666" s="0" t="inlineStr">
        <is>
          <t>M</t>
        </is>
      </c>
      <c r="I666" s="0">
        <v>46.99</v>
      </c>
      <c r="J666" s="0">
        <v>25</v>
      </c>
    </row>
    <row r="667" spans="1:10" customHeight="0">
      <c r="A667" s="0">
        <f>HYPERLINK("https://dl.dropboxusercontent.com/scl/fi/i1pna09c3hb1mstd8z9e2/gaines-150471-f.jpg?rlkey=fwbsg78z52d03kn77s80oz3n1&amp;dl=0","Click to download Image")</f>
      </c>
      <c r="C667" s="0" t="inlineStr">
        <is>
          <t>Gaines Men's Crewneck</t>
        </is>
      </c>
      <c r="D667" s="1">
        <v>150471</v>
      </c>
      <c r="E667" s="0" t="inlineStr">
        <is>
          <t>IOWA GAINES M BK:150471C-L</t>
        </is>
      </c>
      <c r="F667" s="2">
        <v>800150471060</v>
      </c>
      <c r="G667" s="0" t="inlineStr">
        <is>
          <t>MENS</t>
        </is>
      </c>
      <c r="H667" s="0" t="inlineStr">
        <is>
          <t>L</t>
        </is>
      </c>
      <c r="I667" s="0">
        <v>46.99</v>
      </c>
      <c r="J667" s="0">
        <v>23</v>
      </c>
    </row>
    <row r="668" spans="1:10" customHeight="0">
      <c r="A668" s="0">
        <f>HYPERLINK("https://dl.dropboxusercontent.com/scl/fi/i1pna09c3hb1mstd8z9e2/gaines-150471-f.jpg?rlkey=fwbsg78z52d03kn77s80oz3n1&amp;dl=0","Click to download Image")</f>
      </c>
      <c r="C668" s="0" t="inlineStr">
        <is>
          <t>Gaines Men's Crewneck</t>
        </is>
      </c>
      <c r="D668" s="1">
        <v>150471</v>
      </c>
      <c r="E668" s="0" t="inlineStr">
        <is>
          <t>IOWA GAINES M BK:150471D-XL</t>
        </is>
      </c>
      <c r="F668" s="2">
        <v>800150471077</v>
      </c>
      <c r="G668" s="0" t="inlineStr">
        <is>
          <t>MENS</t>
        </is>
      </c>
      <c r="H668" s="0" t="inlineStr">
        <is>
          <t>XL</t>
        </is>
      </c>
      <c r="I668" s="0">
        <v>46.99</v>
      </c>
      <c r="J668" s="0">
        <v>34</v>
      </c>
    </row>
    <row r="669" spans="1:10" customHeight="0">
      <c r="A669" s="0">
        <f>HYPERLINK("https://dl.dropboxusercontent.com/scl/fi/i1pna09c3hb1mstd8z9e2/gaines-150471-f.jpg?rlkey=fwbsg78z52d03kn77s80oz3n1&amp;dl=0","Click to download Image")</f>
      </c>
      <c r="C669" s="0" t="inlineStr">
        <is>
          <t>Gaines Men's Crewneck</t>
        </is>
      </c>
      <c r="D669" s="1">
        <v>150471</v>
      </c>
      <c r="E669" s="0" t="inlineStr">
        <is>
          <t>IOWA GAINES M BK:150471E-2XL</t>
        </is>
      </c>
      <c r="F669" s="2">
        <v>800150471084</v>
      </c>
      <c r="G669" s="0" t="inlineStr">
        <is>
          <t>MENS</t>
        </is>
      </c>
      <c r="H669" s="0" t="inlineStr">
        <is>
          <t>2XL</t>
        </is>
      </c>
      <c r="I669" s="0">
        <v>46.99</v>
      </c>
      <c r="J669" s="0">
        <v>20</v>
      </c>
    </row>
    <row r="670" spans="1:10" customHeight="0">
      <c r="A670" s="0">
        <f>HYPERLINK("https://dl.dropboxusercontent.com/scl/fi/i1pna09c3hb1mstd8z9e2/gaines-150471-f.jpg?rlkey=fwbsg78z52d03kn77s80oz3n1&amp;dl=0","Click to download Image")</f>
      </c>
      <c r="C670" s="0" t="inlineStr">
        <is>
          <t>Gaines Men's Crewneck</t>
        </is>
      </c>
      <c r="D670" s="1">
        <v>150471</v>
      </c>
      <c r="E670" s="0" t="inlineStr">
        <is>
          <t>IOWA GAINES M BK:150471F-3XL</t>
        </is>
      </c>
      <c r="F670" s="2">
        <v>800150471091</v>
      </c>
      <c r="G670" s="0" t="inlineStr">
        <is>
          <t>MENS</t>
        </is>
      </c>
      <c r="H670" s="0" t="inlineStr">
        <is>
          <t>3XL</t>
        </is>
      </c>
      <c r="I670" s="0">
        <v>46.99</v>
      </c>
      <c r="J670" s="0">
        <v>8</v>
      </c>
    </row>
    <row r="671" spans="1:10" customHeight="0">
      <c r="A671" s="0">
        <f>HYPERLINK("https://dl.dropboxusercontent.com/scl/fi/m5tmexqdwxoynp1oxjmv7/122973-af.jpg?rlkey=go7mco4vl8yiw4094z2on82pq&amp;dl=0","Click to download Image")</f>
      </c>
      <c r="C671" s="0" t="inlineStr">
        <is>
          <t>Patriotic Adult Caps</t>
        </is>
      </c>
      <c r="D671" s="1">
        <v>122973</v>
      </c>
      <c r="E671" s="0" t="inlineStr">
        <is>
          <t>USA A TLF BK:122973</t>
        </is>
      </c>
      <c r="F671" s="2">
        <v>798122973004</v>
      </c>
      <c r="G671" s="0" t="inlineStr">
        <is>
          <t>MENS</t>
        </is>
      </c>
      <c r="H671" s="0" t="inlineStr">
        <is>
          <t>STANDARD MENS</t>
        </is>
      </c>
      <c r="I671" s="0">
        <v>13.49</v>
      </c>
      <c r="J671" s="0">
        <v>1262</v>
      </c>
    </row>
    <row r="672" spans="1:10" customHeight="0">
      <c r="A672" s="0">
        <f>HYPERLINK("https://dl.dropboxusercontent.com/scl/fi/fj3zswblrdjvn8unrif58/123067-af.jpg?rlkey=2qb6h69wxiq2pkhmgxqvh44wq&amp;dl=0","Click to download Image")</f>
      </c>
      <c r="C672" s="0" t="inlineStr">
        <is>
          <t>Patriotic Adult Caps</t>
        </is>
      </c>
      <c r="D672" s="1">
        <v>123067</v>
      </c>
      <c r="E672" s="0" t="inlineStr">
        <is>
          <t>USA A TF BK:123067</t>
        </is>
      </c>
      <c r="F672" s="2">
        <v>798123067009</v>
      </c>
      <c r="G672" s="0" t="inlineStr">
        <is>
          <t>MENS</t>
        </is>
      </c>
      <c r="H672" s="0" t="inlineStr">
        <is>
          <t>STANDARD MENS</t>
        </is>
      </c>
      <c r="I672" s="0">
        <v>13.49</v>
      </c>
      <c r="J672" s="0">
        <v>914</v>
      </c>
    </row>
    <row r="673" spans="1:10" customHeight="0">
      <c r="A673" s="0">
        <f>HYPERLINK("https://dl.dropboxusercontent.com/scl/fi/qhbvshgoytbr6dn561vei/122979-af.jpg?rlkey=yft1orvjlhxu1lddbmtj8u1ac&amp;dl=0","Click to download Image")</f>
      </c>
      <c r="C673" s="0" t="inlineStr">
        <is>
          <t>Patriotic Adult Caps</t>
        </is>
      </c>
      <c r="D673" s="1">
        <v>122979</v>
      </c>
      <c r="E673" s="0" t="inlineStr">
        <is>
          <t>USA A TF SE:122979</t>
        </is>
      </c>
      <c r="F673" s="2">
        <v>798122979006</v>
      </c>
      <c r="G673" s="0" t="inlineStr">
        <is>
          <t>MENS</t>
        </is>
      </c>
      <c r="H673" s="0" t="inlineStr">
        <is>
          <t>STANDARD MENS</t>
        </is>
      </c>
      <c r="I673" s="0">
        <v>13.49</v>
      </c>
      <c r="J673" s="0">
        <v>2303</v>
      </c>
    </row>
    <row r="674" spans="1:10" customHeight="0">
      <c r="A674" s="0">
        <f>HYPERLINK("https://dl.dropboxusercontent.com/scl/fi/1gz8t4vubgclxc0h5h3yu/122970-af.png?rlkey=xbdepr0g0hyj0fwp3zb8y2ftf&amp;dl=0","Click to download Image")</f>
      </c>
      <c r="C674" s="0" t="inlineStr">
        <is>
          <t>Patriotic Adult Caps</t>
        </is>
      </c>
      <c r="D674" s="1">
        <v>122970</v>
      </c>
      <c r="E674" s="0" t="inlineStr">
        <is>
          <t>USA A GBTU PK:122970</t>
        </is>
      </c>
      <c r="F674" s="2">
        <v>798122970003</v>
      </c>
      <c r="G674" s="0" t="inlineStr">
        <is>
          <t>MENS</t>
        </is>
      </c>
      <c r="H674" s="0" t="inlineStr">
        <is>
          <t>STANDARD MENS</t>
        </is>
      </c>
      <c r="I674" s="0">
        <v>13.49</v>
      </c>
      <c r="J674" s="0">
        <v>1100</v>
      </c>
    </row>
    <row r="675" spans="1:10" customHeight="0">
      <c r="A675" s="0">
        <f>HYPERLINK("https://dl.dropboxusercontent.com/scl/fi/j7ytpymfisvy4dqx9hdwr/122971-af.png?rlkey=oo51exmkwgogdjay2bifrl6fc&amp;dl=0","Click to download Image")</f>
      </c>
      <c r="C675" s="0" t="inlineStr">
        <is>
          <t>Patriotic Adult Caps</t>
        </is>
      </c>
      <c r="D675" s="1">
        <v>122971</v>
      </c>
      <c r="E675" s="0" t="inlineStr">
        <is>
          <t>USA A UWS CO:122971</t>
        </is>
      </c>
      <c r="F675" s="2">
        <v>798122971000</v>
      </c>
      <c r="G675" s="0" t="inlineStr">
        <is>
          <t>MENS</t>
        </is>
      </c>
      <c r="H675" s="0" t="inlineStr">
        <is>
          <t>STANDARD MENS</t>
        </is>
      </c>
      <c r="I675" s="0">
        <v>13.49</v>
      </c>
      <c r="J675" s="0">
        <v>1971</v>
      </c>
    </row>
    <row r="676" spans="1:10" customHeight="0">
      <c r="A676" s="0">
        <f>HYPERLINK("https://dl.dropboxusercontent.com/scl/fi/biiz1jn7snlhxxmm8dtqn/122972-af.png?rlkey=j41aq5vpz3rbai2tv6wjoz28q&amp;dl=0","Click to download Image")</f>
      </c>
      <c r="C676" s="0" t="inlineStr">
        <is>
          <t>Patriotic Adult Caps</t>
        </is>
      </c>
      <c r="D676" s="1">
        <v>122972</v>
      </c>
      <c r="E676" s="0" t="inlineStr">
        <is>
          <t>USA A LOTF LR:122972</t>
        </is>
      </c>
      <c r="F676" s="2">
        <v>798122972007</v>
      </c>
      <c r="G676" s="0" t="inlineStr">
        <is>
          <t>MENS</t>
        </is>
      </c>
      <c r="H676" s="0" t="inlineStr">
        <is>
          <t>STANDARD MENS</t>
        </is>
      </c>
      <c r="I676" s="0">
        <v>13.49</v>
      </c>
      <c r="J676" s="0">
        <v>6</v>
      </c>
    </row>
    <row r="677" spans="1:10" customHeight="0">
      <c r="A677" s="0">
        <f>HYPERLINK("https://dl.dropboxusercontent.com/scl/fi/1pjyo28ydqxz2nn477kb0/usa-pk.jpg?rlkey=utjxvm7pa4uxidlkd5jzjivyf&amp;dl=0","Click to download Image")</f>
      </c>
      <c r="C677" s="0" t="inlineStr">
        <is>
          <t>Patriotic Adult Caps</t>
        </is>
      </c>
      <c r="D677" s="1">
        <v>122974</v>
      </c>
      <c r="E677" s="0" t="inlineStr">
        <is>
          <t>USA A AM PK:122974</t>
        </is>
      </c>
      <c r="F677" s="2">
        <v>798122974001</v>
      </c>
      <c r="G677" s="0" t="inlineStr">
        <is>
          <t>MENS</t>
        </is>
      </c>
      <c r="H677" s="0" t="inlineStr">
        <is>
          <t>STANDARD MENS</t>
        </is>
      </c>
      <c r="I677" s="0">
        <v>13.49</v>
      </c>
      <c r="J677" s="0">
        <v>1141</v>
      </c>
    </row>
    <row r="678" spans="1:10" customHeight="0">
      <c r="A678" s="0">
        <f>HYPERLINK("https://dl.dropboxusercontent.com/scl/fi/ewmjdnsnetks8if1uyi9s/122975-af.png?rlkey=g2pt94fga28tdm4cryruoz31f&amp;dl=0","Click to download Image")</f>
      </c>
      <c r="C678" s="0" t="inlineStr">
        <is>
          <t>Patriotic Adult Caps</t>
        </is>
      </c>
      <c r="D678" s="1">
        <v>122975</v>
      </c>
      <c r="E678" s="0" t="inlineStr">
        <is>
          <t>USA A FLAG OE:122975</t>
        </is>
      </c>
      <c r="F678" s="2">
        <v>798122975008</v>
      </c>
      <c r="G678" s="0" t="inlineStr">
        <is>
          <t>MENS</t>
        </is>
      </c>
      <c r="H678" s="0" t="inlineStr">
        <is>
          <t>STANDARD MENS</t>
        </is>
      </c>
      <c r="I678" s="0">
        <v>13.49</v>
      </c>
      <c r="J678" s="0">
        <v>538</v>
      </c>
    </row>
    <row r="679" spans="1:10" customHeight="0">
      <c r="A679" s="0">
        <f>HYPERLINK("https://dl.dropboxusercontent.com/scl/fi/h48mpqg3a5j91dmjkbfn2/122976-af.png?rlkey=w3gud9fjpt5pnytgss8x43qvx&amp;dl=0","Click to download Image")</f>
      </c>
      <c r="C679" s="0" t="inlineStr">
        <is>
          <t>Patriotic Adult Caps</t>
        </is>
      </c>
      <c r="D679" s="1">
        <v>122976</v>
      </c>
      <c r="E679" s="0" t="inlineStr">
        <is>
          <t>USA A CTF CO:122976</t>
        </is>
      </c>
      <c r="F679" s="2">
        <v>798122976005</v>
      </c>
      <c r="G679" s="0" t="inlineStr">
        <is>
          <t>MENS</t>
        </is>
      </c>
      <c r="H679" s="0" t="inlineStr">
        <is>
          <t>STANDARD MENS</t>
        </is>
      </c>
      <c r="I679" s="0">
        <v>13.49</v>
      </c>
      <c r="J679" s="0">
        <v>6648</v>
      </c>
    </row>
    <row r="680" spans="1:10" customHeight="0">
      <c r="A680" s="0">
        <f>HYPERLINK("https://dl.dropboxusercontent.com/scl/fi/kh0bjnx4603fduwvw52wb/122977-af.png?rlkey=2mqw6s4xivf9cei5uivx72jlq&amp;dl=0","Click to download Image")</f>
      </c>
      <c r="C680" s="0" t="inlineStr">
        <is>
          <t>Patriotic Adult Caps</t>
        </is>
      </c>
      <c r="D680" s="1">
        <v>122977</v>
      </c>
      <c r="E680" s="0" t="inlineStr">
        <is>
          <t>USA A USA YW:122977</t>
        </is>
      </c>
      <c r="F680" s="2">
        <v>798122977002</v>
      </c>
      <c r="G680" s="0" t="inlineStr">
        <is>
          <t>MENS</t>
        </is>
      </c>
      <c r="H680" s="0" t="inlineStr">
        <is>
          <t>STANDARD MENS</t>
        </is>
      </c>
      <c r="I680" s="0">
        <v>13.49</v>
      </c>
      <c r="J680" s="0">
        <v>1223</v>
      </c>
    </row>
    <row r="681" spans="1:10" customHeight="0">
      <c r="A681" s="0">
        <f>HYPERLINK("https://dl.dropboxusercontent.com/scl/fi/pgei2zm608ny9qiuq0lre/122978-af.png?rlkey=y15mi8tdpszj018bwkaxtfxbk&amp;dl=0","Click to download Image")</f>
      </c>
      <c r="C681" s="0" t="inlineStr">
        <is>
          <t>Patriotic Adult Caps</t>
        </is>
      </c>
      <c r="D681" s="1">
        <v>122978</v>
      </c>
      <c r="E681" s="0" t="inlineStr">
        <is>
          <t>USA A DF BN:122978</t>
        </is>
      </c>
      <c r="F681" s="2">
        <v>798122978009</v>
      </c>
      <c r="G681" s="0" t="inlineStr">
        <is>
          <t>MENS</t>
        </is>
      </c>
      <c r="H681" s="0" t="inlineStr">
        <is>
          <t>STANDARD MENS</t>
        </is>
      </c>
      <c r="I681" s="0">
        <v>13.49</v>
      </c>
      <c r="J681" s="0">
        <v>2289</v>
      </c>
    </row>
    <row r="682" spans="1:10" customHeight="0">
      <c r="A682" s="0">
        <f>HYPERLINK("https://dl.dropboxusercontent.com/scl/fi/v1zhwj364fkbwvjtiy821/122980-af.png?rlkey=3k9qngypw45fw2zf2dilh15bp&amp;dl=0","Click to download Image")</f>
      </c>
      <c r="C682" s="0" t="inlineStr">
        <is>
          <t>Patriotic Adult Caps</t>
        </is>
      </c>
      <c r="D682" s="1">
        <v>122980</v>
      </c>
      <c r="E682" s="0" t="inlineStr">
        <is>
          <t>USA A GBAM SE:122980</t>
        </is>
      </c>
      <c r="F682" s="2">
        <v>798122980002</v>
      </c>
      <c r="G682" s="0" t="inlineStr">
        <is>
          <t>MENS</t>
        </is>
      </c>
      <c r="H682" s="0" t="inlineStr">
        <is>
          <t>STANDARD MENS</t>
        </is>
      </c>
      <c r="I682" s="0">
        <v>13.49</v>
      </c>
      <c r="J682" s="0">
        <v>1134</v>
      </c>
    </row>
    <row r="683" spans="1:10" customHeight="0">
      <c r="A683" s="0">
        <f>HYPERLINK("https://dl.dropboxusercontent.com/scl/fi/7wscr0y2o1y74c2igyq8q/122981-af.png?rlkey=9101j6pa3ryjtex2wzudzjira&amp;dl=0","Click to download Image")</f>
      </c>
      <c r="C683" s="0" t="inlineStr">
        <is>
          <t>Patriotic Adult Caps</t>
        </is>
      </c>
      <c r="D683" s="1">
        <v>122981</v>
      </c>
      <c r="E683" s="0" t="inlineStr">
        <is>
          <t>USA A UWSM  WE:122981</t>
        </is>
      </c>
      <c r="F683" s="2">
        <v>798122981009</v>
      </c>
      <c r="G683" s="0" t="inlineStr">
        <is>
          <t>MENS</t>
        </is>
      </c>
      <c r="H683" s="0" t="inlineStr">
        <is>
          <t>STANDARD MENS</t>
        </is>
      </c>
      <c r="I683" s="0">
        <v>13.49</v>
      </c>
      <c r="J683" s="0">
        <v>1585</v>
      </c>
    </row>
    <row r="684" spans="1:10" customHeight="0">
      <c r="A684" s="0">
        <f>HYPERLINK("https://dl.dropboxusercontent.com/scl/fi/343xayzlikffnnaxouiil/lotf.jpg?rlkey=mvgjac5sdbb2ypl6dfmfj3idl&amp;dl=0","Click to download Image")</f>
      </c>
      <c r="C684" s="0" t="inlineStr">
        <is>
          <t>Patriotic Adult Caps</t>
        </is>
      </c>
      <c r="D684" s="1">
        <v>122982</v>
      </c>
      <c r="E684" s="0" t="inlineStr">
        <is>
          <t>USA A LOTFM NY:122982</t>
        </is>
      </c>
      <c r="F684" s="2">
        <v>798122982006</v>
      </c>
      <c r="G684" s="0" t="inlineStr">
        <is>
          <t>MENS</t>
        </is>
      </c>
      <c r="H684" s="0" t="inlineStr">
        <is>
          <t>STANDARD MENS</t>
        </is>
      </c>
      <c r="I684" s="0">
        <v>13.49</v>
      </c>
      <c r="J684" s="0">
        <v>1909</v>
      </c>
    </row>
    <row r="685" spans="1:10" customHeight="0">
      <c r="A685" s="0">
        <f>HYPERLINK("https://dl.dropboxusercontent.com/scl/fi/dltbqdcd24o3x9yiyoxnl/black.jpg?rlkey=d2wb4eh2u80wx1f5nmxiejhnd&amp;dl=0","Click to download Image")</f>
      </c>
      <c r="C685" s="0" t="inlineStr">
        <is>
          <t>Patriotic Adult Caps</t>
        </is>
      </c>
      <c r="D685" s="1">
        <v>122983</v>
      </c>
      <c r="E685" s="0" t="inlineStr">
        <is>
          <t>USA A TFM BK:122983</t>
        </is>
      </c>
      <c r="F685" s="2">
        <v>798122983003</v>
      </c>
      <c r="G685" s="0" t="inlineStr">
        <is>
          <t>MENS</t>
        </is>
      </c>
      <c r="H685" s="0" t="inlineStr">
        <is>
          <t>STANDARD MENS</t>
        </is>
      </c>
      <c r="I685" s="0">
        <v>13.49</v>
      </c>
      <c r="J685" s="0">
        <v>4852</v>
      </c>
    </row>
    <row r="686" spans="1:10" customHeight="0">
      <c r="A686" s="0">
        <f>HYPERLINK("https://dl.dropboxusercontent.com/scl/fi/h7qo8cix4qv99ehi4w6kj/usagrey.jpg?rlkey=f1yiam6v6sdb8c2174prr8n0b&amp;dl=0","Click to download Image")</f>
      </c>
      <c r="C686" s="0" t="inlineStr">
        <is>
          <t>Patriotic Adult Caps</t>
        </is>
      </c>
      <c r="D686" s="1">
        <v>122984</v>
      </c>
      <c r="E686" s="0" t="inlineStr">
        <is>
          <t>USA A AMER GY:122984</t>
        </is>
      </c>
      <c r="F686" s="2">
        <v>798122984000</v>
      </c>
      <c r="G686" s="0" t="inlineStr">
        <is>
          <t>MENS</t>
        </is>
      </c>
      <c r="H686" s="0" t="inlineStr">
        <is>
          <t>STANDARD MENS</t>
        </is>
      </c>
      <c r="I686" s="0">
        <v>13.49</v>
      </c>
      <c r="J686" s="0">
        <v>2110</v>
      </c>
    </row>
    <row r="687" spans="1:10" customHeight="0">
      <c r="A687" s="0">
        <f>HYPERLINK("https://dl.dropboxusercontent.com/scl/fi/c412g8z0qxn9l83ye5opu/122985-af.png?rlkey=mv9od4gzqt7ftqr75m56ktp1b&amp;dl=0","Click to download Image")</f>
      </c>
      <c r="C687" s="0" t="inlineStr">
        <is>
          <t>Patriotic Adult Caps</t>
        </is>
      </c>
      <c r="D687" s="1">
        <v>122985</v>
      </c>
      <c r="E687" s="0" t="inlineStr">
        <is>
          <t>USA A UFM WE:122985</t>
        </is>
      </c>
      <c r="F687" s="2">
        <v>798122985007</v>
      </c>
      <c r="G687" s="0" t="inlineStr">
        <is>
          <t>MENS</t>
        </is>
      </c>
      <c r="H687" s="0" t="inlineStr">
        <is>
          <t>STANDARD MENS</t>
        </is>
      </c>
      <c r="I687" s="0">
        <v>13.49</v>
      </c>
      <c r="J687" s="0">
        <v>553</v>
      </c>
    </row>
    <row r="688" spans="1:10" customHeight="0">
      <c r="A688" s="0">
        <f>HYPERLINK("https://dl.dropboxusercontent.com/scl/fi/kgf8k424e63rgf1pzd2i4/navy.jpg?rlkey=ypz4jsagrtknxp0tlgbfikxwg&amp;dl=0","Click to download Image")</f>
      </c>
      <c r="C688" s="0" t="inlineStr">
        <is>
          <t>Patriotic Adult Caps</t>
        </is>
      </c>
      <c r="D688" s="1">
        <v>122986</v>
      </c>
      <c r="E688" s="0" t="inlineStr">
        <is>
          <t>USA A NF NY:122986</t>
        </is>
      </c>
      <c r="F688" s="2">
        <v>798122986004</v>
      </c>
      <c r="G688" s="0" t="inlineStr">
        <is>
          <t>MENS</t>
        </is>
      </c>
      <c r="H688" s="0" t="inlineStr">
        <is>
          <t>STANDARD MENS</t>
        </is>
      </c>
      <c r="I688" s="0">
        <v>13.49</v>
      </c>
      <c r="J688" s="0">
        <v>626</v>
      </c>
    </row>
    <row r="689" spans="1:10" customHeight="0">
      <c r="A689" s="0">
        <f>HYPERLINK("https://dl.dropboxusercontent.com/scl/fi/wzx8co4mbp6e0f6wsc6b6/122987-af.png?rlkey=r9yn83ut283b417zfpxd8593r&amp;dl=0","Click to download Image")</f>
      </c>
      <c r="C689" s="0" t="inlineStr">
        <is>
          <t>Patriotic Adult Caps</t>
        </is>
      </c>
      <c r="D689" s="1">
        <v>122987</v>
      </c>
      <c r="E689" s="0" t="inlineStr">
        <is>
          <t>USA A UM BE:122987</t>
        </is>
      </c>
      <c r="F689" s="2">
        <v>798122987001</v>
      </c>
      <c r="G689" s="0" t="inlineStr">
        <is>
          <t>MENS</t>
        </is>
      </c>
      <c r="H689" s="0" t="inlineStr">
        <is>
          <t>STANDARD MENS</t>
        </is>
      </c>
      <c r="I689" s="0">
        <v>13.49</v>
      </c>
      <c r="J689" s="0">
        <v>792</v>
      </c>
    </row>
    <row r="690" spans="1:10" customHeight="0">
      <c r="A690" s="0">
        <f>HYPERLINK("https://dl.dropboxusercontent.com/scl/fi/quk0bxnzoc1qs1hay9d29/123068-af.png?rlkey=63qxfti4s5bf874h7re3qcxy5&amp;dl=0","Click to download Image")</f>
      </c>
      <c r="C690" s="0" t="inlineStr">
        <is>
          <t>Patriotic Adult Caps</t>
        </is>
      </c>
      <c r="D690" s="1">
        <v>123068</v>
      </c>
      <c r="E690" s="0" t="inlineStr">
        <is>
          <t>USA A TF GY:123068</t>
        </is>
      </c>
      <c r="F690" s="2">
        <v>798123068006</v>
      </c>
      <c r="G690" s="0" t="inlineStr">
        <is>
          <t>MENS</t>
        </is>
      </c>
      <c r="H690" s="0" t="inlineStr">
        <is>
          <t>STANDARD MENS</t>
        </is>
      </c>
      <c r="I690" s="0">
        <v>13.49</v>
      </c>
      <c r="J690" s="0">
        <v>977</v>
      </c>
    </row>
    <row r="691" spans="1:10" customHeight="0">
      <c r="A691" s="0">
        <f>HYPERLINK("https://dl.dropboxusercontent.com/scl/fi/ef6y92jmpsn0w30u08xx9/123069-af.png?rlkey=65yjyzu46kwqczidsg2b77bnk&amp;dl=0","Click to download Image")</f>
      </c>
      <c r="C691" s="0" t="inlineStr">
        <is>
          <t>Patriotic Adult Caps</t>
        </is>
      </c>
      <c r="D691" s="1">
        <v>123069</v>
      </c>
      <c r="E691" s="0" t="inlineStr">
        <is>
          <t>USA A FLAG SE:123069</t>
        </is>
      </c>
      <c r="F691" s="2">
        <v>798123069003</v>
      </c>
      <c r="G691" s="0" t="inlineStr">
        <is>
          <t>MENS</t>
        </is>
      </c>
      <c r="H691" s="0" t="inlineStr">
        <is>
          <t>STANDARD MENS</t>
        </is>
      </c>
      <c r="I691" s="0">
        <v>13.49</v>
      </c>
      <c r="J691" s="0">
        <v>777</v>
      </c>
    </row>
    <row r="692" spans="1:10" customHeight="0">
      <c r="A692" s="0">
        <f>HYPERLINK("https://dl.dropboxusercontent.com/scl/fi/f27fi5ij06omfu43765zr/gbtu.jpg?rlkey=qosb9u769exm62okgyao3bypy&amp;dl=0","Click to download Image")</f>
      </c>
      <c r="C692" s="0" t="inlineStr">
        <is>
          <t>Patriotic Adult Caps</t>
        </is>
      </c>
      <c r="D692" s="1">
        <v>123070</v>
      </c>
      <c r="E692" s="0" t="inlineStr">
        <is>
          <t>USA A GBTU PB:123070</t>
        </is>
      </c>
      <c r="F692" s="2">
        <v>798123070016</v>
      </c>
      <c r="G692" s="0" t="inlineStr">
        <is>
          <t>MENS</t>
        </is>
      </c>
      <c r="H692" s="0" t="inlineStr">
        <is>
          <t>STANDARD MENS</t>
        </is>
      </c>
      <c r="I692" s="0">
        <v>13.49</v>
      </c>
      <c r="J692" s="0">
        <v>2911</v>
      </c>
    </row>
    <row r="693" spans="1:10" customHeight="0">
      <c r="A693" s="0">
        <f>HYPERLINK("https://dl.dropboxusercontent.com/scl/fi/g9fg5wolv26jv9yrvyu3r/123071-af.png?rlkey=ppfusczl5ehh0hxdarpe8u00z&amp;dl=0","Click to download Image")</f>
      </c>
      <c r="C693" s="0" t="inlineStr">
        <is>
          <t>Patriotic Adult Caps</t>
        </is>
      </c>
      <c r="D693" s="1">
        <v>123071</v>
      </c>
      <c r="E693" s="0" t="inlineStr">
        <is>
          <t>USA A GBTU BE:123071</t>
        </is>
      </c>
      <c r="F693" s="2">
        <v>798123071006</v>
      </c>
      <c r="G693" s="0" t="inlineStr">
        <is>
          <t>MENS</t>
        </is>
      </c>
      <c r="H693" s="0" t="inlineStr">
        <is>
          <t>STANDARD MENS</t>
        </is>
      </c>
      <c r="I693" s="0">
        <v>13.49</v>
      </c>
      <c r="J693" s="0">
        <v>828</v>
      </c>
    </row>
    <row r="694" spans="1:10" customHeight="0">
      <c r="A694" s="0">
        <f>HYPERLINK("https://dl.dropboxusercontent.com/scl/fi/wuyhzuozycm9pc5wbre3o/green.jpg?rlkey=j0a61f7y36qdvch9cadx825ld&amp;dl=0","Click to download Image")</f>
      </c>
      <c r="C694" s="0" t="inlineStr">
        <is>
          <t>Patriotic Adult Caps</t>
        </is>
      </c>
      <c r="D694" s="1">
        <v>123072</v>
      </c>
      <c r="E694" s="0" t="inlineStr">
        <is>
          <t>USA A FLAG DO:123072</t>
        </is>
      </c>
      <c r="F694" s="2">
        <v>798123072003</v>
      </c>
      <c r="G694" s="0" t="inlineStr">
        <is>
          <t>MENS</t>
        </is>
      </c>
      <c r="H694" s="0" t="inlineStr">
        <is>
          <t>STANDARD MENS</t>
        </is>
      </c>
      <c r="I694" s="0">
        <v>13.49</v>
      </c>
      <c r="J694" s="0">
        <v>16233</v>
      </c>
    </row>
    <row r="695" spans="1:10" customHeight="0">
      <c r="A695" s="0">
        <f>HYPERLINK("https://dl.dropboxusercontent.com/scl/fi/1isgf00lgbqrgct51cgkz/123073-af.png?rlkey=x2nkjz7w8n87wq7xt6qjdacny&amp;dl=0","Click to download Image")</f>
      </c>
      <c r="C695" s="0" t="inlineStr">
        <is>
          <t>Patriotic Adult Caps</t>
        </is>
      </c>
      <c r="D695" s="1">
        <v>123073</v>
      </c>
      <c r="E695" s="0" t="inlineStr">
        <is>
          <t>USA A TLF NY:123073</t>
        </is>
      </c>
      <c r="F695" s="2">
        <v>798123073000</v>
      </c>
      <c r="G695" s="0" t="inlineStr">
        <is>
          <t>MENS</t>
        </is>
      </c>
      <c r="H695" s="0" t="inlineStr">
        <is>
          <t>STANDARD MENS</t>
        </is>
      </c>
      <c r="I695" s="0">
        <v>13.49</v>
      </c>
      <c r="J695" s="0">
        <v>712</v>
      </c>
    </row>
    <row r="696" spans="1:10" customHeight="0">
      <c r="A696" s="0">
        <f>HYPERLINK("https://dl.dropboxusercontent.com/scl/fi/vneiy72rqmxxmpwg087m0/123074-af.png?rlkey=s7vsfq5rt0jceamouk0lgidov&amp;dl=0","Click to download Image")</f>
      </c>
      <c r="C696" s="0" t="inlineStr">
        <is>
          <t>Patriotic Adult Caps</t>
        </is>
      </c>
      <c r="D696" s="1">
        <v>123074</v>
      </c>
      <c r="E696" s="0" t="inlineStr">
        <is>
          <t>USA A AMER KI:123074</t>
        </is>
      </c>
      <c r="F696" s="2">
        <v>798123074007</v>
      </c>
      <c r="G696" s="0" t="inlineStr">
        <is>
          <t>MENS</t>
        </is>
      </c>
      <c r="H696" s="0" t="inlineStr">
        <is>
          <t>STANDARD MENS</t>
        </is>
      </c>
      <c r="I696" s="0">
        <v>13.49</v>
      </c>
      <c r="J696" s="0">
        <v>1203</v>
      </c>
    </row>
    <row r="697" spans="1:10" customHeight="0">
      <c r="A697" s="0">
        <f>HYPERLINK("https://dl.dropboxusercontent.com/scl/fi/yq9b787qhghrbdao4sgyh/123075-af.png?rlkey=an9cyhlnnxg5uiexsoxvkgcje&amp;dl=0","Click to download Image")</f>
      </c>
      <c r="C697" s="0" t="inlineStr">
        <is>
          <t>Patriotic Adult Caps</t>
        </is>
      </c>
      <c r="D697" s="1">
        <v>123075</v>
      </c>
      <c r="E697" s="0" t="inlineStr">
        <is>
          <t>USA A AMER CKI:123075</t>
        </is>
      </c>
      <c r="F697" s="2">
        <v>798123075004</v>
      </c>
      <c r="G697" s="0" t="inlineStr">
        <is>
          <t>MENS</t>
        </is>
      </c>
      <c r="H697" s="0" t="inlineStr">
        <is>
          <t>STANDARD MENS</t>
        </is>
      </c>
      <c r="I697" s="0">
        <v>13.49</v>
      </c>
      <c r="J697" s="0">
        <v>377</v>
      </c>
    </row>
    <row r="698" spans="1:10" customHeight="0">
      <c r="A698" s="0">
        <f>HYPERLINK("https://dl.dropboxusercontent.com/scl/fi/emyoqrqlwtoqahqkzj8hu/123076-af.png?rlkey=knsh2ka24b8nmq8h2swnyg8zc&amp;dl=0","Click to download Image")</f>
      </c>
      <c r="C698" s="0" t="inlineStr">
        <is>
          <t>Patriotic Adult Caps</t>
        </is>
      </c>
      <c r="D698" s="1">
        <v>123076</v>
      </c>
      <c r="E698" s="0" t="inlineStr">
        <is>
          <t>USA A FLAG KI:123076</t>
        </is>
      </c>
      <c r="F698" s="2">
        <v>798123076001</v>
      </c>
      <c r="G698" s="0" t="inlineStr">
        <is>
          <t>MENS</t>
        </is>
      </c>
      <c r="H698" s="0" t="inlineStr">
        <is>
          <t>STANDARD MENS</t>
        </is>
      </c>
      <c r="I698" s="0">
        <v>13.49</v>
      </c>
      <c r="J698" s="0">
        <v>1102</v>
      </c>
    </row>
    <row r="699" spans="1:10" customHeight="0">
      <c r="A699" s="0">
        <f>HYPERLINK("https://dl.dropboxusercontent.com/scl/fi/ldjvy7fq1k935virvc8by/usa.jpg?rlkey=i1hs1oblv43mtmdpxwiolshux&amp;dl=0","Click to download Image")</f>
      </c>
      <c r="C699" s="0" t="inlineStr">
        <is>
          <t>Patriotic Adult Caps</t>
        </is>
      </c>
      <c r="D699" s="1">
        <v>123077</v>
      </c>
      <c r="E699" s="0" t="inlineStr">
        <is>
          <t>USA A FLAG GY:123077</t>
        </is>
      </c>
      <c r="F699" s="2">
        <v>798123077008</v>
      </c>
      <c r="G699" s="0" t="inlineStr">
        <is>
          <t>MENS</t>
        </is>
      </c>
      <c r="H699" s="0" t="inlineStr">
        <is>
          <t>STANDARD MENS</t>
        </is>
      </c>
      <c r="I699" s="0">
        <v>13.49</v>
      </c>
      <c r="J699" s="0">
        <v>469</v>
      </c>
    </row>
    <row r="700" spans="1:10" customHeight="0">
      <c r="A700" s="0">
        <f>HYPERLINK("https://dl.dropboxusercontent.com/scl/fi/el84hxcfbj3ogrv665qbw/zane-137483f.jpg?rlkey=1kjh65k5ygbxlac77jctc2527&amp;dl=0","Click to download Image")</f>
      </c>
      <c r="B700" s="0">
        <f>HYPERLINK("https://dl.dropboxusercontent.com/scl/fi/q3yk9yhnjni5sntlmwd6u/graphic-update2022-mens.jpg?rlkey=9h8pizw4zah7yvdckpv6z6bju&amp;dl=0","Click to download SizeChart")</f>
      </c>
      <c r="C700" s="0" t="inlineStr">
        <is>
          <t>Zane Men's Long Sleeve Shirt</t>
        </is>
      </c>
      <c r="D700" s="1">
        <v>137483</v>
      </c>
      <c r="E700" s="0" t="inlineStr">
        <is>
          <t>ISU ZANE M GD:137483A-S</t>
        </is>
      </c>
      <c r="F700" s="2">
        <v>801137483045</v>
      </c>
      <c r="G700" s="0" t="inlineStr">
        <is>
          <t>MENS</t>
        </is>
      </c>
      <c r="H700" s="0" t="inlineStr">
        <is>
          <t>S</t>
        </is>
      </c>
      <c r="I700" s="0">
        <v>19.99</v>
      </c>
      <c r="J700" s="0">
        <v>2</v>
      </c>
    </row>
    <row r="701" spans="1:10" customHeight="0">
      <c r="A701" s="0">
        <f>HYPERLINK("https://dl.dropboxusercontent.com/scl/fi/el84hxcfbj3ogrv665qbw/zane-137483f.jpg?rlkey=1kjh65k5ygbxlac77jctc2527&amp;dl=0","Click to download Image")</f>
      </c>
      <c r="B701" s="0">
        <f>HYPERLINK("https://dl.dropboxusercontent.com/scl/fi/q3yk9yhnjni5sntlmwd6u/graphic-update2022-mens.jpg?rlkey=9h8pizw4zah7yvdckpv6z6bju&amp;dl=0","Click to download SizeChart")</f>
      </c>
      <c r="C701" s="0" t="inlineStr">
        <is>
          <t>Zane Men's Long Sleeve Shirt</t>
        </is>
      </c>
      <c r="D701" s="1">
        <v>137483</v>
      </c>
      <c r="E701" s="0" t="inlineStr">
        <is>
          <t>ISU ZANE M GD:137483B-M</t>
        </is>
      </c>
      <c r="F701" s="2">
        <v>801137483052</v>
      </c>
      <c r="G701" s="0" t="inlineStr">
        <is>
          <t>MENS</t>
        </is>
      </c>
      <c r="H701" s="0" t="inlineStr">
        <is>
          <t>M</t>
        </is>
      </c>
      <c r="I701" s="0">
        <v>19.99</v>
      </c>
      <c r="J701" s="0">
        <v>8</v>
      </c>
    </row>
    <row r="702" spans="1:10" customHeight="0">
      <c r="A702" s="0">
        <f>HYPERLINK("https://dl.dropboxusercontent.com/scl/fi/el84hxcfbj3ogrv665qbw/zane-137483f.jpg?rlkey=1kjh65k5ygbxlac77jctc2527&amp;dl=0","Click to download Image")</f>
      </c>
      <c r="B702" s="0">
        <f>HYPERLINK("https://dl.dropboxusercontent.com/scl/fi/q3yk9yhnjni5sntlmwd6u/graphic-update2022-mens.jpg?rlkey=9h8pizw4zah7yvdckpv6z6bju&amp;dl=0","Click to download SizeChart")</f>
      </c>
      <c r="C702" s="0" t="inlineStr">
        <is>
          <t>Zane Men's Long Sleeve Shirt</t>
        </is>
      </c>
      <c r="D702" s="1">
        <v>137483</v>
      </c>
      <c r="E702" s="0" t="inlineStr">
        <is>
          <t>ISU ZANE M GD:137483C-L</t>
        </is>
      </c>
      <c r="F702" s="2">
        <v>801137483069</v>
      </c>
      <c r="G702" s="0" t="inlineStr">
        <is>
          <t>MENS</t>
        </is>
      </c>
      <c r="H702" s="0" t="inlineStr">
        <is>
          <t>L</t>
        </is>
      </c>
      <c r="I702" s="0">
        <v>19.99</v>
      </c>
      <c r="J702" s="0">
        <v>14</v>
      </c>
    </row>
    <row r="703" spans="1:10" customHeight="0">
      <c r="A703" s="0">
        <f>HYPERLINK("https://dl.dropboxusercontent.com/scl/fi/el84hxcfbj3ogrv665qbw/zane-137483f.jpg?rlkey=1kjh65k5ygbxlac77jctc2527&amp;dl=0","Click to download Image")</f>
      </c>
      <c r="B703" s="0">
        <f>HYPERLINK("https://dl.dropboxusercontent.com/scl/fi/q3yk9yhnjni5sntlmwd6u/graphic-update2022-mens.jpg?rlkey=9h8pizw4zah7yvdckpv6z6bju&amp;dl=0","Click to download SizeChart")</f>
      </c>
      <c r="C703" s="0" t="inlineStr">
        <is>
          <t>Zane Men's Long Sleeve Shirt</t>
        </is>
      </c>
      <c r="D703" s="1">
        <v>137483</v>
      </c>
      <c r="E703" s="0" t="inlineStr">
        <is>
          <t>ISU ZANE M GD:137483D-XL</t>
        </is>
      </c>
      <c r="F703" s="2">
        <v>801137483076</v>
      </c>
      <c r="G703" s="0" t="inlineStr">
        <is>
          <t>MENS</t>
        </is>
      </c>
      <c r="H703" s="0" t="inlineStr">
        <is>
          <t>XL</t>
        </is>
      </c>
      <c r="I703" s="0">
        <v>19.99</v>
      </c>
      <c r="J703" s="0">
        <v>14</v>
      </c>
    </row>
    <row r="704" spans="1:10" customHeight="0">
      <c r="A704" s="0">
        <f>HYPERLINK("https://dl.dropboxusercontent.com/scl/fi/el84hxcfbj3ogrv665qbw/zane-137483f.jpg?rlkey=1kjh65k5ygbxlac77jctc2527&amp;dl=0","Click to download Image")</f>
      </c>
      <c r="B704" s="0">
        <f>HYPERLINK("https://dl.dropboxusercontent.com/scl/fi/q3yk9yhnjni5sntlmwd6u/graphic-update2022-mens.jpg?rlkey=9h8pizw4zah7yvdckpv6z6bju&amp;dl=0","Click to download SizeChart")</f>
      </c>
      <c r="C704" s="0" t="inlineStr">
        <is>
          <t>Zane Men's Long Sleeve Shirt</t>
        </is>
      </c>
      <c r="D704" s="1">
        <v>137483</v>
      </c>
      <c r="E704" s="0" t="inlineStr">
        <is>
          <t>ISU ZANE M GD:137483E-2XL</t>
        </is>
      </c>
      <c r="F704" s="2">
        <v>801137483083</v>
      </c>
      <c r="G704" s="0" t="inlineStr">
        <is>
          <t>MENS</t>
        </is>
      </c>
      <c r="H704" s="0" t="inlineStr">
        <is>
          <t>2XL</t>
        </is>
      </c>
      <c r="I704" s="0">
        <v>21.99</v>
      </c>
      <c r="J704" s="0">
        <v>4</v>
      </c>
    </row>
    <row r="705" spans="1:10" customHeight="0">
      <c r="A705" s="0">
        <f>HYPERLINK("https://dl.dropboxusercontent.com/scl/fi/el84hxcfbj3ogrv665qbw/zane-137483f.jpg?rlkey=1kjh65k5ygbxlac77jctc2527&amp;dl=0","Click to download Image")</f>
      </c>
      <c r="B705" s="0">
        <f>HYPERLINK("https://dl.dropboxusercontent.com/scl/fi/q3yk9yhnjni5sntlmwd6u/graphic-update2022-mens.jpg?rlkey=9h8pizw4zah7yvdckpv6z6bju&amp;dl=0","Click to download SizeChart")</f>
      </c>
      <c r="C705" s="0" t="inlineStr">
        <is>
          <t>Zane Men's Long Sleeve Shirt</t>
        </is>
      </c>
      <c r="D705" s="1">
        <v>137483</v>
      </c>
      <c r="E705" s="0" t="inlineStr">
        <is>
          <t>ISU ZANE M GD:137483F-3XL</t>
        </is>
      </c>
      <c r="F705" s="2">
        <v>801137483090</v>
      </c>
      <c r="G705" s="0" t="inlineStr">
        <is>
          <t>MENS</t>
        </is>
      </c>
      <c r="H705" s="0" t="inlineStr">
        <is>
          <t>3XL</t>
        </is>
      </c>
      <c r="I705" s="0">
        <v>21.99</v>
      </c>
      <c r="J705" s="0">
        <v>1</v>
      </c>
    </row>
    <row r="706" spans="1:10" customHeight="0">
      <c r="A706" s="0">
        <f>HYPERLINK("https://dl.dropboxusercontent.com/scl/fi/d0ottd2ud5ysxp3um7apg/zane-137469f.jpg?rlkey=zznl1mjy9hcasp5v7ie7d9a6j&amp;dl=0","Click to download Image")</f>
      </c>
      <c r="B706" s="0">
        <f>HYPERLINK("https://dl.dropboxusercontent.com/scl/fi/q3yk9yhnjni5sntlmwd6u/graphic-update2022-mens.jpg?rlkey=9h8pizw4zah7yvdckpv6z6bju&amp;dl=0","Click to download SizeChart")</f>
      </c>
      <c r="C706" s="0" t="inlineStr">
        <is>
          <t>Zane Men's Long Sleeve Shirt</t>
        </is>
      </c>
      <c r="D706" s="1">
        <v>137469</v>
      </c>
      <c r="E706" s="0" t="inlineStr">
        <is>
          <t>IOWA ZANE M DG:137469A-S</t>
        </is>
      </c>
      <c r="F706" s="2">
        <v>800137469042</v>
      </c>
      <c r="G706" s="0" t="inlineStr">
        <is>
          <t>MENS</t>
        </is>
      </c>
      <c r="H706" s="0" t="inlineStr">
        <is>
          <t>S</t>
        </is>
      </c>
      <c r="I706" s="0">
        <v>19.99</v>
      </c>
      <c r="J706" s="0">
        <v>2</v>
      </c>
    </row>
    <row r="707" spans="1:10" customHeight="0">
      <c r="A707" s="0">
        <f>HYPERLINK("https://dl.dropboxusercontent.com/scl/fi/d0ottd2ud5ysxp3um7apg/zane-137469f.jpg?rlkey=zznl1mjy9hcasp5v7ie7d9a6j&amp;dl=0","Click to download Image")</f>
      </c>
      <c r="B707" s="0">
        <f>HYPERLINK("https://dl.dropboxusercontent.com/scl/fi/q3yk9yhnjni5sntlmwd6u/graphic-update2022-mens.jpg?rlkey=9h8pizw4zah7yvdckpv6z6bju&amp;dl=0","Click to download SizeChart")</f>
      </c>
      <c r="C707" s="0" t="inlineStr">
        <is>
          <t>Zane Men's Long Sleeve Shirt</t>
        </is>
      </c>
      <c r="D707" s="1">
        <v>137469</v>
      </c>
      <c r="E707" s="0" t="inlineStr">
        <is>
          <t>IOWA ZANE M DG:137469B-M</t>
        </is>
      </c>
      <c r="F707" s="2">
        <v>800137469059</v>
      </c>
      <c r="G707" s="0" t="inlineStr">
        <is>
          <t>MENS</t>
        </is>
      </c>
      <c r="H707" s="0" t="inlineStr">
        <is>
          <t>M</t>
        </is>
      </c>
      <c r="I707" s="0">
        <v>19.99</v>
      </c>
      <c r="J707" s="0">
        <v>0</v>
      </c>
    </row>
    <row r="708" spans="1:10" customHeight="0">
      <c r="A708" s="0">
        <f>HYPERLINK("https://dl.dropboxusercontent.com/scl/fi/d0ottd2ud5ysxp3um7apg/zane-137469f.jpg?rlkey=zznl1mjy9hcasp5v7ie7d9a6j&amp;dl=0","Click to download Image")</f>
      </c>
      <c r="B708" s="0">
        <f>HYPERLINK("https://dl.dropboxusercontent.com/scl/fi/q3yk9yhnjni5sntlmwd6u/graphic-update2022-mens.jpg?rlkey=9h8pizw4zah7yvdckpv6z6bju&amp;dl=0","Click to download SizeChart")</f>
      </c>
      <c r="C708" s="0" t="inlineStr">
        <is>
          <t>Zane Men's Long Sleeve Shirt</t>
        </is>
      </c>
      <c r="D708" s="1">
        <v>137469</v>
      </c>
      <c r="E708" s="0" t="inlineStr">
        <is>
          <t>IOWA ZANE M DG:137469C-L</t>
        </is>
      </c>
      <c r="F708" s="2">
        <v>800137469066</v>
      </c>
      <c r="G708" s="0" t="inlineStr">
        <is>
          <t>MENS</t>
        </is>
      </c>
      <c r="H708" s="0" t="inlineStr">
        <is>
          <t>L</t>
        </is>
      </c>
      <c r="I708" s="0">
        <v>19.99</v>
      </c>
      <c r="J708" s="0">
        <v>0</v>
      </c>
    </row>
    <row r="709" spans="1:10" customHeight="0">
      <c r="A709" s="0">
        <f>HYPERLINK("https://dl.dropboxusercontent.com/scl/fi/d0ottd2ud5ysxp3um7apg/zane-137469f.jpg?rlkey=zznl1mjy9hcasp5v7ie7d9a6j&amp;dl=0","Click to download Image")</f>
      </c>
      <c r="B709" s="0">
        <f>HYPERLINK("https://dl.dropboxusercontent.com/scl/fi/q3yk9yhnjni5sntlmwd6u/graphic-update2022-mens.jpg?rlkey=9h8pizw4zah7yvdckpv6z6bju&amp;dl=0","Click to download SizeChart")</f>
      </c>
      <c r="C709" s="0" t="inlineStr">
        <is>
          <t>Zane Men's Long Sleeve Shirt</t>
        </is>
      </c>
      <c r="D709" s="1">
        <v>137469</v>
      </c>
      <c r="E709" s="0" t="inlineStr">
        <is>
          <t>IOWA ZANE M DG:137469D-XL</t>
        </is>
      </c>
      <c r="F709" s="2">
        <v>800137469073</v>
      </c>
      <c r="G709" s="0" t="inlineStr">
        <is>
          <t>MENS</t>
        </is>
      </c>
      <c r="H709" s="0" t="inlineStr">
        <is>
          <t>XL</t>
        </is>
      </c>
      <c r="I709" s="0">
        <v>19.99</v>
      </c>
      <c r="J709" s="0">
        <v>0</v>
      </c>
    </row>
    <row r="710" spans="1:10" customHeight="0">
      <c r="A710" s="0">
        <f>HYPERLINK("https://dl.dropboxusercontent.com/scl/fi/d0ottd2ud5ysxp3um7apg/zane-137469f.jpg?rlkey=zznl1mjy9hcasp5v7ie7d9a6j&amp;dl=0","Click to download Image")</f>
      </c>
      <c r="B710" s="0">
        <f>HYPERLINK("https://dl.dropboxusercontent.com/scl/fi/q3yk9yhnjni5sntlmwd6u/graphic-update2022-mens.jpg?rlkey=9h8pizw4zah7yvdckpv6z6bju&amp;dl=0","Click to download SizeChart")</f>
      </c>
      <c r="C710" s="0" t="inlineStr">
        <is>
          <t>Zane Men's Long Sleeve Shirt</t>
        </is>
      </c>
      <c r="D710" s="1">
        <v>137469</v>
      </c>
      <c r="E710" s="0" t="inlineStr">
        <is>
          <t>IOWA ZANE M DG:137469E-2XL</t>
        </is>
      </c>
      <c r="F710" s="2">
        <v>800137469080</v>
      </c>
      <c r="G710" s="0" t="inlineStr">
        <is>
          <t>MENS</t>
        </is>
      </c>
      <c r="H710" s="0" t="inlineStr">
        <is>
          <t>2XL</t>
        </is>
      </c>
      <c r="I710" s="0">
        <v>21.99</v>
      </c>
      <c r="J710" s="0">
        <v>0</v>
      </c>
    </row>
    <row r="711" spans="1:10" customHeight="0">
      <c r="A711" s="0">
        <f>HYPERLINK("https://dl.dropboxusercontent.com/scl/fi/d0ottd2ud5ysxp3um7apg/zane-137469f.jpg?rlkey=zznl1mjy9hcasp5v7ie7d9a6j&amp;dl=0","Click to download Image")</f>
      </c>
      <c r="B711" s="0">
        <f>HYPERLINK("https://dl.dropboxusercontent.com/scl/fi/q3yk9yhnjni5sntlmwd6u/graphic-update2022-mens.jpg?rlkey=9h8pizw4zah7yvdckpv6z6bju&amp;dl=0","Click to download SizeChart")</f>
      </c>
      <c r="C711" s="0" t="inlineStr">
        <is>
          <t>Zane Men's Long Sleeve Shirt</t>
        </is>
      </c>
      <c r="D711" s="1">
        <v>137469</v>
      </c>
      <c r="E711" s="0" t="inlineStr">
        <is>
          <t>IOWA ZANE M DG:137469F-3XL</t>
        </is>
      </c>
      <c r="F711" s="2">
        <v>800137469097</v>
      </c>
      <c r="G711" s="0" t="inlineStr">
        <is>
          <t>MENS</t>
        </is>
      </c>
      <c r="H711" s="0" t="inlineStr">
        <is>
          <t>3XL</t>
        </is>
      </c>
      <c r="I711" s="0">
        <v>21.99</v>
      </c>
      <c r="J711" s="0">
        <v>0</v>
      </c>
    </row>
    <row r="712" spans="1:10" customHeight="0">
      <c r="A712" s="0">
        <f>HYPERLINK("https://dl.dropboxusercontent.com/scl/fi/7nvqgr7jq7tx3zzfumsr8/jude-137479f.jpg?rlkey=z38spv2dxi9rdbxbcwhl8xi9h&amp;dl=0","Click to download Image")</f>
      </c>
      <c r="B712" s="0">
        <f>HYPERLINK("https://dl.dropboxusercontent.com/scl/fi/yfo4fwynhz1hgqafyi729/graphic-update2022-mens.jpg?rlkey=ugi8e525kgn50zyl3jbrz2ym1&amp;dl=0","Click to download SizeChart")</f>
      </c>
      <c r="C712" s="0" t="inlineStr">
        <is>
          <t>Jude Men's Short Sleeve Shirt</t>
        </is>
      </c>
      <c r="D712" s="1">
        <v>137479</v>
      </c>
      <c r="E712" s="0" t="inlineStr">
        <is>
          <t>ISU JUDE M CL:137479A-S</t>
        </is>
      </c>
      <c r="F712" s="2">
        <v>801137479048</v>
      </c>
      <c r="G712" s="0" t="inlineStr">
        <is>
          <t>MENS</t>
        </is>
      </c>
      <c r="H712" s="0" t="inlineStr">
        <is>
          <t>S</t>
        </is>
      </c>
      <c r="I712" s="0">
        <v>29.99</v>
      </c>
      <c r="J712" s="0">
        <v>0</v>
      </c>
    </row>
    <row r="713" spans="1:10" customHeight="0">
      <c r="A713" s="0">
        <f>HYPERLINK("https://dl.dropboxusercontent.com/scl/fi/7nvqgr7jq7tx3zzfumsr8/jude-137479f.jpg?rlkey=z38spv2dxi9rdbxbcwhl8xi9h&amp;dl=0","Click to download Image")</f>
      </c>
      <c r="B713" s="0">
        <f>HYPERLINK("https://dl.dropboxusercontent.com/scl/fi/yfo4fwynhz1hgqafyi729/graphic-update2022-mens.jpg?rlkey=ugi8e525kgn50zyl3jbrz2ym1&amp;dl=0","Click to download SizeChart")</f>
      </c>
      <c r="C713" s="0" t="inlineStr">
        <is>
          <t>Jude Men's Short Sleeve Shirt</t>
        </is>
      </c>
      <c r="D713" s="1">
        <v>137479</v>
      </c>
      <c r="E713" s="0" t="inlineStr">
        <is>
          <t>ISU JUDE M CL:137479B-M</t>
        </is>
      </c>
      <c r="F713" s="2">
        <v>801137479055</v>
      </c>
      <c r="G713" s="0" t="inlineStr">
        <is>
          <t>MENS</t>
        </is>
      </c>
      <c r="H713" s="0" t="inlineStr">
        <is>
          <t>M</t>
        </is>
      </c>
      <c r="I713" s="0">
        <v>29.99</v>
      </c>
      <c r="J713" s="0">
        <v>0</v>
      </c>
    </row>
    <row r="714" spans="1:10" customHeight="0">
      <c r="A714" s="0">
        <f>HYPERLINK("https://dl.dropboxusercontent.com/scl/fi/7nvqgr7jq7tx3zzfumsr8/jude-137479f.jpg?rlkey=z38spv2dxi9rdbxbcwhl8xi9h&amp;dl=0","Click to download Image")</f>
      </c>
      <c r="B714" s="0">
        <f>HYPERLINK("https://dl.dropboxusercontent.com/scl/fi/yfo4fwynhz1hgqafyi729/graphic-update2022-mens.jpg?rlkey=ugi8e525kgn50zyl3jbrz2ym1&amp;dl=0","Click to download SizeChart")</f>
      </c>
      <c r="C714" s="0" t="inlineStr">
        <is>
          <t>Jude Men's Short Sleeve Shirt</t>
        </is>
      </c>
      <c r="D714" s="1">
        <v>137479</v>
      </c>
      <c r="E714" s="0" t="inlineStr">
        <is>
          <t>ISU JUDE M CL:137479C-L</t>
        </is>
      </c>
      <c r="F714" s="2">
        <v>801137479062</v>
      </c>
      <c r="G714" s="0" t="inlineStr">
        <is>
          <t>MENS</t>
        </is>
      </c>
      <c r="H714" s="0" t="inlineStr">
        <is>
          <t>L</t>
        </is>
      </c>
      <c r="I714" s="0">
        <v>29.99</v>
      </c>
      <c r="J714" s="0">
        <v>0</v>
      </c>
    </row>
    <row r="715" spans="1:10" customHeight="0">
      <c r="A715" s="0">
        <f>HYPERLINK("https://dl.dropboxusercontent.com/scl/fi/7nvqgr7jq7tx3zzfumsr8/jude-137479f.jpg?rlkey=z38spv2dxi9rdbxbcwhl8xi9h&amp;dl=0","Click to download Image")</f>
      </c>
      <c r="B715" s="0">
        <f>HYPERLINK("https://dl.dropboxusercontent.com/scl/fi/yfo4fwynhz1hgqafyi729/graphic-update2022-mens.jpg?rlkey=ugi8e525kgn50zyl3jbrz2ym1&amp;dl=0","Click to download SizeChart")</f>
      </c>
      <c r="C715" s="0" t="inlineStr">
        <is>
          <t>Jude Men's Short Sleeve Shirt</t>
        </is>
      </c>
      <c r="D715" s="1">
        <v>137479</v>
      </c>
      <c r="E715" s="0" t="inlineStr">
        <is>
          <t>ISU JUDE M CL:137479D-XL</t>
        </is>
      </c>
      <c r="F715" s="2">
        <v>801137479079</v>
      </c>
      <c r="G715" s="0" t="inlineStr">
        <is>
          <t>MENS</t>
        </is>
      </c>
      <c r="H715" s="0" t="inlineStr">
        <is>
          <t>XL</t>
        </is>
      </c>
      <c r="I715" s="0">
        <v>29.99</v>
      </c>
      <c r="J715" s="0">
        <v>20</v>
      </c>
    </row>
    <row r="716" spans="1:10" customHeight="0">
      <c r="A716" s="0">
        <f>HYPERLINK("https://dl.dropboxusercontent.com/scl/fi/7nvqgr7jq7tx3zzfumsr8/jude-137479f.jpg?rlkey=z38spv2dxi9rdbxbcwhl8xi9h&amp;dl=0","Click to download Image")</f>
      </c>
      <c r="B716" s="0">
        <f>HYPERLINK("https://dl.dropboxusercontent.com/scl/fi/yfo4fwynhz1hgqafyi729/graphic-update2022-mens.jpg?rlkey=ugi8e525kgn50zyl3jbrz2ym1&amp;dl=0","Click to download SizeChart")</f>
      </c>
      <c r="C716" s="0" t="inlineStr">
        <is>
          <t>Jude Men's Short Sleeve Shirt</t>
        </is>
      </c>
      <c r="D716" s="1">
        <v>137479</v>
      </c>
      <c r="E716" s="0" t="inlineStr">
        <is>
          <t>ISU JUDE M CL:137479E-2XL</t>
        </is>
      </c>
      <c r="F716" s="2">
        <v>801137479086</v>
      </c>
      <c r="G716" s="0" t="inlineStr">
        <is>
          <t>MENS</t>
        </is>
      </c>
      <c r="H716" s="0" t="inlineStr">
        <is>
          <t>2XL</t>
        </is>
      </c>
      <c r="I716" s="0">
        <v>29.99</v>
      </c>
      <c r="J716" s="0">
        <v>17</v>
      </c>
    </row>
    <row r="717" spans="1:10" customHeight="0">
      <c r="A717" s="0">
        <f>HYPERLINK("https://dl.dropboxusercontent.com/scl/fi/7nvqgr7jq7tx3zzfumsr8/jude-137479f.jpg?rlkey=z38spv2dxi9rdbxbcwhl8xi9h&amp;dl=0","Click to download Image")</f>
      </c>
      <c r="B717" s="0">
        <f>HYPERLINK("https://dl.dropboxusercontent.com/scl/fi/yfo4fwynhz1hgqafyi729/graphic-update2022-mens.jpg?rlkey=ugi8e525kgn50zyl3jbrz2ym1&amp;dl=0","Click to download SizeChart")</f>
      </c>
      <c r="C717" s="0" t="inlineStr">
        <is>
          <t>Jude Men's Short Sleeve Shirt</t>
        </is>
      </c>
      <c r="D717" s="1">
        <v>137479</v>
      </c>
      <c r="E717" s="0" t="inlineStr">
        <is>
          <t>ISU JUDE M CL:137479F-3XL</t>
        </is>
      </c>
      <c r="F717" s="2">
        <v>801137479093</v>
      </c>
      <c r="G717" s="0" t="inlineStr">
        <is>
          <t>MENS</t>
        </is>
      </c>
      <c r="H717" s="0" t="inlineStr">
        <is>
          <t>3XL</t>
        </is>
      </c>
      <c r="I717" s="0">
        <v>29.99</v>
      </c>
      <c r="J717" s="0">
        <v>10</v>
      </c>
    </row>
    <row r="718" spans="1:10" customHeight="0">
      <c r="A718" s="0">
        <f>HYPERLINK("https://dl.dropboxusercontent.com/scl/fi/7y1n9loacprpjr9gpqbqu/jude-137480f.jpg?rlkey=7rc1wm3sto6wexomxe5921293&amp;dl=0","Click to download Image")</f>
      </c>
      <c r="B718" s="0">
        <f>HYPERLINK("https://dl.dropboxusercontent.com/scl/fi/yfo4fwynhz1hgqafyi729/graphic-update2022-mens.jpg?rlkey=ugi8e525kgn50zyl3jbrz2ym1&amp;dl=0","Click to download SizeChart")</f>
      </c>
      <c r="C718" s="0" t="inlineStr">
        <is>
          <t>Jude Men's Short Sleeve Shirt</t>
        </is>
      </c>
      <c r="D718" s="1">
        <v>137480</v>
      </c>
      <c r="E718" s="0" t="inlineStr">
        <is>
          <t>ISU JUDE M GD:137480A-S</t>
        </is>
      </c>
      <c r="F718" s="2">
        <v>801137480044</v>
      </c>
      <c r="G718" s="0" t="inlineStr">
        <is>
          <t>MENS</t>
        </is>
      </c>
      <c r="H718" s="0" t="inlineStr">
        <is>
          <t>S</t>
        </is>
      </c>
      <c r="I718" s="0">
        <v>29.99</v>
      </c>
      <c r="J718" s="0">
        <v>0</v>
      </c>
    </row>
    <row r="719" spans="1:10" customHeight="0">
      <c r="A719" s="0">
        <f>HYPERLINK("https://dl.dropboxusercontent.com/scl/fi/7y1n9loacprpjr9gpqbqu/jude-137480f.jpg?rlkey=7rc1wm3sto6wexomxe5921293&amp;dl=0","Click to download Image")</f>
      </c>
      <c r="B719" s="0">
        <f>HYPERLINK("https://dl.dropboxusercontent.com/scl/fi/yfo4fwynhz1hgqafyi729/graphic-update2022-mens.jpg?rlkey=ugi8e525kgn50zyl3jbrz2ym1&amp;dl=0","Click to download SizeChart")</f>
      </c>
      <c r="C719" s="0" t="inlineStr">
        <is>
          <t>Jude Men's Short Sleeve Shirt</t>
        </is>
      </c>
      <c r="D719" s="1">
        <v>137480</v>
      </c>
      <c r="E719" s="0" t="inlineStr">
        <is>
          <t>ISU JUDE M GD:137480B-M</t>
        </is>
      </c>
      <c r="F719" s="2">
        <v>801137480051</v>
      </c>
      <c r="G719" s="0" t="inlineStr">
        <is>
          <t>MENS</t>
        </is>
      </c>
      <c r="H719" s="0" t="inlineStr">
        <is>
          <t>M</t>
        </is>
      </c>
      <c r="I719" s="0">
        <v>29.99</v>
      </c>
      <c r="J719" s="0">
        <v>1</v>
      </c>
    </row>
    <row r="720" spans="1:10" customHeight="0">
      <c r="A720" s="0">
        <f>HYPERLINK("https://dl.dropboxusercontent.com/scl/fi/7y1n9loacprpjr9gpqbqu/jude-137480f.jpg?rlkey=7rc1wm3sto6wexomxe5921293&amp;dl=0","Click to download Image")</f>
      </c>
      <c r="B720" s="0">
        <f>HYPERLINK("https://dl.dropboxusercontent.com/scl/fi/yfo4fwynhz1hgqafyi729/graphic-update2022-mens.jpg?rlkey=ugi8e525kgn50zyl3jbrz2ym1&amp;dl=0","Click to download SizeChart")</f>
      </c>
      <c r="C720" s="0" t="inlineStr">
        <is>
          <t>Jude Men's Short Sleeve Shirt</t>
        </is>
      </c>
      <c r="D720" s="1">
        <v>137480</v>
      </c>
      <c r="E720" s="0" t="inlineStr">
        <is>
          <t>ISU JUDE M GD:137480C-L</t>
        </is>
      </c>
      <c r="F720" s="2">
        <v>801137480068</v>
      </c>
      <c r="G720" s="0" t="inlineStr">
        <is>
          <t>MENS</t>
        </is>
      </c>
      <c r="H720" s="0" t="inlineStr">
        <is>
          <t>L</t>
        </is>
      </c>
      <c r="I720" s="0">
        <v>29.99</v>
      </c>
      <c r="J720" s="0">
        <v>0</v>
      </c>
    </row>
    <row r="721" spans="1:10" customHeight="0">
      <c r="A721" s="0">
        <f>HYPERLINK("https://dl.dropboxusercontent.com/scl/fi/7y1n9loacprpjr9gpqbqu/jude-137480f.jpg?rlkey=7rc1wm3sto6wexomxe5921293&amp;dl=0","Click to download Image")</f>
      </c>
      <c r="B721" s="0">
        <f>HYPERLINK("https://dl.dropboxusercontent.com/scl/fi/yfo4fwynhz1hgqafyi729/graphic-update2022-mens.jpg?rlkey=ugi8e525kgn50zyl3jbrz2ym1&amp;dl=0","Click to download SizeChart")</f>
      </c>
      <c r="C721" s="0" t="inlineStr">
        <is>
          <t>Jude Men's Short Sleeve Shirt</t>
        </is>
      </c>
      <c r="D721" s="1">
        <v>137480</v>
      </c>
      <c r="E721" s="0" t="inlineStr">
        <is>
          <t>ISU JUDE M GD:137480D-XL</t>
        </is>
      </c>
      <c r="F721" s="2">
        <v>801137480075</v>
      </c>
      <c r="G721" s="0" t="inlineStr">
        <is>
          <t>MENS</t>
        </is>
      </c>
      <c r="H721" s="0" t="inlineStr">
        <is>
          <t>XL</t>
        </is>
      </c>
      <c r="I721" s="0">
        <v>29.99</v>
      </c>
      <c r="J721" s="0">
        <v>0</v>
      </c>
    </row>
    <row r="722" spans="1:10" customHeight="0">
      <c r="A722" s="0">
        <f>HYPERLINK("https://dl.dropboxusercontent.com/scl/fi/7y1n9loacprpjr9gpqbqu/jude-137480f.jpg?rlkey=7rc1wm3sto6wexomxe5921293&amp;dl=0","Click to download Image")</f>
      </c>
      <c r="B722" s="0">
        <f>HYPERLINK("https://dl.dropboxusercontent.com/scl/fi/yfo4fwynhz1hgqafyi729/graphic-update2022-mens.jpg?rlkey=ugi8e525kgn50zyl3jbrz2ym1&amp;dl=0","Click to download SizeChart")</f>
      </c>
      <c r="C722" s="0" t="inlineStr">
        <is>
          <t>Jude Men's Short Sleeve Shirt</t>
        </is>
      </c>
      <c r="D722" s="1">
        <v>137480</v>
      </c>
      <c r="E722" s="0" t="inlineStr">
        <is>
          <t>ISU JUDE M GD:137480E-2XL</t>
        </is>
      </c>
      <c r="F722" s="2">
        <v>801137480082</v>
      </c>
      <c r="G722" s="0" t="inlineStr">
        <is>
          <t>MENS</t>
        </is>
      </c>
      <c r="H722" s="0" t="inlineStr">
        <is>
          <t>2XL</t>
        </is>
      </c>
      <c r="I722" s="0">
        <v>29.99</v>
      </c>
      <c r="J722" s="0">
        <v>0</v>
      </c>
    </row>
    <row r="723" spans="1:10" customHeight="0">
      <c r="A723" s="0">
        <f>HYPERLINK("https://dl.dropboxusercontent.com/scl/fi/7y1n9loacprpjr9gpqbqu/jude-137480f.jpg?rlkey=7rc1wm3sto6wexomxe5921293&amp;dl=0","Click to download Image")</f>
      </c>
      <c r="B723" s="0">
        <f>HYPERLINK("https://dl.dropboxusercontent.com/scl/fi/yfo4fwynhz1hgqafyi729/graphic-update2022-mens.jpg?rlkey=ugi8e525kgn50zyl3jbrz2ym1&amp;dl=0","Click to download SizeChart")</f>
      </c>
      <c r="C723" s="0" t="inlineStr">
        <is>
          <t>Jude Men's Short Sleeve Shirt</t>
        </is>
      </c>
      <c r="D723" s="1">
        <v>137480</v>
      </c>
      <c r="E723" s="0" t="inlineStr">
        <is>
          <t>ISU JUDE M GD:137480F-3XL</t>
        </is>
      </c>
      <c r="F723" s="2">
        <v>801137480099</v>
      </c>
      <c r="G723" s="0" t="inlineStr">
        <is>
          <t>MENS</t>
        </is>
      </c>
      <c r="H723" s="0" t="inlineStr">
        <is>
          <t>3XL</t>
        </is>
      </c>
      <c r="I723" s="0">
        <v>29.99</v>
      </c>
      <c r="J723" s="0">
        <v>2</v>
      </c>
    </row>
    <row r="724" spans="1:10" customHeight="0">
      <c r="A724" s="0">
        <f>HYPERLINK("https://dl.dropboxusercontent.com/scl/fi/a4ilq7ohb12y7odlzaa9c/jude-137481f.jpg?rlkey=d3g9giefxzpsnr7sx2dwxtiiu&amp;dl=0","Click to download Image")</f>
      </c>
      <c r="B724" s="0">
        <f>HYPERLINK("https://dl.dropboxusercontent.com/scl/fi/yfo4fwynhz1hgqafyi729/graphic-update2022-mens.jpg?rlkey=ugi8e525kgn50zyl3jbrz2ym1&amp;dl=0","Click to download SizeChart")</f>
      </c>
      <c r="C724" s="0" t="inlineStr">
        <is>
          <t>Jude Men's Short Sleeve Shirt</t>
        </is>
      </c>
      <c r="D724" s="1">
        <v>137481</v>
      </c>
      <c r="E724" s="0" t="inlineStr">
        <is>
          <t>ISU JUDE M WE:137481A-S</t>
        </is>
      </c>
      <c r="F724" s="2">
        <v>801137481041</v>
      </c>
      <c r="G724" s="0" t="inlineStr">
        <is>
          <t>MENS</t>
        </is>
      </c>
      <c r="H724" s="0" t="inlineStr">
        <is>
          <t>S</t>
        </is>
      </c>
      <c r="I724" s="0">
        <v>29.99</v>
      </c>
      <c r="J724" s="0">
        <v>24</v>
      </c>
    </row>
    <row r="725" spans="1:10" customHeight="0">
      <c r="A725" s="0">
        <f>HYPERLINK("https://dl.dropboxusercontent.com/scl/fi/a4ilq7ohb12y7odlzaa9c/jude-137481f.jpg?rlkey=d3g9giefxzpsnr7sx2dwxtiiu&amp;dl=0","Click to download Image")</f>
      </c>
      <c r="B725" s="0">
        <f>HYPERLINK("https://dl.dropboxusercontent.com/scl/fi/yfo4fwynhz1hgqafyi729/graphic-update2022-mens.jpg?rlkey=ugi8e525kgn50zyl3jbrz2ym1&amp;dl=0","Click to download SizeChart")</f>
      </c>
      <c r="C725" s="0" t="inlineStr">
        <is>
          <t>Jude Men's Short Sleeve Shirt</t>
        </is>
      </c>
      <c r="D725" s="1">
        <v>137481</v>
      </c>
      <c r="E725" s="0" t="inlineStr">
        <is>
          <t>ISU JUDE M WE:137481B-M</t>
        </is>
      </c>
      <c r="F725" s="2">
        <v>801137481058</v>
      </c>
      <c r="G725" s="0" t="inlineStr">
        <is>
          <t>MENS</t>
        </is>
      </c>
      <c r="H725" s="0" t="inlineStr">
        <is>
          <t>M</t>
        </is>
      </c>
      <c r="I725" s="0">
        <v>29.99</v>
      </c>
      <c r="J725" s="0">
        <v>57</v>
      </c>
    </row>
    <row r="726" spans="1:10" customHeight="0">
      <c r="A726" s="0">
        <f>HYPERLINK("https://dl.dropboxusercontent.com/scl/fi/a4ilq7ohb12y7odlzaa9c/jude-137481f.jpg?rlkey=d3g9giefxzpsnr7sx2dwxtiiu&amp;dl=0","Click to download Image")</f>
      </c>
      <c r="B726" s="0">
        <f>HYPERLINK("https://dl.dropboxusercontent.com/scl/fi/yfo4fwynhz1hgqafyi729/graphic-update2022-mens.jpg?rlkey=ugi8e525kgn50zyl3jbrz2ym1&amp;dl=0","Click to download SizeChart")</f>
      </c>
      <c r="C726" s="0" t="inlineStr">
        <is>
          <t>Jude Men's Short Sleeve Shirt</t>
        </is>
      </c>
      <c r="D726" s="1">
        <v>137481</v>
      </c>
      <c r="E726" s="0" t="inlineStr">
        <is>
          <t>ISU JUDE M WE:137481C-L</t>
        </is>
      </c>
      <c r="F726" s="2">
        <v>801137481065</v>
      </c>
      <c r="G726" s="0" t="inlineStr">
        <is>
          <t>MENS</t>
        </is>
      </c>
      <c r="H726" s="0" t="inlineStr">
        <is>
          <t>L</t>
        </is>
      </c>
      <c r="I726" s="0">
        <v>29.99</v>
      </c>
      <c r="J726" s="0">
        <v>81</v>
      </c>
    </row>
    <row r="727" spans="1:10" customHeight="0">
      <c r="A727" s="0">
        <f>HYPERLINK("https://dl.dropboxusercontent.com/scl/fi/a4ilq7ohb12y7odlzaa9c/jude-137481f.jpg?rlkey=d3g9giefxzpsnr7sx2dwxtiiu&amp;dl=0","Click to download Image")</f>
      </c>
      <c r="B727" s="0">
        <f>HYPERLINK("https://dl.dropboxusercontent.com/scl/fi/yfo4fwynhz1hgqafyi729/graphic-update2022-mens.jpg?rlkey=ugi8e525kgn50zyl3jbrz2ym1&amp;dl=0","Click to download SizeChart")</f>
      </c>
      <c r="C727" s="0" t="inlineStr">
        <is>
          <t>Jude Men's Short Sleeve Shirt</t>
        </is>
      </c>
      <c r="D727" s="1">
        <v>137481</v>
      </c>
      <c r="E727" s="0" t="inlineStr">
        <is>
          <t>ISU JUDE M WE:137481D-XL</t>
        </is>
      </c>
      <c r="F727" s="2">
        <v>801137481072</v>
      </c>
      <c r="G727" s="0" t="inlineStr">
        <is>
          <t>MENS</t>
        </is>
      </c>
      <c r="H727" s="0" t="inlineStr">
        <is>
          <t>XL</t>
        </is>
      </c>
      <c r="I727" s="0">
        <v>29.99</v>
      </c>
      <c r="J727" s="0">
        <v>87</v>
      </c>
    </row>
    <row r="728" spans="1:10" customHeight="0">
      <c r="A728" s="0">
        <f>HYPERLINK("https://dl.dropboxusercontent.com/scl/fi/a4ilq7ohb12y7odlzaa9c/jude-137481f.jpg?rlkey=d3g9giefxzpsnr7sx2dwxtiiu&amp;dl=0","Click to download Image")</f>
      </c>
      <c r="B728" s="0">
        <f>HYPERLINK("https://dl.dropboxusercontent.com/scl/fi/yfo4fwynhz1hgqafyi729/graphic-update2022-mens.jpg?rlkey=ugi8e525kgn50zyl3jbrz2ym1&amp;dl=0","Click to download SizeChart")</f>
      </c>
      <c r="C728" s="0" t="inlineStr">
        <is>
          <t>Jude Men's Short Sleeve Shirt</t>
        </is>
      </c>
      <c r="D728" s="1">
        <v>137481</v>
      </c>
      <c r="E728" s="0" t="inlineStr">
        <is>
          <t>ISU JUDE M WE:137481E-2XL</t>
        </is>
      </c>
      <c r="F728" s="2">
        <v>801137481089</v>
      </c>
      <c r="G728" s="0" t="inlineStr">
        <is>
          <t>MENS</t>
        </is>
      </c>
      <c r="H728" s="0" t="inlineStr">
        <is>
          <t>2XL</t>
        </is>
      </c>
      <c r="I728" s="0">
        <v>29.99</v>
      </c>
      <c r="J728" s="0">
        <v>61</v>
      </c>
    </row>
    <row r="729" spans="1:10" customHeight="0">
      <c r="A729" s="0">
        <f>HYPERLINK("https://dl.dropboxusercontent.com/scl/fi/a4ilq7ohb12y7odlzaa9c/jude-137481f.jpg?rlkey=d3g9giefxzpsnr7sx2dwxtiiu&amp;dl=0","Click to download Image")</f>
      </c>
      <c r="B729" s="0">
        <f>HYPERLINK("https://dl.dropboxusercontent.com/scl/fi/yfo4fwynhz1hgqafyi729/graphic-update2022-mens.jpg?rlkey=ugi8e525kgn50zyl3jbrz2ym1&amp;dl=0","Click to download SizeChart")</f>
      </c>
      <c r="C729" s="0" t="inlineStr">
        <is>
          <t>Jude Men's Short Sleeve Shirt</t>
        </is>
      </c>
      <c r="D729" s="1">
        <v>137481</v>
      </c>
      <c r="E729" s="0" t="inlineStr">
        <is>
          <t>ISU JUDE M WE:137481F-3XL</t>
        </is>
      </c>
      <c r="F729" s="2">
        <v>801137481096</v>
      </c>
      <c r="G729" s="0" t="inlineStr">
        <is>
          <t>MENS</t>
        </is>
      </c>
      <c r="H729" s="0" t="inlineStr">
        <is>
          <t>3XL</t>
        </is>
      </c>
      <c r="I729" s="0">
        <v>29.99</v>
      </c>
      <c r="J729" s="0">
        <v>26</v>
      </c>
    </row>
    <row r="730" spans="1:10" customHeight="0">
      <c r="A730" s="0">
        <f>HYPERLINK("https://dl.dropboxusercontent.com/scl/fi/1gw2fa2imj45rghhk6s8w/rio-133093-tn.jpg?rlkey=kb14xcrb7exmcu0p06zbcpoav&amp;dl=0","Click to download Image")</f>
      </c>
      <c r="C730" s="0" t="inlineStr">
        <is>
          <t>Rio Men's Cap</t>
        </is>
      </c>
      <c r="D730" s="1">
        <v>133093</v>
      </c>
      <c r="E730" s="0" t="inlineStr">
        <is>
          <t>USD RIO A RD:133093</t>
        </is>
      </c>
      <c r="F730" s="2">
        <v>711133093004</v>
      </c>
      <c r="G730" s="0" t="inlineStr">
        <is>
          <t>MENS</t>
        </is>
      </c>
      <c r="H730" s="0" t="inlineStr">
        <is>
          <t>STANDARD MENS</t>
        </is>
      </c>
      <c r="I730" s="0">
        <v>14.99</v>
      </c>
      <c r="J730" s="0">
        <v>124</v>
      </c>
    </row>
    <row r="731" spans="1:10" customHeight="0">
      <c r="A731" s="0">
        <f>HYPERLINK("https://dl.dropboxusercontent.com/scl/fi/zw3475oord08bzkey8jq6/rio-133094-tn.jpg?rlkey=yt7xyn8bogvqj34vfyhbzpwj3&amp;dl=0","Click to download Image")</f>
      </c>
      <c r="C731" s="0" t="inlineStr">
        <is>
          <t>Rio Men's Cap</t>
        </is>
      </c>
      <c r="D731" s="1">
        <v>133094</v>
      </c>
      <c r="E731" s="0" t="inlineStr">
        <is>
          <t>USD RIO A BK:133094</t>
        </is>
      </c>
      <c r="F731" s="2">
        <v>711133094001</v>
      </c>
      <c r="G731" s="0" t="inlineStr">
        <is>
          <t>MENS</t>
        </is>
      </c>
      <c r="H731" s="0" t="inlineStr">
        <is>
          <t>STANDARD MENS</t>
        </is>
      </c>
      <c r="I731" s="0">
        <v>14.99</v>
      </c>
      <c r="J731" s="0">
        <v>124</v>
      </c>
    </row>
    <row r="732" spans="1:10" customHeight="0">
      <c r="A732" s="0">
        <f>HYPERLINK("https://dl.dropboxusercontent.com/scl/fi/q3nv9ggk35se8uquah25w/rio-133095-tn.jpg?rlkey=082ccny7dxf84lipahi67xgy6&amp;dl=0","Click to download Image")</f>
      </c>
      <c r="C732" s="0" t="inlineStr">
        <is>
          <t>Rio Men's Cap</t>
        </is>
      </c>
      <c r="D732" s="1">
        <v>133095</v>
      </c>
      <c r="E732" s="0" t="inlineStr">
        <is>
          <t>USD RIO A GY:133095</t>
        </is>
      </c>
      <c r="F732" s="2">
        <v>711133095008</v>
      </c>
      <c r="G732" s="0" t="inlineStr">
        <is>
          <t>MENS</t>
        </is>
      </c>
      <c r="H732" s="0" t="inlineStr">
        <is>
          <t>STANDARD MENS</t>
        </is>
      </c>
      <c r="I732" s="0">
        <v>14.99</v>
      </c>
      <c r="J732" s="0">
        <v>128</v>
      </c>
    </row>
    <row r="733" spans="1:10" customHeight="0">
      <c r="A733" s="0">
        <f>HYPERLINK("https://dl.dropboxusercontent.com/scl/fi/n1v85jj0yeq4dfzgvkg8n/rio-133096-tn.jpg?rlkey=uzqjonfycy54ml4jtj7tc72b3&amp;dl=0","Click to download Image")</f>
      </c>
      <c r="C733" s="0" t="inlineStr">
        <is>
          <t>Rio Men's Cap</t>
        </is>
      </c>
      <c r="D733" s="1">
        <v>133096</v>
      </c>
      <c r="E733" s="0" t="inlineStr">
        <is>
          <t>USD RIO A WE:133096</t>
        </is>
      </c>
      <c r="F733" s="2">
        <v>711133096005</v>
      </c>
      <c r="G733" s="0" t="inlineStr">
        <is>
          <t>MENS</t>
        </is>
      </c>
      <c r="H733" s="0" t="inlineStr">
        <is>
          <t>WOMENS</t>
        </is>
      </c>
      <c r="I733" s="0">
        <v>14.99</v>
      </c>
      <c r="J733" s="0">
        <v>124</v>
      </c>
    </row>
    <row r="734" spans="1:10" customHeight="0">
      <c r="A734" s="0">
        <f>HYPERLINK("https://dl.dropboxusercontent.com/scl/fi/y4tharvdi3mw790qwcbzb/rio-133099-tn.jpg?rlkey=xrd40mlbarizhmy1ecz1o1fy0&amp;dl=0","Click to download Image")</f>
      </c>
      <c r="C734" s="0" t="inlineStr">
        <is>
          <t>Rio Men's Cap</t>
        </is>
      </c>
      <c r="D734" s="1">
        <v>133099</v>
      </c>
      <c r="E734" s="0" t="inlineStr">
        <is>
          <t>USD RIO A RD:133099</t>
        </is>
      </c>
      <c r="F734" s="2">
        <v>711133099006</v>
      </c>
      <c r="G734" s="0" t="inlineStr">
        <is>
          <t>MENS</t>
        </is>
      </c>
      <c r="H734" s="0" t="inlineStr">
        <is>
          <t>STANDARD MENS</t>
        </is>
      </c>
      <c r="I734" s="0">
        <v>14.99</v>
      </c>
      <c r="J734" s="0">
        <v>124</v>
      </c>
    </row>
    <row r="735" spans="1:10" customHeight="0">
      <c r="A735" s="0">
        <f>HYPERLINK("https://dl.dropboxusercontent.com/scl/fi/hp9p98tfwj2bf6m25py8x/rio-133100-tn.jpg?rlkey=vmlo1r5c69xa0eiopemh6ztmw&amp;dl=0","Click to download Image")</f>
      </c>
      <c r="C735" s="0" t="inlineStr">
        <is>
          <t>Rio Men's Cap</t>
        </is>
      </c>
      <c r="D735" s="1">
        <v>133100</v>
      </c>
      <c r="E735" s="0" t="inlineStr">
        <is>
          <t>USD RIO A RD:133100</t>
        </is>
      </c>
      <c r="F735" s="2">
        <v>711133100009</v>
      </c>
      <c r="G735" s="0" t="inlineStr">
        <is>
          <t>MENS</t>
        </is>
      </c>
      <c r="H735" s="0" t="inlineStr">
        <is>
          <t>STANDARD MENS</t>
        </is>
      </c>
      <c r="I735" s="0">
        <v>14.99</v>
      </c>
      <c r="J735" s="0">
        <v>124</v>
      </c>
    </row>
    <row r="736" spans="1:10" customHeight="0">
      <c r="A736" s="0">
        <f>HYPERLINK("https://dl.dropboxusercontent.com/scl/fi/oj12417psiarzjhzqs9r3/rio-133101-tn.jpg?rlkey=7q5czc08xt0gq3bouj9ye9ye4&amp;dl=0","Click to download Image")</f>
      </c>
      <c r="C736" s="0" t="inlineStr">
        <is>
          <t>Rio Men's Cap</t>
        </is>
      </c>
      <c r="D736" s="1">
        <v>133101</v>
      </c>
      <c r="E736" s="0" t="inlineStr">
        <is>
          <t>USD RIO A BK:133101</t>
        </is>
      </c>
      <c r="F736" s="2">
        <v>711133101006</v>
      </c>
      <c r="G736" s="0" t="inlineStr">
        <is>
          <t>MENS</t>
        </is>
      </c>
      <c r="H736" s="0" t="inlineStr">
        <is>
          <t>STANDARD MENS</t>
        </is>
      </c>
      <c r="I736" s="0">
        <v>14.99</v>
      </c>
      <c r="J736" s="0">
        <v>124</v>
      </c>
    </row>
    <row r="737" spans="1:10" customHeight="0">
      <c r="A737" s="0">
        <f>HYPERLINK("https://dl.dropboxusercontent.com/scl/fi/24kdf84m1tcjkguz4xt0k/rio-133102-tn.jpg?rlkey=xf4dq1k41wgv00jrbfgssbuyq&amp;dl=0","Click to download Image")</f>
      </c>
      <c r="C737" s="0" t="inlineStr">
        <is>
          <t>Rio Men's Cap</t>
        </is>
      </c>
      <c r="D737" s="1">
        <v>133102</v>
      </c>
      <c r="E737" s="0" t="inlineStr">
        <is>
          <t>USD RIO A BK:133102</t>
        </is>
      </c>
      <c r="F737" s="2">
        <v>711133102003</v>
      </c>
      <c r="G737" s="0" t="inlineStr">
        <is>
          <t>MENS</t>
        </is>
      </c>
      <c r="H737" s="0" t="inlineStr">
        <is>
          <t>STANDARD MENS</t>
        </is>
      </c>
      <c r="I737" s="0">
        <v>14.99</v>
      </c>
      <c r="J737" s="0">
        <v>123</v>
      </c>
    </row>
    <row r="738" spans="1:10" customHeight="0">
      <c r="A738" s="0">
        <f>HYPERLINK("https://dl.dropboxusercontent.com/scl/fi/mhml1yxez6kgadpbbalq4/rio-133103-tn.jpg?rlkey=uamhkg6sa9ttfmq9b1ih7gnwa&amp;dl=0","Click to download Image")</f>
      </c>
      <c r="C738" s="0" t="inlineStr">
        <is>
          <t>Rio Men's Cap</t>
        </is>
      </c>
      <c r="D738" s="1">
        <v>133103</v>
      </c>
      <c r="E738" s="0" t="inlineStr">
        <is>
          <t>USD RIO A GY:133103</t>
        </is>
      </c>
      <c r="F738" s="2">
        <v>711133103000</v>
      </c>
      <c r="G738" s="0" t="inlineStr">
        <is>
          <t>MENS</t>
        </is>
      </c>
      <c r="H738" s="0" t="inlineStr">
        <is>
          <t>STANDARD MENS</t>
        </is>
      </c>
      <c r="I738" s="0">
        <v>14.99</v>
      </c>
      <c r="J738" s="0">
        <v>124</v>
      </c>
    </row>
    <row r="739" spans="1:10" customHeight="0">
      <c r="A739" s="0">
        <f>HYPERLINK("https://dl.dropboxusercontent.com/scl/fi/u87svnjv0edbpas4698nd/rio-132648-tn.jpg?rlkey=l4d10bnkpnwmuonzww4l55vam&amp;dl=0","Click to download Image")</f>
      </c>
      <c r="C739" s="0" t="inlineStr">
        <is>
          <t>Rio Men's Cap</t>
        </is>
      </c>
      <c r="D739" s="1">
        <v>132648</v>
      </c>
      <c r="E739" s="0" t="inlineStr">
        <is>
          <t>UNI RIO A PE:132648</t>
        </is>
      </c>
      <c r="F739" s="2">
        <v>702132648005</v>
      </c>
      <c r="G739" s="0" t="inlineStr">
        <is>
          <t>MENS</t>
        </is>
      </c>
      <c r="H739" s="0" t="inlineStr">
        <is>
          <t>STANDARD MENS</t>
        </is>
      </c>
      <c r="I739" s="0">
        <v>14.99</v>
      </c>
      <c r="J739" s="0">
        <v>124</v>
      </c>
    </row>
    <row r="740" spans="1:10" customHeight="0">
      <c r="A740" s="0">
        <f>HYPERLINK("https://dl.dropboxusercontent.com/scl/fi/r5nsdi6y380s43pizndpq/rio-132649-tn.jpg?rlkey=cw108365gleuqdygf6bh91vzk&amp;dl=0","Click to download Image")</f>
      </c>
      <c r="C740" s="0" t="inlineStr">
        <is>
          <t>Rio Men's Cap</t>
        </is>
      </c>
      <c r="D740" s="1">
        <v>132649</v>
      </c>
      <c r="E740" s="0" t="inlineStr">
        <is>
          <t>UNI RIO A BK:132649</t>
        </is>
      </c>
      <c r="F740" s="2">
        <v>702132649002</v>
      </c>
      <c r="G740" s="0" t="inlineStr">
        <is>
          <t>MENS</t>
        </is>
      </c>
      <c r="H740" s="0" t="inlineStr">
        <is>
          <t>STANDARD MENS</t>
        </is>
      </c>
      <c r="I740" s="0">
        <v>14.99</v>
      </c>
      <c r="J740" s="0">
        <v>29</v>
      </c>
    </row>
    <row r="741" spans="1:10" customHeight="0">
      <c r="A741" s="0">
        <f>HYPERLINK("https://dl.dropboxusercontent.com/scl/fi/cb9ntmjwp5ay21hkoptt9/rio-132650-tn.jpg?rlkey=ptjdecqb6vytxqcja2ecp5ehq&amp;dl=0","Click to download Image")</f>
      </c>
      <c r="C741" s="0" t="inlineStr">
        <is>
          <t>Rio Men's Cap</t>
        </is>
      </c>
      <c r="D741" s="1">
        <v>132650</v>
      </c>
      <c r="E741" s="0" t="inlineStr">
        <is>
          <t>UNI RIO A GD:132650</t>
        </is>
      </c>
      <c r="F741" s="2">
        <v>702132650008</v>
      </c>
      <c r="G741" s="0" t="inlineStr">
        <is>
          <t>MENS</t>
        </is>
      </c>
      <c r="H741" s="0" t="inlineStr">
        <is>
          <t>STANDARD MENS</t>
        </is>
      </c>
      <c r="I741" s="0">
        <v>14.99</v>
      </c>
      <c r="J741" s="0">
        <v>135</v>
      </c>
    </row>
    <row r="742" spans="1:10" customHeight="0">
      <c r="A742" s="0">
        <f>HYPERLINK("https://dl.dropboxusercontent.com/scl/fi/af7cvqtuc6qztvt26fbhv/rio-132651-tn.jpg?rlkey=jmd2bg1oj0xfrxor898zkxvtl&amp;dl=0","Click to download Image")</f>
      </c>
      <c r="C742" s="0" t="inlineStr">
        <is>
          <t>Rio Men's Cap</t>
        </is>
      </c>
      <c r="D742" s="1">
        <v>132651</v>
      </c>
      <c r="E742" s="0" t="inlineStr">
        <is>
          <t>UNI RIO A WE:132651</t>
        </is>
      </c>
      <c r="F742" s="2">
        <v>702132651005</v>
      </c>
      <c r="G742" s="0" t="inlineStr">
        <is>
          <t>MENS</t>
        </is>
      </c>
      <c r="H742" s="0" t="inlineStr">
        <is>
          <t>STANDARD MENS</t>
        </is>
      </c>
      <c r="I742" s="0">
        <v>14.99</v>
      </c>
      <c r="J742" s="0">
        <v>104</v>
      </c>
    </row>
    <row r="743" spans="1:10" customHeight="0">
      <c r="A743" s="0">
        <f>HYPERLINK("https://dl.dropboxusercontent.com/scl/fi/es7y3o7omap0frzgynnm8/rio-132652-tn.jpg?rlkey=572oqzv0psao55f7om07uwpke&amp;dl=0","Click to download Image")</f>
      </c>
      <c r="C743" s="0" t="inlineStr">
        <is>
          <t>Rio Men's Cap</t>
        </is>
      </c>
      <c r="D743" s="1">
        <v>132652</v>
      </c>
      <c r="E743" s="0" t="inlineStr">
        <is>
          <t>UNI RIO A GD:132652</t>
        </is>
      </c>
      <c r="F743" s="2">
        <v>702132652002</v>
      </c>
      <c r="G743" s="0" t="inlineStr">
        <is>
          <t>MENS</t>
        </is>
      </c>
      <c r="H743" s="0" t="inlineStr">
        <is>
          <t>STANDARD MENS</t>
        </is>
      </c>
      <c r="I743" s="0">
        <v>14.99</v>
      </c>
      <c r="J743" s="0">
        <v>133</v>
      </c>
    </row>
    <row r="744" spans="1:10" customHeight="0">
      <c r="A744" s="0">
        <f>HYPERLINK("https://dl.dropboxusercontent.com/scl/fi/585723xlvfbrgc07vwrly/rio-132653-tn.jpg?rlkey=e9202da6m6jhqd934r6l7engb&amp;dl=0","Click to download Image")</f>
      </c>
      <c r="C744" s="0" t="inlineStr">
        <is>
          <t>Rio Men's Cap</t>
        </is>
      </c>
      <c r="D744" s="1">
        <v>132653</v>
      </c>
      <c r="E744" s="0" t="inlineStr">
        <is>
          <t>UNI RIO A PE:132653</t>
        </is>
      </c>
      <c r="F744" s="2">
        <v>702132653009</v>
      </c>
      <c r="G744" s="0" t="inlineStr">
        <is>
          <t>MENS</t>
        </is>
      </c>
      <c r="H744" s="0" t="inlineStr">
        <is>
          <t>STANDARD MENS</t>
        </is>
      </c>
      <c r="I744" s="0">
        <v>14.99</v>
      </c>
      <c r="J744" s="0">
        <v>128</v>
      </c>
    </row>
    <row r="745" spans="1:10" customHeight="0">
      <c r="A745" s="0">
        <f>HYPERLINK("https://dl.dropboxusercontent.com/scl/fi/b1urd165h8a3585gc7lgs/rio-132654-af.jpg?rlkey=y72k0a3u55q5exvce2b5o2lk3&amp;dl=0","Click to download Image")</f>
      </c>
      <c r="C745" s="0" t="inlineStr">
        <is>
          <t>Rio Men's Cap</t>
        </is>
      </c>
      <c r="D745" s="1">
        <v>132654</v>
      </c>
      <c r="E745" s="0" t="inlineStr">
        <is>
          <t>UNI RIO A PE:132654</t>
        </is>
      </c>
      <c r="F745" s="2">
        <v>702132654006</v>
      </c>
      <c r="G745" s="0" t="inlineStr">
        <is>
          <t>MENS</t>
        </is>
      </c>
      <c r="H745" s="0" t="inlineStr">
        <is>
          <t>STANDARD MENS</t>
        </is>
      </c>
      <c r="I745" s="0">
        <v>14.99</v>
      </c>
      <c r="J745" s="0">
        <v>129</v>
      </c>
    </row>
    <row r="746" spans="1:10" customHeight="0">
      <c r="A746" s="0">
        <f>HYPERLINK("https://dl.dropboxusercontent.com/scl/fi/vu815686qvvkfly9x3sy6/rio-132655-tn.jpg?rlkey=sbfcsds9tybi9ddtihs3z5hs7&amp;dl=0","Click to download Image")</f>
      </c>
      <c r="C746" s="0" t="inlineStr">
        <is>
          <t>Rio Men's Cap</t>
        </is>
      </c>
      <c r="D746" s="1">
        <v>132655</v>
      </c>
      <c r="E746" s="0" t="inlineStr">
        <is>
          <t>UNI RIO A BK:132655</t>
        </is>
      </c>
      <c r="F746" s="2">
        <v>702132655003</v>
      </c>
      <c r="G746" s="0" t="inlineStr">
        <is>
          <t>MENS</t>
        </is>
      </c>
      <c r="H746" s="0" t="inlineStr">
        <is>
          <t>STANDARD MENS</t>
        </is>
      </c>
      <c r="I746" s="0">
        <v>14.99</v>
      </c>
      <c r="J746" s="0">
        <v>37</v>
      </c>
    </row>
    <row r="747" spans="1:10" customHeight="0">
      <c r="A747" s="0">
        <f>HYPERLINK("https://dl.dropboxusercontent.com/scl/fi/uodj82clo57ejdkghosxp/rami-133083-tn.jpg?rlkey=hp5la74wdy3wz8xwauldbne4f&amp;dl=0","Click to download Image")</f>
      </c>
      <c r="C747" s="0" t="inlineStr">
        <is>
          <t>Rami Men's Knit Beanie</t>
        </is>
      </c>
      <c r="D747" s="1">
        <v>133083</v>
      </c>
      <c r="E747" s="0" t="inlineStr">
        <is>
          <t>USD RAMI A BK:133083</t>
        </is>
      </c>
      <c r="F747" s="2">
        <v>711133083012</v>
      </c>
      <c r="G747" s="0" t="inlineStr">
        <is>
          <t>MENS</t>
        </is>
      </c>
      <c r="H747" s="0" t="inlineStr">
        <is>
          <t>ADULT</t>
        </is>
      </c>
      <c r="I747" s="0">
        <v>14.99</v>
      </c>
      <c r="J747" s="0">
        <v>124</v>
      </c>
    </row>
    <row r="748" spans="1:10" customHeight="0">
      <c r="A748" s="0">
        <f>HYPERLINK("https://dl.dropboxusercontent.com/scl/fi/wa4yg43vrlgzegwblbvim/rami-133084-tn.jpg?rlkey=xw41othawxa6uf34ott9dp2aj&amp;dl=0","Click to download Image")</f>
      </c>
      <c r="C748" s="0" t="inlineStr">
        <is>
          <t>Rami Men's Knit Beanie</t>
        </is>
      </c>
      <c r="D748" s="1">
        <v>133084</v>
      </c>
      <c r="E748" s="0" t="inlineStr">
        <is>
          <t>USD RAMI A BK:133084</t>
        </is>
      </c>
      <c r="F748" s="2">
        <v>711133084019</v>
      </c>
      <c r="G748" s="0" t="inlineStr">
        <is>
          <t>MENS</t>
        </is>
      </c>
      <c r="H748" s="0" t="inlineStr">
        <is>
          <t>ADULT</t>
        </is>
      </c>
      <c r="I748" s="0">
        <v>14.99</v>
      </c>
      <c r="J748" s="0">
        <v>124</v>
      </c>
    </row>
    <row r="749" spans="1:10" customHeight="0">
      <c r="A749" s="0">
        <f>HYPERLINK("https://dl.dropboxusercontent.com/scl/fi/rjqdqd6tqhj7qyjgsulj2/rami-133085-tn.jpg?rlkey=lcem9ej7xhkkvkwqrmi5idbw2&amp;dl=0","Click to download Image")</f>
      </c>
      <c r="C749" s="0" t="inlineStr">
        <is>
          <t>Rami Men's Knit Beanie</t>
        </is>
      </c>
      <c r="D749" s="1">
        <v>133085</v>
      </c>
      <c r="E749" s="0" t="inlineStr">
        <is>
          <t>USD RAMI A GY:133085</t>
        </is>
      </c>
      <c r="F749" s="2">
        <v>711133085016</v>
      </c>
      <c r="G749" s="0" t="inlineStr">
        <is>
          <t>MENS</t>
        </is>
      </c>
      <c r="H749" s="0" t="inlineStr">
        <is>
          <t>ADULT</t>
        </is>
      </c>
      <c r="I749" s="0">
        <v>14.99</v>
      </c>
      <c r="J749" s="0">
        <v>124</v>
      </c>
    </row>
    <row r="750" spans="1:10" customHeight="0">
      <c r="A750" s="0">
        <f>HYPERLINK("https://dl.dropboxusercontent.com/scl/fi/eziydp7qc77dtsrrx09h2/rami-133086-tn.jpg?rlkey=g3zduenvmpbzkvwfupuujfal9&amp;dl=0","Click to download Image")</f>
      </c>
      <c r="C750" s="0" t="inlineStr">
        <is>
          <t>Rami Men's Knit Beanie</t>
        </is>
      </c>
      <c r="D750" s="1">
        <v>133086</v>
      </c>
      <c r="E750" s="0" t="inlineStr">
        <is>
          <t>USD RAMI A BK:133086</t>
        </is>
      </c>
      <c r="F750" s="2">
        <v>711133086013</v>
      </c>
      <c r="G750" s="0" t="inlineStr">
        <is>
          <t>MENS</t>
        </is>
      </c>
      <c r="H750" s="0" t="inlineStr">
        <is>
          <t>ADULT</t>
        </is>
      </c>
      <c r="I750" s="0">
        <v>14.99</v>
      </c>
      <c r="J750" s="0">
        <v>121</v>
      </c>
    </row>
    <row r="751" spans="1:10" customHeight="0">
      <c r="A751" s="0">
        <f>HYPERLINK("https://dl.dropboxusercontent.com/scl/fi/k0hqwbk030sxje64z41bd/rami-133087-tn.jpg?rlkey=dlvfdaaf8e6rj9mjwn7tl8j3t&amp;dl=0","Click to download Image")</f>
      </c>
      <c r="C751" s="0" t="inlineStr">
        <is>
          <t>Rami Men's Knit Beanie</t>
        </is>
      </c>
      <c r="D751" s="1">
        <v>133087</v>
      </c>
      <c r="E751" s="0" t="inlineStr">
        <is>
          <t>USD RAMI A BK:133087</t>
        </is>
      </c>
      <c r="F751" s="2">
        <v>711133087010</v>
      </c>
      <c r="G751" s="0" t="inlineStr">
        <is>
          <t>MENS</t>
        </is>
      </c>
      <c r="H751" s="0" t="inlineStr">
        <is>
          <t>ADULT</t>
        </is>
      </c>
      <c r="I751" s="0">
        <v>14.99</v>
      </c>
      <c r="J751" s="0">
        <v>124</v>
      </c>
    </row>
    <row r="752" spans="1:10" customHeight="0">
      <c r="A752" s="0">
        <f>HYPERLINK("https://dl.dropboxusercontent.com/scl/fi/b1dzv6axm75apd0z5o64d/rami-133089-tn.jpg?rlkey=6oo5ksm8esvdm1ereglc1ujus&amp;dl=0","Click to download Image")</f>
      </c>
      <c r="C752" s="0" t="inlineStr">
        <is>
          <t>Rami Men's Knit Beanie</t>
        </is>
      </c>
      <c r="D752" s="1">
        <v>133089</v>
      </c>
      <c r="E752" s="0" t="inlineStr">
        <is>
          <t>USD RAMI A RD:133089</t>
        </is>
      </c>
      <c r="F752" s="2">
        <v>711133089014</v>
      </c>
      <c r="G752" s="0" t="inlineStr">
        <is>
          <t>MENS</t>
        </is>
      </c>
      <c r="H752" s="0" t="inlineStr">
        <is>
          <t>ADULT</t>
        </is>
      </c>
      <c r="I752" s="0">
        <v>14.99</v>
      </c>
      <c r="J752" s="0">
        <v>123</v>
      </c>
    </row>
    <row r="753" spans="1:10" customHeight="0">
      <c r="A753" s="0">
        <f>HYPERLINK("https://dl.dropboxusercontent.com/scl/fi/zxbflf9iisy7zkx424w37/rami-133090-tn.jpg?rlkey=a435cd707hen21384dqmbq2ne&amp;dl=0","Click to download Image")</f>
      </c>
      <c r="C753" s="0" t="inlineStr">
        <is>
          <t>Rami Men's Knit Beanie</t>
        </is>
      </c>
      <c r="D753" s="1">
        <v>133090</v>
      </c>
      <c r="E753" s="0" t="inlineStr">
        <is>
          <t>USD RAMI A BK:133090</t>
        </is>
      </c>
      <c r="F753" s="2">
        <v>711133090010</v>
      </c>
      <c r="G753" s="0" t="inlineStr">
        <is>
          <t>MENS</t>
        </is>
      </c>
      <c r="H753" s="0" t="inlineStr">
        <is>
          <t>ADULT</t>
        </is>
      </c>
      <c r="I753" s="0">
        <v>14.99</v>
      </c>
      <c r="J753" s="0">
        <v>123</v>
      </c>
    </row>
    <row r="754" spans="1:10" customHeight="0">
      <c r="A754" s="0">
        <f>HYPERLINK("https://dl.dropboxusercontent.com/scl/fi/us36ymbw9hl80ieg6s2bq/rami-133091-tn.jpg?rlkey=p31v194mwbo49sn5v9upx3saf&amp;dl=0","Click to download Image")</f>
      </c>
      <c r="C754" s="0" t="inlineStr">
        <is>
          <t>Rami Men's Knit Beanie</t>
        </is>
      </c>
      <c r="D754" s="1">
        <v>133091</v>
      </c>
      <c r="E754" s="0" t="inlineStr">
        <is>
          <t>USD RAMI A BK:133091</t>
        </is>
      </c>
      <c r="F754" s="2">
        <v>711133091017</v>
      </c>
      <c r="G754" s="0" t="inlineStr">
        <is>
          <t>MENS</t>
        </is>
      </c>
      <c r="H754" s="0" t="inlineStr">
        <is>
          <t>ADULT</t>
        </is>
      </c>
      <c r="I754" s="0">
        <v>14.99</v>
      </c>
      <c r="J754" s="0">
        <v>122</v>
      </c>
    </row>
    <row r="755" spans="1:10" customHeight="0">
      <c r="A755" s="0">
        <f>HYPERLINK("https://dl.dropboxusercontent.com/scl/fi/9nq9vcd9bhhstp5pc5mgq/rami-133092-tn.jpg?rlkey=cdfhr7uugsk4u3caw0fxvs79l&amp;dl=0","Click to download Image")</f>
      </c>
      <c r="C755" s="0" t="inlineStr">
        <is>
          <t>Rami Men's Knit Beanie</t>
        </is>
      </c>
      <c r="D755" s="1">
        <v>133092</v>
      </c>
      <c r="E755" s="0" t="inlineStr">
        <is>
          <t>USD RAMI A GY:133092</t>
        </is>
      </c>
      <c r="F755" s="2">
        <v>711133092014</v>
      </c>
      <c r="G755" s="0" t="inlineStr">
        <is>
          <t>MENS</t>
        </is>
      </c>
      <c r="H755" s="0" t="inlineStr">
        <is>
          <t>ADULT</t>
        </is>
      </c>
      <c r="I755" s="0">
        <v>14.99</v>
      </c>
      <c r="J755" s="0">
        <v>125</v>
      </c>
    </row>
    <row r="756" spans="1:10" customHeight="0">
      <c r="A756" s="0">
        <f>HYPERLINK("https://dl.dropboxusercontent.com/scl/fi/ayjjnvppak5fhuizpli83/rami-132565-tn.jpg?rlkey=723bltx56lhmc9905jep01a0l&amp;dl=0","Click to download Image")</f>
      </c>
      <c r="C756" s="0" t="inlineStr">
        <is>
          <t>Rami Men's Knit Beanie</t>
        </is>
      </c>
      <c r="D756" s="1">
        <v>132565</v>
      </c>
      <c r="E756" s="0" t="inlineStr">
        <is>
          <t>UNI RAMI A BK:132565</t>
        </is>
      </c>
      <c r="F756" s="2">
        <v>702132565012</v>
      </c>
      <c r="G756" s="0" t="inlineStr">
        <is>
          <t>MENS</t>
        </is>
      </c>
      <c r="H756" s="0" t="inlineStr">
        <is>
          <t>ADULT</t>
        </is>
      </c>
      <c r="I756" s="0">
        <v>14.99</v>
      </c>
      <c r="J756" s="0">
        <v>111</v>
      </c>
    </row>
    <row r="757" spans="1:10" customHeight="0">
      <c r="A757" s="0">
        <f>HYPERLINK("https://dl.dropboxusercontent.com/scl/fi/0vrmfuiudm031mgb1lp7d/rami-132566-tn.jpg?rlkey=4n3gvsgskc0q48cd3bw5rycj0&amp;dl=0","Click to download Image")</f>
      </c>
      <c r="C757" s="0" t="inlineStr">
        <is>
          <t>Rami Men's Knit Beanie</t>
        </is>
      </c>
      <c r="D757" s="1">
        <v>132566</v>
      </c>
      <c r="E757" s="0" t="inlineStr">
        <is>
          <t>UNI RAMI A BK:132566</t>
        </is>
      </c>
      <c r="F757" s="2">
        <v>702132566019</v>
      </c>
      <c r="G757" s="0" t="inlineStr">
        <is>
          <t>MENS</t>
        </is>
      </c>
      <c r="H757" s="0" t="inlineStr">
        <is>
          <t>ADULT</t>
        </is>
      </c>
      <c r="I757" s="0">
        <v>14.99</v>
      </c>
      <c r="J757" s="0">
        <v>112</v>
      </c>
    </row>
    <row r="758" spans="1:10" customHeight="0">
      <c r="A758" s="0">
        <f>HYPERLINK("https://dl.dropboxusercontent.com/scl/fi/xczmu6n0vt96ddzvmoknk/rami-132567-b.jpg?rlkey=uvrd73s37w42q7087fppdxc8w&amp;dl=0","Click to download Image")</f>
      </c>
      <c r="C758" s="0" t="inlineStr">
        <is>
          <t>Rami Men's Knit Beanie</t>
        </is>
      </c>
      <c r="D758" s="1">
        <v>132567</v>
      </c>
      <c r="E758" s="0" t="inlineStr">
        <is>
          <t>UNI RAMI A GD:132567</t>
        </is>
      </c>
      <c r="F758" s="2">
        <v>702132567016</v>
      </c>
      <c r="G758" s="0" t="inlineStr">
        <is>
          <t>MENS</t>
        </is>
      </c>
      <c r="H758" s="0" t="inlineStr">
        <is>
          <t>ADULT</t>
        </is>
      </c>
      <c r="I758" s="0">
        <v>14.99</v>
      </c>
      <c r="J758" s="0">
        <v>136</v>
      </c>
    </row>
    <row r="759" spans="1:10" customHeight="0">
      <c r="A759" s="0">
        <f>HYPERLINK("https://dl.dropboxusercontent.com/scl/fi/qy8tp3cni9myxqi1qpyuo/rami-132568-tn.jpg?rlkey=ptvvnvy192tllmoumrl06gynv&amp;dl=0","Click to download Image")</f>
      </c>
      <c r="C759" s="0" t="inlineStr">
        <is>
          <t>Rami Men's Knit Beanie</t>
        </is>
      </c>
      <c r="D759" s="1">
        <v>132568</v>
      </c>
      <c r="E759" s="0" t="inlineStr">
        <is>
          <t>UNI RAMI A BK:132568</t>
        </is>
      </c>
      <c r="F759" s="2">
        <v>702132568013</v>
      </c>
      <c r="G759" s="0" t="inlineStr">
        <is>
          <t>MENS</t>
        </is>
      </c>
      <c r="H759" s="0" t="inlineStr">
        <is>
          <t>ADULT</t>
        </is>
      </c>
      <c r="I759" s="0">
        <v>14.99</v>
      </c>
      <c r="J759" s="0">
        <v>64</v>
      </c>
    </row>
    <row r="760" spans="1:10" customHeight="0">
      <c r="A760" s="0">
        <f>HYPERLINK("https://dl.dropboxusercontent.com/scl/fi/58qnunybsg0ckywqehny3/rami-132569-tn.jpg?rlkey=r9ehmmpodhbm9ogo6180k2i3k&amp;dl=0","Click to download Image")</f>
      </c>
      <c r="C760" s="0" t="inlineStr">
        <is>
          <t>Rami Men's Knit Beanie</t>
        </is>
      </c>
      <c r="D760" s="1">
        <v>132569</v>
      </c>
      <c r="E760" s="0" t="inlineStr">
        <is>
          <t>UNI RAMI A BK:132569</t>
        </is>
      </c>
      <c r="F760" s="2">
        <v>702132569010</v>
      </c>
      <c r="G760" s="0" t="inlineStr">
        <is>
          <t>MENS</t>
        </is>
      </c>
      <c r="H760" s="0" t="inlineStr">
        <is>
          <t>ADULT</t>
        </is>
      </c>
      <c r="I760" s="0">
        <v>14.99</v>
      </c>
      <c r="J760" s="0">
        <v>64</v>
      </c>
    </row>
    <row r="761" spans="1:10" customHeight="0">
      <c r="A761" s="0">
        <f>HYPERLINK("https://dl.dropboxusercontent.com/scl/fi/k90pelacixijp4r3qsyds/rami-132571-tn.jpg?rlkey=6ymr8xreqscr3po8g7iempn03&amp;dl=0","Click to download Image")</f>
      </c>
      <c r="C761" s="0" t="inlineStr">
        <is>
          <t>Rami Men's Knit Beanie</t>
        </is>
      </c>
      <c r="D761" s="1">
        <v>132571</v>
      </c>
      <c r="E761" s="0" t="inlineStr">
        <is>
          <t>UNI RAMI A PE:132571</t>
        </is>
      </c>
      <c r="F761" s="2">
        <v>702132571013</v>
      </c>
      <c r="G761" s="0" t="inlineStr">
        <is>
          <t>MENS</t>
        </is>
      </c>
      <c r="H761" s="0" t="inlineStr">
        <is>
          <t>ADULT</t>
        </is>
      </c>
      <c r="I761" s="0">
        <v>14.99</v>
      </c>
      <c r="J761" s="0">
        <v>136</v>
      </c>
    </row>
    <row r="762" spans="1:10" customHeight="0">
      <c r="A762" s="0">
        <f>HYPERLINK("https://dl.dropboxusercontent.com/scl/fi/1wn499or2uh42u5dj8hn5/rami-132572-tn.jpg?rlkey=vkpu45ytqycq6yjrt2fv8uvc6&amp;dl=0","Click to download Image")</f>
      </c>
      <c r="C762" s="0" t="inlineStr">
        <is>
          <t>Rami Men's Knit Beanie</t>
        </is>
      </c>
      <c r="D762" s="1">
        <v>132572</v>
      </c>
      <c r="E762" s="0" t="inlineStr">
        <is>
          <t>UNI RAMI A BK:132572</t>
        </is>
      </c>
      <c r="F762" s="2">
        <v>702132572010</v>
      </c>
      <c r="G762" s="0" t="inlineStr">
        <is>
          <t>MENS</t>
        </is>
      </c>
      <c r="H762" s="0" t="inlineStr">
        <is>
          <t>ADULT</t>
        </is>
      </c>
      <c r="I762" s="0">
        <v>14.99</v>
      </c>
      <c r="J762" s="0">
        <v>136</v>
      </c>
    </row>
    <row r="763" spans="1:10" customHeight="0">
      <c r="A763" s="0">
        <f>HYPERLINK("https://dl.dropboxusercontent.com/scl/fi/kg0dvr8kieuou0l0gocp8/rami-132573-tn.jpg?rlkey=a2d78eenpbe6ocbsfqsngq7ok&amp;dl=0","Click to download Image")</f>
      </c>
      <c r="C763" s="0" t="inlineStr">
        <is>
          <t>Rami Men's Knit Beanie</t>
        </is>
      </c>
      <c r="D763" s="1">
        <v>132573</v>
      </c>
      <c r="E763" s="0" t="inlineStr">
        <is>
          <t>UNI RAMI A BK:132573</t>
        </is>
      </c>
      <c r="F763" s="2">
        <v>702132573017</v>
      </c>
      <c r="G763" s="0" t="inlineStr">
        <is>
          <t>MENS</t>
        </is>
      </c>
      <c r="H763" s="0" t="inlineStr">
        <is>
          <t>ADULT</t>
        </is>
      </c>
      <c r="I763" s="0">
        <v>14.99</v>
      </c>
      <c r="J763" s="0">
        <v>112</v>
      </c>
    </row>
    <row r="764" spans="1:10" customHeight="0">
      <c r="A764" s="0">
        <f>HYPERLINK("https://dl.dropboxusercontent.com/scl/fi/ig9pe0dt5zwpvud6qrfpi/rami-132574-tn.jpg?rlkey=dvjs826b75ic1xvafy6o9genp&amp;dl=0","Click to download Image")</f>
      </c>
      <c r="C764" s="0" t="inlineStr">
        <is>
          <t>Rami Men's Knit Beanie</t>
        </is>
      </c>
      <c r="D764" s="1">
        <v>132574</v>
      </c>
      <c r="E764" s="0" t="inlineStr">
        <is>
          <t>UNI RAMI A GY:132574</t>
        </is>
      </c>
      <c r="F764" s="2">
        <v>702132574014</v>
      </c>
      <c r="G764" s="0" t="inlineStr">
        <is>
          <t>MENS</t>
        </is>
      </c>
      <c r="H764" s="0" t="inlineStr">
        <is>
          <t>ADULT</t>
        </is>
      </c>
      <c r="I764" s="0">
        <v>14.99</v>
      </c>
      <c r="J764" s="0">
        <v>64</v>
      </c>
    </row>
    <row r="765" spans="1:10" customHeight="0">
      <c r="A765" s="0">
        <f>HYPERLINK("https://dl.dropboxusercontent.com/scl/fi/hkuoqbpefmixz0igb7nd2/rami-132556-tn.jpg?rlkey=fj6kwrnng7po8da7leza2mc0q&amp;dl=0","Click to download Image")</f>
      </c>
      <c r="C765" s="0" t="inlineStr">
        <is>
          <t>Rami Men's Knit Beanie</t>
        </is>
      </c>
      <c r="D765" s="1">
        <v>132556</v>
      </c>
      <c r="E765" s="0" t="inlineStr">
        <is>
          <t>ISU RAMI A BK:132556</t>
        </is>
      </c>
      <c r="F765" s="2">
        <v>701132556013</v>
      </c>
      <c r="G765" s="0" t="inlineStr">
        <is>
          <t>MENS</t>
        </is>
      </c>
      <c r="H765" s="0" t="inlineStr">
        <is>
          <t>ADULT</t>
        </is>
      </c>
      <c r="I765" s="0">
        <v>14.99</v>
      </c>
      <c r="J765" s="0">
        <v>22</v>
      </c>
    </row>
    <row r="766" spans="1:10" customHeight="0">
      <c r="A766" s="0">
        <f>HYPERLINK("https://dl.dropboxusercontent.com/scl/fi/egjxeo7c3wtd8jc4hb7l9/rami-132561-f.jpg?rlkey=e873zapmzqjr8sruovtz6k16i&amp;dl=0","Click to download Image")</f>
      </c>
      <c r="C766" s="0" t="inlineStr">
        <is>
          <t>Rami Men's Knit Beanie</t>
        </is>
      </c>
      <c r="D766" s="1">
        <v>132561</v>
      </c>
      <c r="E766" s="0" t="inlineStr">
        <is>
          <t>ISU RAMI A CL:132561</t>
        </is>
      </c>
      <c r="F766" s="2">
        <v>701132561017</v>
      </c>
      <c r="G766" s="0" t="inlineStr">
        <is>
          <t>MENS</t>
        </is>
      </c>
      <c r="H766" s="0" t="inlineStr">
        <is>
          <t>ADULT</t>
        </is>
      </c>
      <c r="I766" s="0">
        <v>14.99</v>
      </c>
      <c r="J766" s="0">
        <v>25</v>
      </c>
    </row>
    <row r="767" spans="1:10" customHeight="0">
      <c r="A767" s="0">
        <f>HYPERLINK("https://dl.dropboxusercontent.com/scl/fi/3wh7rtflwkx7s09b5o5o3/alpine-152647-on-slatepic.jpg?rlkey=fsv0f12vuqytwkp0ggzf2m168&amp;dl=0","Click to download Image")</f>
      </c>
      <c r="B767" s="0">
        <f>HYPERLINK("https://dl.dropboxusercontent.com/scl/fi/mi2hvdzm8hyszh985jqg5/mens-t-shirt-size-chartsslate-cason.jpg?rlkey=6jci9xn1ijs7ylbufu2k57hky&amp;dl=0","Click to download SizeChart")</f>
      </c>
      <c r="C767" s="0" t="inlineStr">
        <is>
          <t>Alpine Men's Short Sleeve Shirt</t>
        </is>
      </c>
      <c r="D767" s="1">
        <v>152647</v>
      </c>
      <c r="E767" s="0" t="inlineStr">
        <is>
          <t>IOWA ALPINE M WE:152647A-S</t>
        </is>
      </c>
      <c r="F767" s="2">
        <v>800152647043</v>
      </c>
      <c r="G767" s="0" t="inlineStr">
        <is>
          <t>MENS</t>
        </is>
      </c>
      <c r="H767" s="0" t="inlineStr">
        <is>
          <t>S</t>
        </is>
      </c>
      <c r="I767" s="0">
        <v>29.99</v>
      </c>
      <c r="J767" s="0">
        <v>110</v>
      </c>
    </row>
    <row r="768" spans="1:10" customHeight="0">
      <c r="A768" s="0">
        <f>HYPERLINK("https://dl.dropboxusercontent.com/scl/fi/3wh7rtflwkx7s09b5o5o3/alpine-152647-on-slatepic.jpg?rlkey=fsv0f12vuqytwkp0ggzf2m168&amp;dl=0","Click to download Image")</f>
      </c>
      <c r="B768" s="0">
        <f>HYPERLINK("https://dl.dropboxusercontent.com/scl/fi/mi2hvdzm8hyszh985jqg5/mens-t-shirt-size-chartsslate-cason.jpg?rlkey=6jci9xn1ijs7ylbufu2k57hky&amp;dl=0","Click to download SizeChart")</f>
      </c>
      <c r="C768" s="0" t="inlineStr">
        <is>
          <t>Alpine Men's Short Sleeve Shirt</t>
        </is>
      </c>
      <c r="D768" s="1">
        <v>152647</v>
      </c>
      <c r="E768" s="0" t="inlineStr">
        <is>
          <t>IOWA ALPINE M WE:152647B-M</t>
        </is>
      </c>
      <c r="F768" s="2">
        <v>800152647050</v>
      </c>
      <c r="G768" s="0" t="inlineStr">
        <is>
          <t>MENS</t>
        </is>
      </c>
      <c r="H768" s="0" t="inlineStr">
        <is>
          <t>M</t>
        </is>
      </c>
      <c r="I768" s="0">
        <v>29.99</v>
      </c>
      <c r="J768" s="0">
        <v>267</v>
      </c>
    </row>
    <row r="769" spans="1:10" customHeight="0">
      <c r="A769" s="0">
        <f>HYPERLINK("https://dl.dropboxusercontent.com/scl/fi/3wh7rtflwkx7s09b5o5o3/alpine-152647-on-slatepic.jpg?rlkey=fsv0f12vuqytwkp0ggzf2m168&amp;dl=0","Click to download Image")</f>
      </c>
      <c r="B769" s="0">
        <f>HYPERLINK("https://dl.dropboxusercontent.com/scl/fi/mi2hvdzm8hyszh985jqg5/mens-t-shirt-size-chartsslate-cason.jpg?rlkey=6jci9xn1ijs7ylbufu2k57hky&amp;dl=0","Click to download SizeChart")</f>
      </c>
      <c r="C769" s="0" t="inlineStr">
        <is>
          <t>Alpine Men's Short Sleeve Shirt</t>
        </is>
      </c>
      <c r="D769" s="1">
        <v>152647</v>
      </c>
      <c r="E769" s="0" t="inlineStr">
        <is>
          <t>IOWA ALPINE M WE:152647C-L</t>
        </is>
      </c>
      <c r="F769" s="2">
        <v>800152647067</v>
      </c>
      <c r="G769" s="0" t="inlineStr">
        <is>
          <t>MENS</t>
        </is>
      </c>
      <c r="H769" s="0" t="inlineStr">
        <is>
          <t>L</t>
        </is>
      </c>
      <c r="I769" s="0">
        <v>29.99</v>
      </c>
      <c r="J769" s="0">
        <v>267</v>
      </c>
    </row>
    <row r="770" spans="1:10" customHeight="0">
      <c r="A770" s="0">
        <f>HYPERLINK("https://dl.dropboxusercontent.com/scl/fi/3wh7rtflwkx7s09b5o5o3/alpine-152647-on-slatepic.jpg?rlkey=fsv0f12vuqytwkp0ggzf2m168&amp;dl=0","Click to download Image")</f>
      </c>
      <c r="B770" s="0">
        <f>HYPERLINK("https://dl.dropboxusercontent.com/scl/fi/mi2hvdzm8hyszh985jqg5/mens-t-shirt-size-chartsslate-cason.jpg?rlkey=6jci9xn1ijs7ylbufu2k57hky&amp;dl=0","Click to download SizeChart")</f>
      </c>
      <c r="C770" s="0" t="inlineStr">
        <is>
          <t>Alpine Men's Short Sleeve Shirt</t>
        </is>
      </c>
      <c r="D770" s="1">
        <v>152647</v>
      </c>
      <c r="E770" s="0" t="inlineStr">
        <is>
          <t>IOWA ALPINE M WE:152647D-XL</t>
        </is>
      </c>
      <c r="F770" s="2">
        <v>800152647074</v>
      </c>
      <c r="G770" s="0" t="inlineStr">
        <is>
          <t>MENS</t>
        </is>
      </c>
      <c r="H770" s="0" t="inlineStr">
        <is>
          <t>XL</t>
        </is>
      </c>
      <c r="I770" s="0">
        <v>29.99</v>
      </c>
      <c r="J770" s="0">
        <v>141</v>
      </c>
    </row>
    <row r="771" spans="1:10" customHeight="0">
      <c r="A771" s="0">
        <f>HYPERLINK("https://dl.dropboxusercontent.com/scl/fi/3wh7rtflwkx7s09b5o5o3/alpine-152647-on-slatepic.jpg?rlkey=fsv0f12vuqytwkp0ggzf2m168&amp;dl=0","Click to download Image")</f>
      </c>
      <c r="B771" s="0">
        <f>HYPERLINK("https://dl.dropboxusercontent.com/scl/fi/mi2hvdzm8hyszh985jqg5/mens-t-shirt-size-chartsslate-cason.jpg?rlkey=6jci9xn1ijs7ylbufu2k57hky&amp;dl=0","Click to download SizeChart")</f>
      </c>
      <c r="C771" s="0" t="inlineStr">
        <is>
          <t>Alpine Men's Short Sleeve Shirt</t>
        </is>
      </c>
      <c r="D771" s="1">
        <v>152647</v>
      </c>
      <c r="E771" s="0" t="inlineStr">
        <is>
          <t>IOWA ALPINE M WE:152647E-2XL</t>
        </is>
      </c>
      <c r="F771" s="2">
        <v>800152647081</v>
      </c>
      <c r="G771" s="0" t="inlineStr">
        <is>
          <t>MENS</t>
        </is>
      </c>
      <c r="H771" s="0" t="inlineStr">
        <is>
          <t>2XL</t>
        </is>
      </c>
      <c r="I771" s="0">
        <v>31.99</v>
      </c>
      <c r="J771" s="0">
        <v>205</v>
      </c>
    </row>
    <row r="772" spans="1:10" customHeight="0">
      <c r="A772" s="0">
        <f>HYPERLINK("https://dl.dropboxusercontent.com/scl/fi/3wh7rtflwkx7s09b5o5o3/alpine-152647-on-slatepic.jpg?rlkey=fsv0f12vuqytwkp0ggzf2m168&amp;dl=0","Click to download Image")</f>
      </c>
      <c r="B772" s="0">
        <f>HYPERLINK("https://dl.dropboxusercontent.com/scl/fi/mi2hvdzm8hyszh985jqg5/mens-t-shirt-size-chartsslate-cason.jpg?rlkey=6jci9xn1ijs7ylbufu2k57hky&amp;dl=0","Click to download SizeChart")</f>
      </c>
      <c r="C772" s="0" t="inlineStr">
        <is>
          <t>Alpine Men's Short Sleeve Shirt</t>
        </is>
      </c>
      <c r="D772" s="1">
        <v>152647</v>
      </c>
      <c r="E772" s="0" t="inlineStr">
        <is>
          <t>IOWA ALPINE M WE:152647F-3XL</t>
        </is>
      </c>
      <c r="F772" s="2">
        <v>800152647098</v>
      </c>
      <c r="G772" s="0" t="inlineStr">
        <is>
          <t>MENS</t>
        </is>
      </c>
      <c r="H772" s="0" t="inlineStr">
        <is>
          <t>3XL</t>
        </is>
      </c>
      <c r="I772" s="0">
        <v>31.99</v>
      </c>
      <c r="J772" s="0">
        <v>110</v>
      </c>
    </row>
    <row r="773" spans="1:10" customHeight="0">
      <c r="A773" s="0">
        <f>HYPERLINK("https://dl.dropboxusercontent.com/scl/fi/p5wxmgx8reqjwd78scxj5/alpine-152648-f.jpg?rlkey=hup3ms2k6a5wvs1mrck78f5cx&amp;dl=0","Click to download Image")</f>
      </c>
      <c r="B773" s="0">
        <f>HYPERLINK("https://dl.dropboxusercontent.com/scl/fi/mi2hvdzm8hyszh985jqg5/mens-t-shirt-size-chartsslate-cason.jpg?rlkey=6jci9xn1ijs7ylbufu2k57hky&amp;dl=0","Click to download SizeChart")</f>
      </c>
      <c r="C773" s="0" t="inlineStr">
        <is>
          <t>Alpine Men's Short Sleeve Shirt</t>
        </is>
      </c>
      <c r="D773" s="1">
        <v>152648</v>
      </c>
      <c r="E773" s="0" t="inlineStr">
        <is>
          <t>ISU ALPINE M WE:152648A-S</t>
        </is>
      </c>
      <c r="F773" s="2">
        <v>801152648047</v>
      </c>
      <c r="G773" s="0" t="inlineStr">
        <is>
          <t>MENS</t>
        </is>
      </c>
      <c r="H773" s="0" t="inlineStr">
        <is>
          <t>S</t>
        </is>
      </c>
      <c r="I773" s="0">
        <v>29.99</v>
      </c>
      <c r="J773" s="0">
        <v>20</v>
      </c>
    </row>
    <row r="774" spans="1:10" customHeight="0">
      <c r="A774" s="0">
        <f>HYPERLINK("https://dl.dropboxusercontent.com/scl/fi/p5wxmgx8reqjwd78scxj5/alpine-152648-f.jpg?rlkey=hup3ms2k6a5wvs1mrck78f5cx&amp;dl=0","Click to download Image")</f>
      </c>
      <c r="B774" s="0">
        <f>HYPERLINK("https://dl.dropboxusercontent.com/scl/fi/mi2hvdzm8hyszh985jqg5/mens-t-shirt-size-chartsslate-cason.jpg?rlkey=6jci9xn1ijs7ylbufu2k57hky&amp;dl=0","Click to download SizeChart")</f>
      </c>
      <c r="C774" s="0" t="inlineStr">
        <is>
          <t>Alpine Men's Short Sleeve Shirt</t>
        </is>
      </c>
      <c r="D774" s="1">
        <v>152648</v>
      </c>
      <c r="E774" s="0" t="inlineStr">
        <is>
          <t>ISU ALPINE M WE:152648B-M</t>
        </is>
      </c>
      <c r="F774" s="2">
        <v>801152648054</v>
      </c>
      <c r="G774" s="0" t="inlineStr">
        <is>
          <t>MENS</t>
        </is>
      </c>
      <c r="H774" s="0" t="inlineStr">
        <is>
          <t>M</t>
        </is>
      </c>
      <c r="I774" s="0">
        <v>29.99</v>
      </c>
      <c r="J774" s="0">
        <v>36</v>
      </c>
    </row>
    <row r="775" spans="1:10" customHeight="0">
      <c r="A775" s="0">
        <f>HYPERLINK("https://dl.dropboxusercontent.com/scl/fi/p5wxmgx8reqjwd78scxj5/alpine-152648-f.jpg?rlkey=hup3ms2k6a5wvs1mrck78f5cx&amp;dl=0","Click to download Image")</f>
      </c>
      <c r="B775" s="0">
        <f>HYPERLINK("https://dl.dropboxusercontent.com/scl/fi/mi2hvdzm8hyszh985jqg5/mens-t-shirt-size-chartsslate-cason.jpg?rlkey=6jci9xn1ijs7ylbufu2k57hky&amp;dl=0","Click to download SizeChart")</f>
      </c>
      <c r="C775" s="0" t="inlineStr">
        <is>
          <t>Alpine Men's Short Sleeve Shirt</t>
        </is>
      </c>
      <c r="D775" s="1">
        <v>152648</v>
      </c>
      <c r="E775" s="0" t="inlineStr">
        <is>
          <t>ISU ALPINE M WE:152648C-L</t>
        </is>
      </c>
      <c r="F775" s="2">
        <v>801152648061</v>
      </c>
      <c r="G775" s="0" t="inlineStr">
        <is>
          <t>MENS</t>
        </is>
      </c>
      <c r="H775" s="0" t="inlineStr">
        <is>
          <t>L</t>
        </is>
      </c>
      <c r="I775" s="0">
        <v>29.99</v>
      </c>
      <c r="J775" s="0">
        <v>47</v>
      </c>
    </row>
    <row r="776" spans="1:10" customHeight="0">
      <c r="A776" s="0">
        <f>HYPERLINK("https://dl.dropboxusercontent.com/scl/fi/p5wxmgx8reqjwd78scxj5/alpine-152648-f.jpg?rlkey=hup3ms2k6a5wvs1mrck78f5cx&amp;dl=0","Click to download Image")</f>
      </c>
      <c r="B776" s="0">
        <f>HYPERLINK("https://dl.dropboxusercontent.com/scl/fi/mi2hvdzm8hyszh985jqg5/mens-t-shirt-size-chartsslate-cason.jpg?rlkey=6jci9xn1ijs7ylbufu2k57hky&amp;dl=0","Click to download SizeChart")</f>
      </c>
      <c r="C776" s="0" t="inlineStr">
        <is>
          <t>Alpine Men's Short Sleeve Shirt</t>
        </is>
      </c>
      <c r="D776" s="1">
        <v>152648</v>
      </c>
      <c r="E776" s="0" t="inlineStr">
        <is>
          <t>ISU ALPINE M WE:152648D-XL</t>
        </is>
      </c>
      <c r="F776" s="2">
        <v>801152648078</v>
      </c>
      <c r="G776" s="0" t="inlineStr">
        <is>
          <t>MENS</t>
        </is>
      </c>
      <c r="H776" s="0" t="inlineStr">
        <is>
          <t>XL</t>
        </is>
      </c>
      <c r="I776" s="0">
        <v>29.99</v>
      </c>
      <c r="J776" s="0">
        <v>48</v>
      </c>
    </row>
    <row r="777" spans="1:10" customHeight="0">
      <c r="A777" s="0">
        <f>HYPERLINK("https://dl.dropboxusercontent.com/scl/fi/p5wxmgx8reqjwd78scxj5/alpine-152648-f.jpg?rlkey=hup3ms2k6a5wvs1mrck78f5cx&amp;dl=0","Click to download Image")</f>
      </c>
      <c r="B777" s="0">
        <f>HYPERLINK("https://dl.dropboxusercontent.com/scl/fi/mi2hvdzm8hyszh985jqg5/mens-t-shirt-size-chartsslate-cason.jpg?rlkey=6jci9xn1ijs7ylbufu2k57hky&amp;dl=0","Click to download SizeChart")</f>
      </c>
      <c r="C777" s="0" t="inlineStr">
        <is>
          <t>Alpine Men's Short Sleeve Shirt</t>
        </is>
      </c>
      <c r="D777" s="1">
        <v>152648</v>
      </c>
      <c r="E777" s="0" t="inlineStr">
        <is>
          <t>ISU ALPINE M WE:152648E-2XL</t>
        </is>
      </c>
      <c r="F777" s="2">
        <v>801152648085</v>
      </c>
      <c r="G777" s="0" t="inlineStr">
        <is>
          <t>MENS</t>
        </is>
      </c>
      <c r="H777" s="0" t="inlineStr">
        <is>
          <t>2XL</t>
        </is>
      </c>
      <c r="I777" s="0">
        <v>31.99</v>
      </c>
      <c r="J777" s="0">
        <v>37</v>
      </c>
    </row>
    <row r="778" spans="1:10" customHeight="0">
      <c r="A778" s="0">
        <f>HYPERLINK("https://dl.dropboxusercontent.com/scl/fi/p5wxmgx8reqjwd78scxj5/alpine-152648-f.jpg?rlkey=hup3ms2k6a5wvs1mrck78f5cx&amp;dl=0","Click to download Image")</f>
      </c>
      <c r="B778" s="0">
        <f>HYPERLINK("https://dl.dropboxusercontent.com/scl/fi/mi2hvdzm8hyszh985jqg5/mens-t-shirt-size-chartsslate-cason.jpg?rlkey=6jci9xn1ijs7ylbufu2k57hky&amp;dl=0","Click to download SizeChart")</f>
      </c>
      <c r="C778" s="0" t="inlineStr">
        <is>
          <t>Alpine Men's Short Sleeve Shirt</t>
        </is>
      </c>
      <c r="D778" s="1">
        <v>152648</v>
      </c>
      <c r="E778" s="0" t="inlineStr">
        <is>
          <t>ISU ALPINE M WE:152648F-3XL</t>
        </is>
      </c>
      <c r="F778" s="2">
        <v>801152648092</v>
      </c>
      <c r="G778" s="0" t="inlineStr">
        <is>
          <t>MENS</t>
        </is>
      </c>
      <c r="H778" s="0" t="inlineStr">
        <is>
          <t>3XL</t>
        </is>
      </c>
      <c r="I778" s="0">
        <v>31.99</v>
      </c>
      <c r="J778" s="0">
        <v>20</v>
      </c>
    </row>
    <row r="779" spans="1:10" customHeight="0">
      <c r="A779" s="0">
        <f>HYPERLINK("https://dl.dropboxusercontent.com/scl/fi/pu9ogvrveblitfkqv3mhu/103187-01af49773.jpg?rlkey=73597peg2m6cfjnk1s8c0ci1q&amp;dl=0","Click to download Image")</f>
      </c>
      <c r="C779" s="0" t="inlineStr">
        <is>
          <t>Parr Men's Cap</t>
        </is>
      </c>
      <c r="D779" s="0" t="inlineStr">
        <is>
          <t>103187-01</t>
        </is>
      </c>
      <c r="E779" s="0" t="inlineStr">
        <is>
          <t>DK GOLD WASHED:103187-01</t>
        </is>
      </c>
      <c r="F779" s="2">
        <v>700103187010</v>
      </c>
      <c r="G779" s="0" t="inlineStr">
        <is>
          <t>MENS</t>
        </is>
      </c>
      <c r="H779" s="0" t="inlineStr">
        <is>
          <t>STANDARD MENS</t>
        </is>
      </c>
      <c r="I779" s="0">
        <v>19.99</v>
      </c>
      <c r="J779" s="0">
        <v>423</v>
      </c>
    </row>
    <row r="780" spans="1:10" customHeight="0">
      <c r="A780" s="0">
        <f>HYPERLINK("https://dl.dropboxusercontent.com/scl/fi/vmj3z0q90bbahl5hshuhw/103187-03af12546.jpg?rlkey=zjn5ccp4egit67z43zdovvgaq&amp;dl=0","Click to download Image")</f>
      </c>
      <c r="C780" s="0" t="inlineStr">
        <is>
          <t>Parr Men's Cap</t>
        </is>
      </c>
      <c r="D780" s="0" t="inlineStr">
        <is>
          <t>103187-03</t>
        </is>
      </c>
      <c r="E780" s="0" t="inlineStr">
        <is>
          <t>DK GOLD WASHED:103187-03</t>
        </is>
      </c>
      <c r="F780" s="2">
        <v>700103187034</v>
      </c>
      <c r="G780" s="0" t="inlineStr">
        <is>
          <t>MENS</t>
        </is>
      </c>
      <c r="H780" s="0" t="inlineStr">
        <is>
          <t>STANDARD MENS</t>
        </is>
      </c>
      <c r="I780" s="0">
        <v>19.99</v>
      </c>
      <c r="J780" s="0">
        <v>650</v>
      </c>
    </row>
    <row r="781" spans="1:10" customHeight="0">
      <c r="A781" s="0">
        <f>HYPERLINK("https://dl.dropboxusercontent.com/scl/fi/nala7ywy5tfpe78jye6d0/103187-10af73827.jpg?rlkey=t6ggg5lfd3z22asniw9j8lsay&amp;dl=0","Click to download Image")</f>
      </c>
      <c r="C781" s="0" t="inlineStr">
        <is>
          <t>Parr Men's Cap</t>
        </is>
      </c>
      <c r="D781" s="0" t="inlineStr">
        <is>
          <t>103187-10</t>
        </is>
      </c>
      <c r="E781" s="0" t="inlineStr">
        <is>
          <t>DK GOLD WASHED:103187-10</t>
        </is>
      </c>
      <c r="F781" s="2">
        <v>700103187010</v>
      </c>
      <c r="G781" s="0" t="inlineStr">
        <is>
          <t>MENS</t>
        </is>
      </c>
      <c r="H781" s="0" t="inlineStr">
        <is>
          <t>STANDARD MENS</t>
        </is>
      </c>
      <c r="I781" s="0">
        <v>19.99</v>
      </c>
      <c r="J781" s="0">
        <v>17</v>
      </c>
    </row>
    <row r="782" spans="1:10" customHeight="0">
      <c r="A782" s="0">
        <f>HYPERLINK("https://dl.dropboxusercontent.com/scl/fi/ne7pp3g54mxzr8bimvuoq/poncho.jpg?rlkey=ha956etecn9kv549cc084iw8w&amp;dl=0","Click to download Image")</f>
      </c>
      <c r="C782" s="0" t="inlineStr">
        <is>
          <t>Disposable Poncho - Adult</t>
        </is>
      </c>
      <c r="D782" s="1">
        <v>104631</v>
      </c>
      <c r="E782" s="0" t="inlineStr">
        <is>
          <t>PONCHO:104631</t>
        </is>
      </c>
      <c r="F782" s="2">
        <v>800104631014</v>
      </c>
      <c r="G782" s="0" t="inlineStr">
        <is>
          <t>MENS</t>
        </is>
      </c>
      <c r="H782" s="0" t="inlineStr">
        <is>
          <t>ADULT - OS</t>
        </is>
      </c>
      <c r="I782" s="0">
        <v>7.99</v>
      </c>
      <c r="J782" s="0">
        <v>483</v>
      </c>
    </row>
    <row r="783" spans="1:10" customHeight="0">
      <c r="A783" s="0">
        <f>HYPERLINK("https://dl.dropboxusercontent.com/scl/fi/oyokc4z6woroj2v9tp3o4/100662f96914.jpg?rlkey=enipc2jubtsv91wf16orj7osw&amp;dl=0","Click to download Image")</f>
      </c>
      <c r="B783" s="0">
        <f>HYPERLINK("https://dl.dropboxusercontent.com/scl/fi/vac5fi53fsggrfjktspe2/mens-d.jpg?rlkey=d069he7wtcvcru335pkls63k3&amp;dl=0","Click to download SizeChart")</f>
      </c>
      <c r="C783" s="0" t="inlineStr">
        <is>
          <t>George Men's Midweight Hoodie</t>
        </is>
      </c>
      <c r="D783" s="1">
        <v>100662</v>
      </c>
      <c r="E783" s="0" t="inlineStr">
        <is>
          <t>GEORGE:100662A-S</t>
        </is>
      </c>
      <c r="G783" s="0" t="inlineStr">
        <is>
          <t>MENS</t>
        </is>
      </c>
      <c r="H783" s="0" t="inlineStr">
        <is>
          <t>S</t>
        </is>
      </c>
      <c r="I783" s="0">
        <v>34.99</v>
      </c>
      <c r="J783" s="0">
        <v>51</v>
      </c>
    </row>
    <row r="784" spans="1:10" customHeight="0">
      <c r="A784" s="0">
        <f>HYPERLINK("https://dl.dropboxusercontent.com/scl/fi/oyokc4z6woroj2v9tp3o4/100662f96914.jpg?rlkey=enipc2jubtsv91wf16orj7osw&amp;dl=0","Click to download Image")</f>
      </c>
      <c r="B784" s="0">
        <f>HYPERLINK("https://dl.dropboxusercontent.com/scl/fi/vac5fi53fsggrfjktspe2/mens-d.jpg?rlkey=d069he7wtcvcru335pkls63k3&amp;dl=0","Click to download SizeChart")</f>
      </c>
      <c r="C784" s="0" t="inlineStr">
        <is>
          <t>George Men's Midweight Hoodie</t>
        </is>
      </c>
      <c r="D784" s="1">
        <v>100662</v>
      </c>
      <c r="E784" s="0" t="inlineStr">
        <is>
          <t>GEORGE:100662B-M</t>
        </is>
      </c>
      <c r="G784" s="0" t="inlineStr">
        <is>
          <t>MENS</t>
        </is>
      </c>
      <c r="H784" s="0" t="inlineStr">
        <is>
          <t>M</t>
        </is>
      </c>
      <c r="I784" s="0">
        <v>34.99</v>
      </c>
      <c r="J784" s="0">
        <v>45</v>
      </c>
    </row>
    <row r="785" spans="1:10" customHeight="0">
      <c r="A785" s="0">
        <f>HYPERLINK("https://dl.dropboxusercontent.com/scl/fi/oyokc4z6woroj2v9tp3o4/100662f96914.jpg?rlkey=enipc2jubtsv91wf16orj7osw&amp;dl=0","Click to download Image")</f>
      </c>
      <c r="B785" s="0">
        <f>HYPERLINK("https://dl.dropboxusercontent.com/scl/fi/vac5fi53fsggrfjktspe2/mens-d.jpg?rlkey=d069he7wtcvcru335pkls63k3&amp;dl=0","Click to download SizeChart")</f>
      </c>
      <c r="C785" s="0" t="inlineStr">
        <is>
          <t>George Men's Midweight Hoodie</t>
        </is>
      </c>
      <c r="D785" s="1">
        <v>100662</v>
      </c>
      <c r="E785" s="0" t="inlineStr">
        <is>
          <t>GEORGE:100662C-L</t>
        </is>
      </c>
      <c r="G785" s="0" t="inlineStr">
        <is>
          <t>MENS</t>
        </is>
      </c>
      <c r="H785" s="0" t="inlineStr">
        <is>
          <t>L</t>
        </is>
      </c>
      <c r="I785" s="0">
        <v>34.99</v>
      </c>
      <c r="J785" s="0">
        <v>39</v>
      </c>
    </row>
    <row r="786" spans="1:10" customHeight="0">
      <c r="A786" s="0">
        <f>HYPERLINK("https://dl.dropboxusercontent.com/scl/fi/oyokc4z6woroj2v9tp3o4/100662f96914.jpg?rlkey=enipc2jubtsv91wf16orj7osw&amp;dl=0","Click to download Image")</f>
      </c>
      <c r="B786" s="0">
        <f>HYPERLINK("https://dl.dropboxusercontent.com/scl/fi/vac5fi53fsggrfjktspe2/mens-d.jpg?rlkey=d069he7wtcvcru335pkls63k3&amp;dl=0","Click to download SizeChart")</f>
      </c>
      <c r="C786" s="0" t="inlineStr">
        <is>
          <t>George Men's Midweight Hoodie</t>
        </is>
      </c>
      <c r="D786" s="1">
        <v>100662</v>
      </c>
      <c r="E786" s="0" t="inlineStr">
        <is>
          <t>GEORGE:100662D-XL</t>
        </is>
      </c>
      <c r="G786" s="0" t="inlineStr">
        <is>
          <t>MENS</t>
        </is>
      </c>
      <c r="H786" s="0" t="inlineStr">
        <is>
          <t>XL</t>
        </is>
      </c>
      <c r="I786" s="0">
        <v>34.99</v>
      </c>
      <c r="J786" s="0">
        <v>45</v>
      </c>
    </row>
    <row r="787" spans="1:10" customHeight="0">
      <c r="A787" s="0">
        <f>HYPERLINK("https://dl.dropboxusercontent.com/scl/fi/oyokc4z6woroj2v9tp3o4/100662f96914.jpg?rlkey=enipc2jubtsv91wf16orj7osw&amp;dl=0","Click to download Image")</f>
      </c>
      <c r="B787" s="0">
        <f>HYPERLINK("https://dl.dropboxusercontent.com/scl/fi/vac5fi53fsggrfjktspe2/mens-d.jpg?rlkey=d069he7wtcvcru335pkls63k3&amp;dl=0","Click to download SizeChart")</f>
      </c>
      <c r="C787" s="0" t="inlineStr">
        <is>
          <t>George Men's Midweight Hoodie</t>
        </is>
      </c>
      <c r="D787" s="1">
        <v>100662</v>
      </c>
      <c r="E787" s="0" t="inlineStr">
        <is>
          <t>GEORGE:100662E-2XL</t>
        </is>
      </c>
      <c r="G787" s="0" t="inlineStr">
        <is>
          <t>MENS</t>
        </is>
      </c>
      <c r="H787" s="0" t="inlineStr">
        <is>
          <t>2XL</t>
        </is>
      </c>
      <c r="I787" s="0">
        <v>36.99</v>
      </c>
      <c r="J787" s="0">
        <v>43</v>
      </c>
    </row>
    <row r="788" spans="1:10" customHeight="0">
      <c r="A788" s="0">
        <f>HYPERLINK("https://dl.dropboxusercontent.com/scl/fi/oyokc4z6woroj2v9tp3o4/100662f96914.jpg?rlkey=enipc2jubtsv91wf16orj7osw&amp;dl=0","Click to download Image")</f>
      </c>
      <c r="B788" s="0">
        <f>HYPERLINK("https://dl.dropboxusercontent.com/scl/fi/vac5fi53fsggrfjktspe2/mens-d.jpg?rlkey=d069he7wtcvcru335pkls63k3&amp;dl=0","Click to download SizeChart")</f>
      </c>
      <c r="C788" s="0" t="inlineStr">
        <is>
          <t>George Men's Midweight Hoodie</t>
        </is>
      </c>
      <c r="D788" s="1">
        <v>100662</v>
      </c>
      <c r="E788" s="0" t="inlineStr">
        <is>
          <t>GEORGE:100662F-3XL</t>
        </is>
      </c>
      <c r="G788" s="0" t="inlineStr">
        <is>
          <t>MENS</t>
        </is>
      </c>
      <c r="H788" s="0" t="inlineStr">
        <is>
          <t>3XL</t>
        </is>
      </c>
      <c r="I788" s="0">
        <v>36.99</v>
      </c>
      <c r="J788" s="0">
        <v>26</v>
      </c>
    </row>
    <row r="789" spans="1:10" customHeight="0">
      <c r="A789" s="0">
        <f>HYPERLINK("https://dl.dropboxusercontent.com/scl/fi/549g3uex3h9wyf0ed61bd/100661f77829.jpg?rlkey=ybjsciqw4yxfdtsl69btajoae&amp;dl=0","Click to download Image")</f>
      </c>
      <c r="B789" s="0">
        <f>HYPERLINK("https://dl.dropboxusercontent.com/scl/fi/vac5fi53fsggrfjktspe2/mens-d.jpg?rlkey=d069he7wtcvcru335pkls63k3&amp;dl=0","Click to download SizeChart")</f>
      </c>
      <c r="C789" s="0" t="inlineStr">
        <is>
          <t>George Men's Midweight Hoodie</t>
        </is>
      </c>
      <c r="D789" s="1">
        <v>100661</v>
      </c>
      <c r="E789" s="0" t="inlineStr">
        <is>
          <t>GEORGE:100661A-S</t>
        </is>
      </c>
      <c r="G789" s="0" t="inlineStr">
        <is>
          <t>MENS</t>
        </is>
      </c>
      <c r="H789" s="0" t="inlineStr">
        <is>
          <t>S</t>
        </is>
      </c>
      <c r="I789" s="0">
        <v>34.99</v>
      </c>
      <c r="J789" s="0">
        <v>54</v>
      </c>
    </row>
    <row r="790" spans="1:10" customHeight="0">
      <c r="A790" s="0">
        <f>HYPERLINK("https://dl.dropboxusercontent.com/scl/fi/549g3uex3h9wyf0ed61bd/100661f77829.jpg?rlkey=ybjsciqw4yxfdtsl69btajoae&amp;dl=0","Click to download Image")</f>
      </c>
      <c r="B790" s="0">
        <f>HYPERLINK("https://dl.dropboxusercontent.com/scl/fi/vac5fi53fsggrfjktspe2/mens-d.jpg?rlkey=d069he7wtcvcru335pkls63k3&amp;dl=0","Click to download SizeChart")</f>
      </c>
      <c r="C790" s="0" t="inlineStr">
        <is>
          <t>George Men's Midweight Hoodie</t>
        </is>
      </c>
      <c r="D790" s="1">
        <v>100661</v>
      </c>
      <c r="E790" s="0" t="inlineStr">
        <is>
          <t>GEORGE:100661B-M</t>
        </is>
      </c>
      <c r="G790" s="0" t="inlineStr">
        <is>
          <t>MENS</t>
        </is>
      </c>
      <c r="H790" s="0" t="inlineStr">
        <is>
          <t>M</t>
        </is>
      </c>
      <c r="I790" s="0">
        <v>34.99</v>
      </c>
      <c r="J790" s="0">
        <v>46</v>
      </c>
    </row>
    <row r="791" spans="1:10" customHeight="0">
      <c r="A791" s="0">
        <f>HYPERLINK("https://dl.dropboxusercontent.com/scl/fi/549g3uex3h9wyf0ed61bd/100661f77829.jpg?rlkey=ybjsciqw4yxfdtsl69btajoae&amp;dl=0","Click to download Image")</f>
      </c>
      <c r="B791" s="0">
        <f>HYPERLINK("https://dl.dropboxusercontent.com/scl/fi/vac5fi53fsggrfjktspe2/mens-d.jpg?rlkey=d069he7wtcvcru335pkls63k3&amp;dl=0","Click to download SizeChart")</f>
      </c>
      <c r="C791" s="0" t="inlineStr">
        <is>
          <t>George Men's Midweight Hoodie</t>
        </is>
      </c>
      <c r="D791" s="1">
        <v>100661</v>
      </c>
      <c r="E791" s="0" t="inlineStr">
        <is>
          <t>GEORGE:100661C-L</t>
        </is>
      </c>
      <c r="G791" s="0" t="inlineStr">
        <is>
          <t>MENS</t>
        </is>
      </c>
      <c r="H791" s="0" t="inlineStr">
        <is>
          <t>L</t>
        </is>
      </c>
      <c r="I791" s="0">
        <v>34.99</v>
      </c>
      <c r="J791" s="0">
        <v>35</v>
      </c>
    </row>
    <row r="792" spans="1:10" customHeight="0">
      <c r="A792" s="0">
        <f>HYPERLINK("https://dl.dropboxusercontent.com/scl/fi/549g3uex3h9wyf0ed61bd/100661f77829.jpg?rlkey=ybjsciqw4yxfdtsl69btajoae&amp;dl=0","Click to download Image")</f>
      </c>
      <c r="B792" s="0">
        <f>HYPERLINK("https://dl.dropboxusercontent.com/scl/fi/vac5fi53fsggrfjktspe2/mens-d.jpg?rlkey=d069he7wtcvcru335pkls63k3&amp;dl=0","Click to download SizeChart")</f>
      </c>
      <c r="C792" s="0" t="inlineStr">
        <is>
          <t>George Men's Midweight Hoodie</t>
        </is>
      </c>
      <c r="D792" s="1">
        <v>100661</v>
      </c>
      <c r="E792" s="0" t="inlineStr">
        <is>
          <t>GEORGE:100661D-XL</t>
        </is>
      </c>
      <c r="G792" s="0" t="inlineStr">
        <is>
          <t>MENS</t>
        </is>
      </c>
      <c r="H792" s="0" t="inlineStr">
        <is>
          <t>XL</t>
        </is>
      </c>
      <c r="I792" s="0">
        <v>34.99</v>
      </c>
      <c r="J792" s="0">
        <v>88</v>
      </c>
    </row>
    <row r="793" spans="1:10" customHeight="0">
      <c r="A793" s="0">
        <f>HYPERLINK("https://dl.dropboxusercontent.com/scl/fi/549g3uex3h9wyf0ed61bd/100661f77829.jpg?rlkey=ybjsciqw4yxfdtsl69btajoae&amp;dl=0","Click to download Image")</f>
      </c>
      <c r="B793" s="0">
        <f>HYPERLINK("https://dl.dropboxusercontent.com/scl/fi/vac5fi53fsggrfjktspe2/mens-d.jpg?rlkey=d069he7wtcvcru335pkls63k3&amp;dl=0","Click to download SizeChart")</f>
      </c>
      <c r="C793" s="0" t="inlineStr">
        <is>
          <t>George Men's Midweight Hoodie</t>
        </is>
      </c>
      <c r="D793" s="1">
        <v>100661</v>
      </c>
      <c r="E793" s="0" t="inlineStr">
        <is>
          <t>GEORGE:100661E-2XL</t>
        </is>
      </c>
      <c r="G793" s="0" t="inlineStr">
        <is>
          <t>MENS</t>
        </is>
      </c>
      <c r="H793" s="0" t="inlineStr">
        <is>
          <t>2XL</t>
        </is>
      </c>
      <c r="I793" s="0">
        <v>36.99</v>
      </c>
      <c r="J793" s="0">
        <v>46</v>
      </c>
    </row>
    <row r="794" spans="1:10" customHeight="0">
      <c r="A794" s="0">
        <f>HYPERLINK("https://dl.dropboxusercontent.com/scl/fi/549g3uex3h9wyf0ed61bd/100661f77829.jpg?rlkey=ybjsciqw4yxfdtsl69btajoae&amp;dl=0","Click to download Image")</f>
      </c>
      <c r="B794" s="0">
        <f>HYPERLINK("https://dl.dropboxusercontent.com/scl/fi/vac5fi53fsggrfjktspe2/mens-d.jpg?rlkey=d069he7wtcvcru335pkls63k3&amp;dl=0","Click to download SizeChart")</f>
      </c>
      <c r="C794" s="0" t="inlineStr">
        <is>
          <t>George Men's Midweight Hoodie</t>
        </is>
      </c>
      <c r="D794" s="1">
        <v>100661</v>
      </c>
      <c r="E794" s="0" t="inlineStr">
        <is>
          <t>GEORGE:100661F-3XL</t>
        </is>
      </c>
      <c r="G794" s="0" t="inlineStr">
        <is>
          <t>MENS</t>
        </is>
      </c>
      <c r="H794" s="0" t="inlineStr">
        <is>
          <t>3XL</t>
        </is>
      </c>
      <c r="I794" s="0">
        <v>36.99</v>
      </c>
      <c r="J794" s="0">
        <v>31</v>
      </c>
    </row>
    <row r="795" spans="1:10" customHeight="0">
      <c r="A795" s="0">
        <f>HYPERLINK("https://dl.dropboxusercontent.com/scl/fi/b8l13nylsn9k8tou1gdgz/100659f84423.jpg?rlkey=tktj0zv90pr9eq8ern358s5f5&amp;dl=0","Click to download Image")</f>
      </c>
      <c r="B795" s="0">
        <f>HYPERLINK("https://dl.dropboxusercontent.com/scl/fi/vac5fi53fsggrfjktspe2/mens-d.jpg?rlkey=d069he7wtcvcru335pkls63k3&amp;dl=0","Click to download SizeChart")</f>
      </c>
      <c r="C795" s="0" t="inlineStr">
        <is>
          <t>George Men's Midweight Hoodie</t>
        </is>
      </c>
      <c r="D795" s="1">
        <v>100659</v>
      </c>
      <c r="E795" s="0" t="inlineStr">
        <is>
          <t>LEILAND:100659C-L</t>
        </is>
      </c>
      <c r="F795" s="2">
        <v>800100659036</v>
      </c>
      <c r="G795" s="0" t="inlineStr">
        <is>
          <t>MENS</t>
        </is>
      </c>
      <c r="H795" s="0" t="inlineStr">
        <is>
          <t>L</t>
        </is>
      </c>
      <c r="I795" s="0">
        <v>34.99</v>
      </c>
      <c r="J795" s="0">
        <v>4</v>
      </c>
    </row>
    <row r="796" spans="1:10" customHeight="0">
      <c r="A796" s="0">
        <f>HYPERLINK("https://dl.dropboxusercontent.com/scl/fi/b8l13nylsn9k8tou1gdgz/100659f84423.jpg?rlkey=tktj0zv90pr9eq8ern358s5f5&amp;dl=0","Click to download Image")</f>
      </c>
      <c r="B796" s="0">
        <f>HYPERLINK("https://dl.dropboxusercontent.com/scl/fi/vac5fi53fsggrfjktspe2/mens-d.jpg?rlkey=d069he7wtcvcru335pkls63k3&amp;dl=0","Click to download SizeChart")</f>
      </c>
      <c r="C796" s="0" t="inlineStr">
        <is>
          <t>George Men's Midweight Hoodie</t>
        </is>
      </c>
      <c r="D796" s="1">
        <v>100659</v>
      </c>
      <c r="E796" s="0" t="inlineStr">
        <is>
          <t>LEILAND:100659E-2XL</t>
        </is>
      </c>
      <c r="F796" s="2">
        <v>800100659050</v>
      </c>
      <c r="G796" s="0" t="inlineStr">
        <is>
          <t>MENS</t>
        </is>
      </c>
      <c r="H796" s="0" t="inlineStr">
        <is>
          <t>2XL</t>
        </is>
      </c>
      <c r="I796" s="0">
        <v>34.99</v>
      </c>
      <c r="J796" s="0">
        <v>23</v>
      </c>
    </row>
    <row r="797" spans="1:10" customHeight="0">
      <c r="A797" s="0">
        <f>HYPERLINK("https://dl.dropboxusercontent.com/scl/fi/xrrfqw0b7mkmpzbrdzzqo/100655f33857.jpg?rlkey=u44vx1csved77wjr1xuyafbrz&amp;dl=0","Click to download Image")</f>
      </c>
      <c r="B797" s="0">
        <f>HYPERLINK("https://dl.dropboxusercontent.com/scl/fi/b08injtg45d39hxgjsce3/mens-d.jpg?rlkey=35iod6lffd1mxx4z7m6coms47&amp;dl=0","Click to download SizeChart")</f>
      </c>
      <c r="C797" s="0" t="inlineStr">
        <is>
          <t>Leiland Men's Midweight Sweatshirt</t>
        </is>
      </c>
      <c r="D797" s="1">
        <v>100655</v>
      </c>
      <c r="E797" s="0" t="inlineStr">
        <is>
          <t>LEILAND:100655A-S</t>
        </is>
      </c>
      <c r="F797" s="2">
        <v>800100655014</v>
      </c>
      <c r="G797" s="0" t="inlineStr">
        <is>
          <t>MENS</t>
        </is>
      </c>
      <c r="H797" s="0" t="inlineStr">
        <is>
          <t>S</t>
        </is>
      </c>
      <c r="I797" s="0">
        <v>34.99</v>
      </c>
      <c r="J797" s="0">
        <v>24</v>
      </c>
    </row>
    <row r="798" spans="1:10" customHeight="0">
      <c r="A798" s="0">
        <f>HYPERLINK("https://dl.dropboxusercontent.com/scl/fi/xrrfqw0b7mkmpzbrdzzqo/100655f33857.jpg?rlkey=u44vx1csved77wjr1xuyafbrz&amp;dl=0","Click to download Image")</f>
      </c>
      <c r="B798" s="0">
        <f>HYPERLINK("https://dl.dropboxusercontent.com/scl/fi/b08injtg45d39hxgjsce3/mens-d.jpg?rlkey=35iod6lffd1mxx4z7m6coms47&amp;dl=0","Click to download SizeChart")</f>
      </c>
      <c r="C798" s="0" t="inlineStr">
        <is>
          <t>Leiland Men's Midweight Sweatshirt</t>
        </is>
      </c>
      <c r="D798" s="1">
        <v>100655</v>
      </c>
      <c r="E798" s="0" t="inlineStr">
        <is>
          <t>LEILAND:100655B-M</t>
        </is>
      </c>
      <c r="F798" s="2">
        <v>800100655021</v>
      </c>
      <c r="G798" s="0" t="inlineStr">
        <is>
          <t>MENS</t>
        </is>
      </c>
      <c r="H798" s="0" t="inlineStr">
        <is>
          <t>M</t>
        </is>
      </c>
      <c r="I798" s="0">
        <v>34.99</v>
      </c>
      <c r="J798" s="0">
        <v>55</v>
      </c>
    </row>
    <row r="799" spans="1:10" customHeight="0">
      <c r="A799" s="0">
        <f>HYPERLINK("https://dl.dropboxusercontent.com/scl/fi/xrrfqw0b7mkmpzbrdzzqo/100655f33857.jpg?rlkey=u44vx1csved77wjr1xuyafbrz&amp;dl=0","Click to download Image")</f>
      </c>
      <c r="B799" s="0">
        <f>HYPERLINK("https://dl.dropboxusercontent.com/scl/fi/b08injtg45d39hxgjsce3/mens-d.jpg?rlkey=35iod6lffd1mxx4z7m6coms47&amp;dl=0","Click to download SizeChart")</f>
      </c>
      <c r="C799" s="0" t="inlineStr">
        <is>
          <t>Leiland Men's Midweight Sweatshirt</t>
        </is>
      </c>
      <c r="D799" s="1">
        <v>100655</v>
      </c>
      <c r="E799" s="0" t="inlineStr">
        <is>
          <t>LEILAND:100655C-L</t>
        </is>
      </c>
      <c r="F799" s="2">
        <v>800100655038</v>
      </c>
      <c r="G799" s="0" t="inlineStr">
        <is>
          <t>MENS</t>
        </is>
      </c>
      <c r="H799" s="0" t="inlineStr">
        <is>
          <t>L</t>
        </is>
      </c>
      <c r="I799" s="0">
        <v>34.99</v>
      </c>
      <c r="J799" s="0">
        <v>32</v>
      </c>
    </row>
    <row r="800" spans="1:10" customHeight="0">
      <c r="A800" s="0">
        <f>HYPERLINK("https://dl.dropboxusercontent.com/scl/fi/xrrfqw0b7mkmpzbrdzzqo/100655f33857.jpg?rlkey=u44vx1csved77wjr1xuyafbrz&amp;dl=0","Click to download Image")</f>
      </c>
      <c r="B800" s="0">
        <f>HYPERLINK("https://dl.dropboxusercontent.com/scl/fi/b08injtg45d39hxgjsce3/mens-d.jpg?rlkey=35iod6lffd1mxx4z7m6coms47&amp;dl=0","Click to download SizeChart")</f>
      </c>
      <c r="C800" s="0" t="inlineStr">
        <is>
          <t>Leiland Men's Midweight Sweatshirt</t>
        </is>
      </c>
      <c r="D800" s="1">
        <v>100655</v>
      </c>
      <c r="E800" s="0" t="inlineStr">
        <is>
          <t>LEILAND:100655D-XL</t>
        </is>
      </c>
      <c r="F800" s="2">
        <v>800100655045</v>
      </c>
      <c r="G800" s="0" t="inlineStr">
        <is>
          <t>MENS</t>
        </is>
      </c>
      <c r="H800" s="0" t="inlineStr">
        <is>
          <t>XL</t>
        </is>
      </c>
      <c r="I800" s="0">
        <v>34.99</v>
      </c>
      <c r="J800" s="0">
        <v>38</v>
      </c>
    </row>
    <row r="801" spans="1:10" customHeight="0">
      <c r="A801" s="0">
        <f>HYPERLINK("https://dl.dropboxusercontent.com/scl/fi/xrrfqw0b7mkmpzbrdzzqo/100655f33857.jpg?rlkey=u44vx1csved77wjr1xuyafbrz&amp;dl=0","Click to download Image")</f>
      </c>
      <c r="B801" s="0">
        <f>HYPERLINK("https://dl.dropboxusercontent.com/scl/fi/b08injtg45d39hxgjsce3/mens-d.jpg?rlkey=35iod6lffd1mxx4z7m6coms47&amp;dl=0","Click to download SizeChart")</f>
      </c>
      <c r="C801" s="0" t="inlineStr">
        <is>
          <t>Leiland Men's Midweight Sweatshirt</t>
        </is>
      </c>
      <c r="D801" s="1">
        <v>100655</v>
      </c>
      <c r="E801" s="0" t="inlineStr">
        <is>
          <t>LEILAND:100655E-2XL</t>
        </is>
      </c>
      <c r="F801" s="2">
        <v>800100655052</v>
      </c>
      <c r="G801" s="0" t="inlineStr">
        <is>
          <t>MENS</t>
        </is>
      </c>
      <c r="H801" s="0" t="inlineStr">
        <is>
          <t>2XL</t>
        </is>
      </c>
      <c r="I801" s="0">
        <v>36.99</v>
      </c>
      <c r="J801" s="0">
        <v>34</v>
      </c>
    </row>
    <row r="802" spans="1:10" customHeight="0">
      <c r="A802" s="0">
        <f>HYPERLINK("https://dl.dropboxusercontent.com/scl/fi/xrrfqw0b7mkmpzbrdzzqo/100655f33857.jpg?rlkey=u44vx1csved77wjr1xuyafbrz&amp;dl=0","Click to download Image")</f>
      </c>
      <c r="B802" s="0">
        <f>HYPERLINK("https://dl.dropboxusercontent.com/scl/fi/b08injtg45d39hxgjsce3/mens-d.jpg?rlkey=35iod6lffd1mxx4z7m6coms47&amp;dl=0","Click to download SizeChart")</f>
      </c>
      <c r="C802" s="0" t="inlineStr">
        <is>
          <t>Leiland Men's Midweight Sweatshirt</t>
        </is>
      </c>
      <c r="D802" s="1">
        <v>100655</v>
      </c>
      <c r="E802" s="0" t="inlineStr">
        <is>
          <t>LEILAND:100655F-3XL</t>
        </is>
      </c>
      <c r="F802" s="2">
        <v>800100655069</v>
      </c>
      <c r="G802" s="0" t="inlineStr">
        <is>
          <t>MENS</t>
        </is>
      </c>
      <c r="H802" s="0" t="inlineStr">
        <is>
          <t>3XL</t>
        </is>
      </c>
      <c r="I802" s="0">
        <v>36.99</v>
      </c>
      <c r="J802" s="0">
        <v>12</v>
      </c>
    </row>
    <row r="803" spans="1:10" customHeight="0">
      <c r="A803" s="0">
        <f>HYPERLINK("https://dl.dropboxusercontent.com/scl/fi/6xwzmr8nqii2i7yupl5nh/123180af02237.jpg?rlkey=ijbgyiwoxbi0swv17tbeeevdn&amp;dl=0","Click to download Image")</f>
      </c>
      <c r="B803" s="0">
        <f>HYPERLINK("https://dl.dropboxusercontent.com/scl/fi/rtpp9qbvvywjt6h3tm53c/2january-20201mens.jpg?rlkey=oem4kkk8h0ehl146tglha3r5m&amp;dl=0","Click to download SizeChart")</f>
      </c>
      <c r="C803" s="0" t="inlineStr">
        <is>
          <t>Carlo Men's Midweight Hoodie</t>
        </is>
      </c>
      <c r="D803" s="1">
        <v>123180</v>
      </c>
      <c r="E803" s="0" t="inlineStr">
        <is>
          <t>ISU CARLO M BK:123180A-S</t>
        </is>
      </c>
      <c r="F803" s="2">
        <v>801123180040</v>
      </c>
      <c r="G803" s="0" t="inlineStr">
        <is>
          <t>MENS</t>
        </is>
      </c>
      <c r="H803" s="0" t="inlineStr">
        <is>
          <t>S</t>
        </is>
      </c>
      <c r="I803" s="0">
        <v>39.99</v>
      </c>
      <c r="J803" s="0">
        <v>21</v>
      </c>
    </row>
    <row r="804" spans="1:10" customHeight="0">
      <c r="A804" s="0">
        <f>HYPERLINK("https://dl.dropboxusercontent.com/scl/fi/6xwzmr8nqii2i7yupl5nh/123180af02237.jpg?rlkey=ijbgyiwoxbi0swv17tbeeevdn&amp;dl=0","Click to download Image")</f>
      </c>
      <c r="B804" s="0">
        <f>HYPERLINK("https://dl.dropboxusercontent.com/scl/fi/rtpp9qbvvywjt6h3tm53c/2january-20201mens.jpg?rlkey=oem4kkk8h0ehl146tglha3r5m&amp;dl=0","Click to download SizeChart")</f>
      </c>
      <c r="C804" s="0" t="inlineStr">
        <is>
          <t>Carlo Men's Midweight Hoodie</t>
        </is>
      </c>
      <c r="D804" s="1">
        <v>123180</v>
      </c>
      <c r="E804" s="0" t="inlineStr">
        <is>
          <t>ISU CARLO M BK:123180B-M</t>
        </is>
      </c>
      <c r="F804" s="2">
        <v>801123180057</v>
      </c>
      <c r="G804" s="0" t="inlineStr">
        <is>
          <t>MENS</t>
        </is>
      </c>
      <c r="H804" s="0" t="inlineStr">
        <is>
          <t>M</t>
        </is>
      </c>
      <c r="I804" s="0">
        <v>39.99</v>
      </c>
      <c r="J804" s="0">
        <v>53</v>
      </c>
    </row>
    <row r="805" spans="1:10" customHeight="0">
      <c r="A805" s="0">
        <f>HYPERLINK("https://dl.dropboxusercontent.com/scl/fi/6xwzmr8nqii2i7yupl5nh/123180af02237.jpg?rlkey=ijbgyiwoxbi0swv17tbeeevdn&amp;dl=0","Click to download Image")</f>
      </c>
      <c r="B805" s="0">
        <f>HYPERLINK("https://dl.dropboxusercontent.com/scl/fi/rtpp9qbvvywjt6h3tm53c/2january-20201mens.jpg?rlkey=oem4kkk8h0ehl146tglha3r5m&amp;dl=0","Click to download SizeChart")</f>
      </c>
      <c r="C805" s="0" t="inlineStr">
        <is>
          <t>Carlo Men's Midweight Hoodie</t>
        </is>
      </c>
      <c r="D805" s="1">
        <v>123180</v>
      </c>
      <c r="E805" s="0" t="inlineStr">
        <is>
          <t>ISU CARLO M BK:123180C-L</t>
        </is>
      </c>
      <c r="F805" s="2">
        <v>801123180064</v>
      </c>
      <c r="G805" s="0" t="inlineStr">
        <is>
          <t>MENS</t>
        </is>
      </c>
      <c r="H805" s="0" t="inlineStr">
        <is>
          <t>L</t>
        </is>
      </c>
      <c r="I805" s="0">
        <v>39.99</v>
      </c>
      <c r="J805" s="0">
        <v>80</v>
      </c>
    </row>
    <row r="806" spans="1:10" customHeight="0">
      <c r="A806" s="0">
        <f>HYPERLINK("https://dl.dropboxusercontent.com/scl/fi/6xwzmr8nqii2i7yupl5nh/123180af02237.jpg?rlkey=ijbgyiwoxbi0swv17tbeeevdn&amp;dl=0","Click to download Image")</f>
      </c>
      <c r="B806" s="0">
        <f>HYPERLINK("https://dl.dropboxusercontent.com/scl/fi/rtpp9qbvvywjt6h3tm53c/2january-20201mens.jpg?rlkey=oem4kkk8h0ehl146tglha3r5m&amp;dl=0","Click to download SizeChart")</f>
      </c>
      <c r="C806" s="0" t="inlineStr">
        <is>
          <t>Carlo Men's Midweight Hoodie</t>
        </is>
      </c>
      <c r="D806" s="1">
        <v>123180</v>
      </c>
      <c r="E806" s="0" t="inlineStr">
        <is>
          <t>ISU CARLO M BK:123180D-XL</t>
        </is>
      </c>
      <c r="F806" s="2">
        <v>801123180071</v>
      </c>
      <c r="G806" s="0" t="inlineStr">
        <is>
          <t>MENS</t>
        </is>
      </c>
      <c r="H806" s="0" t="inlineStr">
        <is>
          <t>XL</t>
        </is>
      </c>
      <c r="I806" s="0">
        <v>39.99</v>
      </c>
      <c r="J806" s="0">
        <v>80</v>
      </c>
    </row>
    <row r="807" spans="1:10" customHeight="0">
      <c r="A807" s="0">
        <f>HYPERLINK("https://dl.dropboxusercontent.com/scl/fi/6xwzmr8nqii2i7yupl5nh/123180af02237.jpg?rlkey=ijbgyiwoxbi0swv17tbeeevdn&amp;dl=0","Click to download Image")</f>
      </c>
      <c r="B807" s="0">
        <f>HYPERLINK("https://dl.dropboxusercontent.com/scl/fi/rtpp9qbvvywjt6h3tm53c/2january-20201mens.jpg?rlkey=oem4kkk8h0ehl146tglha3r5m&amp;dl=0","Click to download SizeChart")</f>
      </c>
      <c r="C807" s="0" t="inlineStr">
        <is>
          <t>Carlo Men's Midweight Hoodie</t>
        </is>
      </c>
      <c r="D807" s="1">
        <v>123180</v>
      </c>
      <c r="E807" s="0" t="inlineStr">
        <is>
          <t>ISU CARLO M BK:123180E-2XL</t>
        </is>
      </c>
      <c r="F807" s="2">
        <v>801123180088</v>
      </c>
      <c r="G807" s="0" t="inlineStr">
        <is>
          <t>MENS</t>
        </is>
      </c>
      <c r="H807" s="0" t="inlineStr">
        <is>
          <t>2XL</t>
        </is>
      </c>
      <c r="I807" s="0">
        <v>41.99</v>
      </c>
      <c r="J807" s="0">
        <v>54</v>
      </c>
    </row>
    <row r="808" spans="1:10" customHeight="0">
      <c r="A808" s="0">
        <f>HYPERLINK("https://dl.dropboxusercontent.com/scl/fi/6xwzmr8nqii2i7yupl5nh/123180af02237.jpg?rlkey=ijbgyiwoxbi0swv17tbeeevdn&amp;dl=0","Click to download Image")</f>
      </c>
      <c r="B808" s="0">
        <f>HYPERLINK("https://dl.dropboxusercontent.com/scl/fi/rtpp9qbvvywjt6h3tm53c/2january-20201mens.jpg?rlkey=oem4kkk8h0ehl146tglha3r5m&amp;dl=0","Click to download SizeChart")</f>
      </c>
      <c r="C808" s="0" t="inlineStr">
        <is>
          <t>Carlo Men's Midweight Hoodie</t>
        </is>
      </c>
      <c r="D808" s="1">
        <v>123180</v>
      </c>
      <c r="E808" s="0" t="inlineStr">
        <is>
          <t>ISU CARLO M BK:123180F-3XL</t>
        </is>
      </c>
      <c r="F808" s="2">
        <v>801123180095</v>
      </c>
      <c r="G808" s="0" t="inlineStr">
        <is>
          <t>MENS</t>
        </is>
      </c>
      <c r="H808" s="0" t="inlineStr">
        <is>
          <t>3XL</t>
        </is>
      </c>
      <c r="I808" s="0">
        <v>41.99</v>
      </c>
      <c r="J808" s="0">
        <v>26</v>
      </c>
    </row>
    <row r="809" spans="1:10" customHeight="0">
      <c r="A809" s="0">
        <f>HYPERLINK("https://dl.dropboxusercontent.com/scl/fi/ezkmcie5iiqah85g5ksbi/kent-137434f.jpg?rlkey=mcq6h963ouublobcbz3o5bbm8&amp;dl=0","Click to download Image")</f>
      </c>
      <c r="B809" s="0">
        <f>HYPERLINK("https://dl.dropboxusercontent.com/scl/fi/5y73xy7y35goxkl25ec48/graphic-update2022-mens.jpg?rlkey=7paoo5iejucbso17gylhqdfof&amp;dl=0","Click to download SizeChart")</f>
      </c>
      <c r="C809" s="0" t="inlineStr">
        <is>
          <t>Kent Men's Midweight Sweatshirt</t>
        </is>
      </c>
      <c r="D809" s="1">
        <v>137434</v>
      </c>
      <c r="E809" s="0" t="inlineStr">
        <is>
          <t>IOWA KENT M BK:137434A-S</t>
        </is>
      </c>
      <c r="F809" s="2">
        <v>800137434040</v>
      </c>
      <c r="G809" s="0" t="inlineStr">
        <is>
          <t>MENS</t>
        </is>
      </c>
      <c r="H809" s="0" t="inlineStr">
        <is>
          <t>S</t>
        </is>
      </c>
      <c r="I809" s="0">
        <v>34.99</v>
      </c>
      <c r="J809" s="0">
        <v>1</v>
      </c>
    </row>
    <row r="810" spans="1:10" customHeight="0">
      <c r="A810" s="0">
        <f>HYPERLINK("https://dl.dropboxusercontent.com/scl/fi/ezkmcie5iiqah85g5ksbi/kent-137434f.jpg?rlkey=mcq6h963ouublobcbz3o5bbm8&amp;dl=0","Click to download Image")</f>
      </c>
      <c r="B810" s="0">
        <f>HYPERLINK("https://dl.dropboxusercontent.com/scl/fi/5y73xy7y35goxkl25ec48/graphic-update2022-mens.jpg?rlkey=7paoo5iejucbso17gylhqdfof&amp;dl=0","Click to download SizeChart")</f>
      </c>
      <c r="C810" s="0" t="inlineStr">
        <is>
          <t>Kent Men's Midweight Sweatshirt</t>
        </is>
      </c>
      <c r="D810" s="1">
        <v>137434</v>
      </c>
      <c r="E810" s="0" t="inlineStr">
        <is>
          <t>IOWA KENT M BK:137434B-M</t>
        </is>
      </c>
      <c r="F810" s="2">
        <v>800137434057</v>
      </c>
      <c r="G810" s="0" t="inlineStr">
        <is>
          <t>MENS</t>
        </is>
      </c>
      <c r="H810" s="0" t="inlineStr">
        <is>
          <t>M</t>
        </is>
      </c>
      <c r="I810" s="0">
        <v>34.99</v>
      </c>
      <c r="J810" s="0">
        <v>1</v>
      </c>
    </row>
    <row r="811" spans="1:10" customHeight="0">
      <c r="A811" s="0">
        <f>HYPERLINK("https://dl.dropboxusercontent.com/scl/fi/ezkmcie5iiqah85g5ksbi/kent-137434f.jpg?rlkey=mcq6h963ouublobcbz3o5bbm8&amp;dl=0","Click to download Image")</f>
      </c>
      <c r="B811" s="0">
        <f>HYPERLINK("https://dl.dropboxusercontent.com/scl/fi/5y73xy7y35goxkl25ec48/graphic-update2022-mens.jpg?rlkey=7paoo5iejucbso17gylhqdfof&amp;dl=0","Click to download SizeChart")</f>
      </c>
      <c r="C811" s="0" t="inlineStr">
        <is>
          <t>Kent Men's Midweight Sweatshirt</t>
        </is>
      </c>
      <c r="D811" s="1">
        <v>137434</v>
      </c>
      <c r="E811" s="0" t="inlineStr">
        <is>
          <t>IOWA KENT M BK:137434C-L</t>
        </is>
      </c>
      <c r="F811" s="2">
        <v>800137434064</v>
      </c>
      <c r="G811" s="0" t="inlineStr">
        <is>
          <t>MENS</t>
        </is>
      </c>
      <c r="H811" s="0" t="inlineStr">
        <is>
          <t>L</t>
        </is>
      </c>
      <c r="I811" s="0">
        <v>34.99</v>
      </c>
      <c r="J811" s="0">
        <v>0</v>
      </c>
    </row>
    <row r="812" spans="1:10" customHeight="0">
      <c r="A812" s="0">
        <f>HYPERLINK("https://dl.dropboxusercontent.com/scl/fi/ezkmcie5iiqah85g5ksbi/kent-137434f.jpg?rlkey=mcq6h963ouublobcbz3o5bbm8&amp;dl=0","Click to download Image")</f>
      </c>
      <c r="B812" s="0">
        <f>HYPERLINK("https://dl.dropboxusercontent.com/scl/fi/5y73xy7y35goxkl25ec48/graphic-update2022-mens.jpg?rlkey=7paoo5iejucbso17gylhqdfof&amp;dl=0","Click to download SizeChart")</f>
      </c>
      <c r="C812" s="0" t="inlineStr">
        <is>
          <t>Kent Men's Midweight Sweatshirt</t>
        </is>
      </c>
      <c r="D812" s="1">
        <v>137434</v>
      </c>
      <c r="E812" s="0" t="inlineStr">
        <is>
          <t>IOWA KENT M BK:137434D-XL</t>
        </is>
      </c>
      <c r="F812" s="2">
        <v>800137434071</v>
      </c>
      <c r="G812" s="0" t="inlineStr">
        <is>
          <t>MENS</t>
        </is>
      </c>
      <c r="H812" s="0" t="inlineStr">
        <is>
          <t>XL</t>
        </is>
      </c>
      <c r="I812" s="0">
        <v>34.99</v>
      </c>
      <c r="J812" s="0">
        <v>0</v>
      </c>
    </row>
    <row r="813" spans="1:10" customHeight="0">
      <c r="A813" s="0">
        <f>HYPERLINK("https://dl.dropboxusercontent.com/scl/fi/ezkmcie5iiqah85g5ksbi/kent-137434f.jpg?rlkey=mcq6h963ouublobcbz3o5bbm8&amp;dl=0","Click to download Image")</f>
      </c>
      <c r="B813" s="0">
        <f>HYPERLINK("https://dl.dropboxusercontent.com/scl/fi/5y73xy7y35goxkl25ec48/graphic-update2022-mens.jpg?rlkey=7paoo5iejucbso17gylhqdfof&amp;dl=0","Click to download SizeChart")</f>
      </c>
      <c r="C813" s="0" t="inlineStr">
        <is>
          <t>Kent Men's Midweight Sweatshirt</t>
        </is>
      </c>
      <c r="D813" s="1">
        <v>137434</v>
      </c>
      <c r="E813" s="0" t="inlineStr">
        <is>
          <t>IOWA KENT M BK:137434E-2XL</t>
        </is>
      </c>
      <c r="F813" s="2">
        <v>800137434088</v>
      </c>
      <c r="G813" s="0" t="inlineStr">
        <is>
          <t>MENS</t>
        </is>
      </c>
      <c r="H813" s="0" t="inlineStr">
        <is>
          <t>2XL</t>
        </is>
      </c>
      <c r="I813" s="0">
        <v>46.99</v>
      </c>
      <c r="J813" s="0">
        <v>0</v>
      </c>
    </row>
    <row r="814" spans="1:10" customHeight="0">
      <c r="A814" s="0">
        <f>HYPERLINK("https://dl.dropboxusercontent.com/scl/fi/ezkmcie5iiqah85g5ksbi/kent-137434f.jpg?rlkey=mcq6h963ouublobcbz3o5bbm8&amp;dl=0","Click to download Image")</f>
      </c>
      <c r="B814" s="0">
        <f>HYPERLINK("https://dl.dropboxusercontent.com/scl/fi/5y73xy7y35goxkl25ec48/graphic-update2022-mens.jpg?rlkey=7paoo5iejucbso17gylhqdfof&amp;dl=0","Click to download SizeChart")</f>
      </c>
      <c r="C814" s="0" t="inlineStr">
        <is>
          <t>Kent Men's Midweight Sweatshirt</t>
        </is>
      </c>
      <c r="D814" s="1">
        <v>137434</v>
      </c>
      <c r="E814" s="0" t="inlineStr">
        <is>
          <t>IOWA KENT M BK:137434F-3XL</t>
        </is>
      </c>
      <c r="F814" s="2">
        <v>800137434095</v>
      </c>
      <c r="G814" s="0" t="inlineStr">
        <is>
          <t>MENS</t>
        </is>
      </c>
      <c r="H814" s="0" t="inlineStr">
        <is>
          <t>3XL</t>
        </is>
      </c>
      <c r="I814" s="0">
        <v>46.99</v>
      </c>
      <c r="J814" s="0">
        <v>0</v>
      </c>
    </row>
    <row r="815" spans="1:10" customHeight="0">
      <c r="A815" s="0">
        <f>HYPERLINK("https://dl.dropboxusercontent.com/scl/fi/r8fqky2bm6g70cefwj0pm/kent-137435f.jpg?rlkey=83gckuioweev3gra6i6ujq5ks&amp;dl=0","Click to download Image")</f>
      </c>
      <c r="B815" s="0">
        <f>HYPERLINK("https://dl.dropboxusercontent.com/scl/fi/5y73xy7y35goxkl25ec48/graphic-update2022-mens.jpg?rlkey=7paoo5iejucbso17gylhqdfof&amp;dl=0","Click to download SizeChart")</f>
      </c>
      <c r="C815" s="0" t="inlineStr">
        <is>
          <t>Kent Men's Midweight Sweatshirt</t>
        </is>
      </c>
      <c r="D815" s="1">
        <v>137435</v>
      </c>
      <c r="E815" s="0" t="inlineStr">
        <is>
          <t>IOWA KENT M HG:137435A-S</t>
        </is>
      </c>
      <c r="F815" s="2">
        <v>800137435047</v>
      </c>
      <c r="G815" s="0" t="inlineStr">
        <is>
          <t>MENS</t>
        </is>
      </c>
      <c r="H815" s="0" t="inlineStr">
        <is>
          <t>S</t>
        </is>
      </c>
      <c r="I815" s="0">
        <v>34.99</v>
      </c>
      <c r="J815" s="0">
        <v>0</v>
      </c>
    </row>
    <row r="816" spans="1:10" customHeight="0">
      <c r="A816" s="0">
        <f>HYPERLINK("https://dl.dropboxusercontent.com/scl/fi/r8fqky2bm6g70cefwj0pm/kent-137435f.jpg?rlkey=83gckuioweev3gra6i6ujq5ks&amp;dl=0","Click to download Image")</f>
      </c>
      <c r="B816" s="0">
        <f>HYPERLINK("https://dl.dropboxusercontent.com/scl/fi/5y73xy7y35goxkl25ec48/graphic-update2022-mens.jpg?rlkey=7paoo5iejucbso17gylhqdfof&amp;dl=0","Click to download SizeChart")</f>
      </c>
      <c r="C816" s="0" t="inlineStr">
        <is>
          <t>Kent Men's Midweight Sweatshirt</t>
        </is>
      </c>
      <c r="D816" s="1">
        <v>137435</v>
      </c>
      <c r="E816" s="0" t="inlineStr">
        <is>
          <t>IOWA KENT M HG:137435B-M</t>
        </is>
      </c>
      <c r="F816" s="2">
        <v>800137435054</v>
      </c>
      <c r="G816" s="0" t="inlineStr">
        <is>
          <t>MENS</t>
        </is>
      </c>
      <c r="H816" s="0" t="inlineStr">
        <is>
          <t>M</t>
        </is>
      </c>
      <c r="I816" s="0">
        <v>34.99</v>
      </c>
      <c r="J816" s="0">
        <v>0</v>
      </c>
    </row>
    <row r="817" spans="1:10" customHeight="0">
      <c r="A817" s="0">
        <f>HYPERLINK("https://dl.dropboxusercontent.com/scl/fi/r8fqky2bm6g70cefwj0pm/kent-137435f.jpg?rlkey=83gckuioweev3gra6i6ujq5ks&amp;dl=0","Click to download Image")</f>
      </c>
      <c r="B817" s="0">
        <f>HYPERLINK("https://dl.dropboxusercontent.com/scl/fi/5y73xy7y35goxkl25ec48/graphic-update2022-mens.jpg?rlkey=7paoo5iejucbso17gylhqdfof&amp;dl=0","Click to download SizeChart")</f>
      </c>
      <c r="C817" s="0" t="inlineStr">
        <is>
          <t>Kent Men's Midweight Sweatshirt</t>
        </is>
      </c>
      <c r="D817" s="1">
        <v>137435</v>
      </c>
      <c r="E817" s="0" t="inlineStr">
        <is>
          <t>IOWA KENT M HG:137435C-L</t>
        </is>
      </c>
      <c r="F817" s="2">
        <v>800137435061</v>
      </c>
      <c r="G817" s="0" t="inlineStr">
        <is>
          <t>MENS</t>
        </is>
      </c>
      <c r="H817" s="0" t="inlineStr">
        <is>
          <t>L</t>
        </is>
      </c>
      <c r="I817" s="0">
        <v>34.99</v>
      </c>
      <c r="J817" s="0">
        <v>3</v>
      </c>
    </row>
    <row r="818" spans="1:10" customHeight="0">
      <c r="A818" s="0">
        <f>HYPERLINK("https://dl.dropboxusercontent.com/scl/fi/r8fqky2bm6g70cefwj0pm/kent-137435f.jpg?rlkey=83gckuioweev3gra6i6ujq5ks&amp;dl=0","Click to download Image")</f>
      </c>
      <c r="B818" s="0">
        <f>HYPERLINK("https://dl.dropboxusercontent.com/scl/fi/5y73xy7y35goxkl25ec48/graphic-update2022-mens.jpg?rlkey=7paoo5iejucbso17gylhqdfof&amp;dl=0","Click to download SizeChart")</f>
      </c>
      <c r="C818" s="0" t="inlineStr">
        <is>
          <t>Kent Men's Midweight Sweatshirt</t>
        </is>
      </c>
      <c r="D818" s="1">
        <v>137435</v>
      </c>
      <c r="E818" s="0" t="inlineStr">
        <is>
          <t>IOWA KENT M HG:137435D-XL</t>
        </is>
      </c>
      <c r="F818" s="2">
        <v>800137435078</v>
      </c>
      <c r="G818" s="0" t="inlineStr">
        <is>
          <t>MENS</t>
        </is>
      </c>
      <c r="H818" s="0" t="inlineStr">
        <is>
          <t>XL</t>
        </is>
      </c>
      <c r="I818" s="0">
        <v>34.99</v>
      </c>
      <c r="J818" s="0">
        <v>0</v>
      </c>
    </row>
    <row r="819" spans="1:10" customHeight="0">
      <c r="A819" s="0">
        <f>HYPERLINK("https://dl.dropboxusercontent.com/scl/fi/r8fqky2bm6g70cefwj0pm/kent-137435f.jpg?rlkey=83gckuioweev3gra6i6ujq5ks&amp;dl=0","Click to download Image")</f>
      </c>
      <c r="B819" s="0">
        <f>HYPERLINK("https://dl.dropboxusercontent.com/scl/fi/5y73xy7y35goxkl25ec48/graphic-update2022-mens.jpg?rlkey=7paoo5iejucbso17gylhqdfof&amp;dl=0","Click to download SizeChart")</f>
      </c>
      <c r="C819" s="0" t="inlineStr">
        <is>
          <t>Kent Men's Midweight Sweatshirt</t>
        </is>
      </c>
      <c r="D819" s="1">
        <v>137435</v>
      </c>
      <c r="E819" s="0" t="inlineStr">
        <is>
          <t>IOWA KENT M HG:137435E-2XL</t>
        </is>
      </c>
      <c r="F819" s="2">
        <v>800137435085</v>
      </c>
      <c r="G819" s="0" t="inlineStr">
        <is>
          <t>MENS</t>
        </is>
      </c>
      <c r="H819" s="0" t="inlineStr">
        <is>
          <t>2XL</t>
        </is>
      </c>
      <c r="I819" s="0">
        <v>40.99</v>
      </c>
      <c r="J819" s="0">
        <v>0</v>
      </c>
    </row>
    <row r="820" spans="1:10" customHeight="0">
      <c r="A820" s="0">
        <f>HYPERLINK("https://dl.dropboxusercontent.com/scl/fi/r8fqky2bm6g70cefwj0pm/kent-137435f.jpg?rlkey=83gckuioweev3gra6i6ujq5ks&amp;dl=0","Click to download Image")</f>
      </c>
      <c r="B820" s="0">
        <f>HYPERLINK("https://dl.dropboxusercontent.com/scl/fi/5y73xy7y35goxkl25ec48/graphic-update2022-mens.jpg?rlkey=7paoo5iejucbso17gylhqdfof&amp;dl=0","Click to download SizeChart")</f>
      </c>
      <c r="C820" s="0" t="inlineStr">
        <is>
          <t>Kent Men's Midweight Sweatshirt</t>
        </is>
      </c>
      <c r="D820" s="1">
        <v>137435</v>
      </c>
      <c r="E820" s="0" t="inlineStr">
        <is>
          <t>IOWA KENT M HG:137435F-3XL</t>
        </is>
      </c>
      <c r="F820" s="2">
        <v>800137435092</v>
      </c>
      <c r="G820" s="0" t="inlineStr">
        <is>
          <t>MENS</t>
        </is>
      </c>
      <c r="H820" s="0" t="inlineStr">
        <is>
          <t>3XL</t>
        </is>
      </c>
      <c r="I820" s="0">
        <v>40.99</v>
      </c>
      <c r="J820" s="0">
        <v>0</v>
      </c>
    </row>
    <row r="821" spans="1:10" customHeight="0">
      <c r="A821" s="0">
        <f>HYPERLINK("https://dl.dropboxusercontent.com/scl/fi/wof8q9hohlxjq23ujhtvj/kent-137473f.jpg?rlkey=x4hq2tsiuuqx52xo3oy9imi32&amp;dl=0","Click to download Image")</f>
      </c>
      <c r="B821" s="0">
        <f>HYPERLINK("https://dl.dropboxusercontent.com/scl/fi/5y73xy7y35goxkl25ec48/graphic-update2022-mens.jpg?rlkey=7paoo5iejucbso17gylhqdfof&amp;dl=0","Click to download SizeChart")</f>
      </c>
      <c r="C821" s="0" t="inlineStr">
        <is>
          <t>Kent Men's Midweight Sweatshirt</t>
        </is>
      </c>
      <c r="D821" s="1">
        <v>137473</v>
      </c>
      <c r="E821" s="0" t="inlineStr">
        <is>
          <t>ISU KENT M CL:137473A-S</t>
        </is>
      </c>
      <c r="F821" s="2">
        <v>801137473046</v>
      </c>
      <c r="G821" s="0" t="inlineStr">
        <is>
          <t>MENS</t>
        </is>
      </c>
      <c r="H821" s="0" t="inlineStr">
        <is>
          <t>S</t>
        </is>
      </c>
      <c r="I821" s="0">
        <v>34.99</v>
      </c>
      <c r="J821" s="0">
        <v>0</v>
      </c>
    </row>
    <row r="822" spans="1:10" customHeight="0">
      <c r="A822" s="0">
        <f>HYPERLINK("https://dl.dropboxusercontent.com/scl/fi/wof8q9hohlxjq23ujhtvj/kent-137473f.jpg?rlkey=x4hq2tsiuuqx52xo3oy9imi32&amp;dl=0","Click to download Image")</f>
      </c>
      <c r="B822" s="0">
        <f>HYPERLINK("https://dl.dropboxusercontent.com/scl/fi/5y73xy7y35goxkl25ec48/graphic-update2022-mens.jpg?rlkey=7paoo5iejucbso17gylhqdfof&amp;dl=0","Click to download SizeChart")</f>
      </c>
      <c r="C822" s="0" t="inlineStr">
        <is>
          <t>Kent Men's Midweight Sweatshirt</t>
        </is>
      </c>
      <c r="D822" s="1">
        <v>137473</v>
      </c>
      <c r="E822" s="0" t="inlineStr">
        <is>
          <t>ISU KENT M CL:137473B-M</t>
        </is>
      </c>
      <c r="F822" s="2">
        <v>801137473053</v>
      </c>
      <c r="G822" s="0" t="inlineStr">
        <is>
          <t>MENS</t>
        </is>
      </c>
      <c r="H822" s="0" t="inlineStr">
        <is>
          <t>M</t>
        </is>
      </c>
      <c r="I822" s="0">
        <v>34.99</v>
      </c>
      <c r="J822" s="0">
        <v>5</v>
      </c>
    </row>
    <row r="823" spans="1:10" customHeight="0">
      <c r="A823" s="0">
        <f>HYPERLINK("https://dl.dropboxusercontent.com/scl/fi/wof8q9hohlxjq23ujhtvj/kent-137473f.jpg?rlkey=x4hq2tsiuuqx52xo3oy9imi32&amp;dl=0","Click to download Image")</f>
      </c>
      <c r="B823" s="0">
        <f>HYPERLINK("https://dl.dropboxusercontent.com/scl/fi/5y73xy7y35goxkl25ec48/graphic-update2022-mens.jpg?rlkey=7paoo5iejucbso17gylhqdfof&amp;dl=0","Click to download SizeChart")</f>
      </c>
      <c r="C823" s="0" t="inlineStr">
        <is>
          <t>Kent Men's Midweight Sweatshirt</t>
        </is>
      </c>
      <c r="D823" s="1">
        <v>137473</v>
      </c>
      <c r="E823" s="0" t="inlineStr">
        <is>
          <t>ISU KENT M CL:137473C-L</t>
        </is>
      </c>
      <c r="F823" s="2">
        <v>801137473060</v>
      </c>
      <c r="G823" s="0" t="inlineStr">
        <is>
          <t>MENS</t>
        </is>
      </c>
      <c r="H823" s="0" t="inlineStr">
        <is>
          <t>L</t>
        </is>
      </c>
      <c r="I823" s="0">
        <v>34.99</v>
      </c>
      <c r="J823" s="0">
        <v>1</v>
      </c>
    </row>
    <row r="824" spans="1:10" customHeight="0">
      <c r="A824" s="0">
        <f>HYPERLINK("https://dl.dropboxusercontent.com/scl/fi/wof8q9hohlxjq23ujhtvj/kent-137473f.jpg?rlkey=x4hq2tsiuuqx52xo3oy9imi32&amp;dl=0","Click to download Image")</f>
      </c>
      <c r="B824" s="0">
        <f>HYPERLINK("https://dl.dropboxusercontent.com/scl/fi/5y73xy7y35goxkl25ec48/graphic-update2022-mens.jpg?rlkey=7paoo5iejucbso17gylhqdfof&amp;dl=0","Click to download SizeChart")</f>
      </c>
      <c r="C824" s="0" t="inlineStr">
        <is>
          <t>Kent Men's Midweight Sweatshirt</t>
        </is>
      </c>
      <c r="D824" s="1">
        <v>137473</v>
      </c>
      <c r="E824" s="0" t="inlineStr">
        <is>
          <t>ISU KENT M CL:137473D-XL</t>
        </is>
      </c>
      <c r="F824" s="2">
        <v>801137473077</v>
      </c>
      <c r="G824" s="0" t="inlineStr">
        <is>
          <t>MENS</t>
        </is>
      </c>
      <c r="H824" s="0" t="inlineStr">
        <is>
          <t>XL</t>
        </is>
      </c>
      <c r="I824" s="0">
        <v>34.99</v>
      </c>
      <c r="J824" s="0">
        <v>0</v>
      </c>
    </row>
    <row r="825" spans="1:10" customHeight="0">
      <c r="A825" s="0">
        <f>HYPERLINK("https://dl.dropboxusercontent.com/scl/fi/wof8q9hohlxjq23ujhtvj/kent-137473f.jpg?rlkey=x4hq2tsiuuqx52xo3oy9imi32&amp;dl=0","Click to download Image")</f>
      </c>
      <c r="B825" s="0">
        <f>HYPERLINK("https://dl.dropboxusercontent.com/scl/fi/5y73xy7y35goxkl25ec48/graphic-update2022-mens.jpg?rlkey=7paoo5iejucbso17gylhqdfof&amp;dl=0","Click to download SizeChart")</f>
      </c>
      <c r="C825" s="0" t="inlineStr">
        <is>
          <t>Kent Men's Midweight Sweatshirt</t>
        </is>
      </c>
      <c r="D825" s="1">
        <v>137473</v>
      </c>
      <c r="E825" s="0" t="inlineStr">
        <is>
          <t>ISU KENT M CL:137473E-2XL</t>
        </is>
      </c>
      <c r="F825" s="2">
        <v>801137473084</v>
      </c>
      <c r="G825" s="0" t="inlineStr">
        <is>
          <t>MENS</t>
        </is>
      </c>
      <c r="H825" s="0" t="inlineStr">
        <is>
          <t>2XL</t>
        </is>
      </c>
      <c r="I825" s="0">
        <v>40.99</v>
      </c>
      <c r="J825" s="0">
        <v>0</v>
      </c>
    </row>
    <row r="826" spans="1:10" customHeight="0">
      <c r="A826" s="0">
        <f>HYPERLINK("https://dl.dropboxusercontent.com/scl/fi/wof8q9hohlxjq23ujhtvj/kent-137473f.jpg?rlkey=x4hq2tsiuuqx52xo3oy9imi32&amp;dl=0","Click to download Image")</f>
      </c>
      <c r="B826" s="0">
        <f>HYPERLINK("https://dl.dropboxusercontent.com/scl/fi/5y73xy7y35goxkl25ec48/graphic-update2022-mens.jpg?rlkey=7paoo5iejucbso17gylhqdfof&amp;dl=0","Click to download SizeChart")</f>
      </c>
      <c r="C826" s="0" t="inlineStr">
        <is>
          <t>Kent Men's Midweight Sweatshirt</t>
        </is>
      </c>
      <c r="D826" s="1">
        <v>137473</v>
      </c>
      <c r="E826" s="0" t="inlineStr">
        <is>
          <t>ISU KENT M CL:137473F-3XL</t>
        </is>
      </c>
      <c r="F826" s="2">
        <v>801137473091</v>
      </c>
      <c r="G826" s="0" t="inlineStr">
        <is>
          <t>MENS</t>
        </is>
      </c>
      <c r="H826" s="0" t="inlineStr">
        <is>
          <t>3XL</t>
        </is>
      </c>
      <c r="I826" s="0">
        <v>40.99</v>
      </c>
      <c r="J826" s="0">
        <v>0</v>
      </c>
    </row>
    <row r="827" spans="1:10" customHeight="0">
      <c r="A827" s="0">
        <f>HYPERLINK("https://dl.dropboxusercontent.com/scl/fi/xwfkjzkl4nykea6d5d0ss/kent-137474f.jpg?rlkey=gnbto8cijnmb0vrih9r69pd87&amp;dl=0","Click to download Image")</f>
      </c>
      <c r="B827" s="0">
        <f>HYPERLINK("https://dl.dropboxusercontent.com/scl/fi/5y73xy7y35goxkl25ec48/graphic-update2022-mens.jpg?rlkey=7paoo5iejucbso17gylhqdfof&amp;dl=0","Click to download SizeChart")</f>
      </c>
      <c r="C827" s="0" t="inlineStr">
        <is>
          <t>Kent Men's Midweight Sweatshirt</t>
        </is>
      </c>
      <c r="D827" s="1">
        <v>137474</v>
      </c>
      <c r="E827" s="0" t="inlineStr">
        <is>
          <t>ISU KENT M GD:137474A-S</t>
        </is>
      </c>
      <c r="F827" s="2">
        <v>801137474043</v>
      </c>
      <c r="G827" s="0" t="inlineStr">
        <is>
          <t>MENS</t>
        </is>
      </c>
      <c r="H827" s="0" t="inlineStr">
        <is>
          <t>S</t>
        </is>
      </c>
      <c r="I827" s="0">
        <v>34.99</v>
      </c>
      <c r="J827" s="0">
        <v>2</v>
      </c>
    </row>
    <row r="828" spans="1:10" customHeight="0">
      <c r="A828" s="0">
        <f>HYPERLINK("https://dl.dropboxusercontent.com/scl/fi/xwfkjzkl4nykea6d5d0ss/kent-137474f.jpg?rlkey=gnbto8cijnmb0vrih9r69pd87&amp;dl=0","Click to download Image")</f>
      </c>
      <c r="B828" s="0">
        <f>HYPERLINK("https://dl.dropboxusercontent.com/scl/fi/5y73xy7y35goxkl25ec48/graphic-update2022-mens.jpg?rlkey=7paoo5iejucbso17gylhqdfof&amp;dl=0","Click to download SizeChart")</f>
      </c>
      <c r="C828" s="0" t="inlineStr">
        <is>
          <t>Kent Men's Midweight Sweatshirt</t>
        </is>
      </c>
      <c r="D828" s="1">
        <v>137474</v>
      </c>
      <c r="E828" s="0" t="inlineStr">
        <is>
          <t>ISU KENT M GD:137474B-M</t>
        </is>
      </c>
      <c r="F828" s="2">
        <v>801137474050</v>
      </c>
      <c r="G828" s="0" t="inlineStr">
        <is>
          <t>MENS</t>
        </is>
      </c>
      <c r="H828" s="0" t="inlineStr">
        <is>
          <t>M</t>
        </is>
      </c>
      <c r="I828" s="0">
        <v>34.99</v>
      </c>
      <c r="J828" s="0">
        <v>1</v>
      </c>
    </row>
    <row r="829" spans="1:10" customHeight="0">
      <c r="A829" s="0">
        <f>HYPERLINK("https://dl.dropboxusercontent.com/scl/fi/xwfkjzkl4nykea6d5d0ss/kent-137474f.jpg?rlkey=gnbto8cijnmb0vrih9r69pd87&amp;dl=0","Click to download Image")</f>
      </c>
      <c r="B829" s="0">
        <f>HYPERLINK("https://dl.dropboxusercontent.com/scl/fi/5y73xy7y35goxkl25ec48/graphic-update2022-mens.jpg?rlkey=7paoo5iejucbso17gylhqdfof&amp;dl=0","Click to download SizeChart")</f>
      </c>
      <c r="C829" s="0" t="inlineStr">
        <is>
          <t>Kent Men's Midweight Sweatshirt</t>
        </is>
      </c>
      <c r="D829" s="1">
        <v>137474</v>
      </c>
      <c r="E829" s="0" t="inlineStr">
        <is>
          <t>ISU KENT M GD:137474C-L</t>
        </is>
      </c>
      <c r="F829" s="2">
        <v>801137474067</v>
      </c>
      <c r="G829" s="0" t="inlineStr">
        <is>
          <t>MENS</t>
        </is>
      </c>
      <c r="H829" s="0" t="inlineStr">
        <is>
          <t>L</t>
        </is>
      </c>
      <c r="I829" s="0">
        <v>34.99</v>
      </c>
      <c r="J829" s="0">
        <v>8</v>
      </c>
    </row>
    <row r="830" spans="1:10" customHeight="0">
      <c r="A830" s="0">
        <f>HYPERLINK("https://dl.dropboxusercontent.com/scl/fi/xwfkjzkl4nykea6d5d0ss/kent-137474f.jpg?rlkey=gnbto8cijnmb0vrih9r69pd87&amp;dl=0","Click to download Image")</f>
      </c>
      <c r="B830" s="0">
        <f>HYPERLINK("https://dl.dropboxusercontent.com/scl/fi/5y73xy7y35goxkl25ec48/graphic-update2022-mens.jpg?rlkey=7paoo5iejucbso17gylhqdfof&amp;dl=0","Click to download SizeChart")</f>
      </c>
      <c r="C830" s="0" t="inlineStr">
        <is>
          <t>Kent Men's Midweight Sweatshirt</t>
        </is>
      </c>
      <c r="D830" s="1">
        <v>137474</v>
      </c>
      <c r="E830" s="0" t="inlineStr">
        <is>
          <t>ISU KENT M GD:137474D-XL</t>
        </is>
      </c>
      <c r="F830" s="2">
        <v>801137474074</v>
      </c>
      <c r="G830" s="0" t="inlineStr">
        <is>
          <t>MENS</t>
        </is>
      </c>
      <c r="H830" s="0" t="inlineStr">
        <is>
          <t>XL</t>
        </is>
      </c>
      <c r="I830" s="0">
        <v>34.99</v>
      </c>
      <c r="J830" s="0">
        <v>8</v>
      </c>
    </row>
    <row r="831" spans="1:10" customHeight="0">
      <c r="A831" s="0">
        <f>HYPERLINK("https://dl.dropboxusercontent.com/scl/fi/xwfkjzkl4nykea6d5d0ss/kent-137474f.jpg?rlkey=gnbto8cijnmb0vrih9r69pd87&amp;dl=0","Click to download Image")</f>
      </c>
      <c r="B831" s="0">
        <f>HYPERLINK("https://dl.dropboxusercontent.com/scl/fi/5y73xy7y35goxkl25ec48/graphic-update2022-mens.jpg?rlkey=7paoo5iejucbso17gylhqdfof&amp;dl=0","Click to download SizeChart")</f>
      </c>
      <c r="C831" s="0" t="inlineStr">
        <is>
          <t>Kent Men's Midweight Sweatshirt</t>
        </is>
      </c>
      <c r="D831" s="1">
        <v>137474</v>
      </c>
      <c r="E831" s="0" t="inlineStr">
        <is>
          <t>ISU KENT M GD:137474E-2XL</t>
        </is>
      </c>
      <c r="F831" s="2">
        <v>801137474081</v>
      </c>
      <c r="G831" s="0" t="inlineStr">
        <is>
          <t>MENS</t>
        </is>
      </c>
      <c r="H831" s="0" t="inlineStr">
        <is>
          <t>2XL</t>
        </is>
      </c>
      <c r="I831" s="0">
        <v>40.99</v>
      </c>
      <c r="J831" s="0">
        <v>4</v>
      </c>
    </row>
    <row r="832" spans="1:10" customHeight="0">
      <c r="A832" s="0">
        <f>HYPERLINK("https://dl.dropboxusercontent.com/scl/fi/xwfkjzkl4nykea6d5d0ss/kent-137474f.jpg?rlkey=gnbto8cijnmb0vrih9r69pd87&amp;dl=0","Click to download Image")</f>
      </c>
      <c r="B832" s="0">
        <f>HYPERLINK("https://dl.dropboxusercontent.com/scl/fi/5y73xy7y35goxkl25ec48/graphic-update2022-mens.jpg?rlkey=7paoo5iejucbso17gylhqdfof&amp;dl=0","Click to download SizeChart")</f>
      </c>
      <c r="C832" s="0" t="inlineStr">
        <is>
          <t>Kent Men's Midweight Sweatshirt</t>
        </is>
      </c>
      <c r="D832" s="1">
        <v>137474</v>
      </c>
      <c r="E832" s="0" t="inlineStr">
        <is>
          <t>ISU KENT M GD:137474F-3XL</t>
        </is>
      </c>
      <c r="F832" s="2">
        <v>801137474098</v>
      </c>
      <c r="G832" s="0" t="inlineStr">
        <is>
          <t>MENS</t>
        </is>
      </c>
      <c r="H832" s="0" t="inlineStr">
        <is>
          <t>3XL</t>
        </is>
      </c>
      <c r="I832" s="0">
        <v>40.99</v>
      </c>
      <c r="J832" s="0">
        <v>2</v>
      </c>
    </row>
    <row r="833" spans="1:10" customHeight="0">
      <c r="A833" s="0">
        <f>HYPERLINK("https://dl.dropboxusercontent.com/scl/fi/fxsxo3aozrs6g6k5nnf3w/kent-137475f.jpg?rlkey=op2zetqm652w6s4ty219cgvt5&amp;dl=0","Click to download Image")</f>
      </c>
      <c r="B833" s="0">
        <f>HYPERLINK("https://dl.dropboxusercontent.com/scl/fi/5y73xy7y35goxkl25ec48/graphic-update2022-mens.jpg?rlkey=7paoo5iejucbso17gylhqdfof&amp;dl=0","Click to download SizeChart")</f>
      </c>
      <c r="C833" s="0" t="inlineStr">
        <is>
          <t>Kent Men's Midweight Sweatshirt</t>
        </is>
      </c>
      <c r="D833" s="1">
        <v>137475</v>
      </c>
      <c r="E833" s="0" t="inlineStr">
        <is>
          <t>ISU KENT M HG:137475A-S</t>
        </is>
      </c>
      <c r="F833" s="2">
        <v>801137475040</v>
      </c>
      <c r="G833" s="0" t="inlineStr">
        <is>
          <t>MENS</t>
        </is>
      </c>
      <c r="H833" s="0" t="inlineStr">
        <is>
          <t>S</t>
        </is>
      </c>
      <c r="I833" s="0">
        <v>34.99</v>
      </c>
      <c r="J833" s="0">
        <v>1</v>
      </c>
    </row>
    <row r="834" spans="1:10" customHeight="0">
      <c r="A834" s="0">
        <f>HYPERLINK("https://dl.dropboxusercontent.com/scl/fi/fxsxo3aozrs6g6k5nnf3w/kent-137475f.jpg?rlkey=op2zetqm652w6s4ty219cgvt5&amp;dl=0","Click to download Image")</f>
      </c>
      <c r="B834" s="0">
        <f>HYPERLINK("https://dl.dropboxusercontent.com/scl/fi/5y73xy7y35goxkl25ec48/graphic-update2022-mens.jpg?rlkey=7paoo5iejucbso17gylhqdfof&amp;dl=0","Click to download SizeChart")</f>
      </c>
      <c r="C834" s="0" t="inlineStr">
        <is>
          <t>Kent Men's Midweight Sweatshirt</t>
        </is>
      </c>
      <c r="D834" s="1">
        <v>137475</v>
      </c>
      <c r="E834" s="0" t="inlineStr">
        <is>
          <t>ISU KENT M HG:137475B-M</t>
        </is>
      </c>
      <c r="F834" s="2">
        <v>801137475057</v>
      </c>
      <c r="G834" s="0" t="inlineStr">
        <is>
          <t>MENS</t>
        </is>
      </c>
      <c r="H834" s="0" t="inlineStr">
        <is>
          <t>M</t>
        </is>
      </c>
      <c r="I834" s="0">
        <v>34.99</v>
      </c>
      <c r="J834" s="0">
        <v>7</v>
      </c>
    </row>
    <row r="835" spans="1:10" customHeight="0">
      <c r="A835" s="0">
        <f>HYPERLINK("https://dl.dropboxusercontent.com/scl/fi/fxsxo3aozrs6g6k5nnf3w/kent-137475f.jpg?rlkey=op2zetqm652w6s4ty219cgvt5&amp;dl=0","Click to download Image")</f>
      </c>
      <c r="B835" s="0">
        <f>HYPERLINK("https://dl.dropboxusercontent.com/scl/fi/5y73xy7y35goxkl25ec48/graphic-update2022-mens.jpg?rlkey=7paoo5iejucbso17gylhqdfof&amp;dl=0","Click to download SizeChart")</f>
      </c>
      <c r="C835" s="0" t="inlineStr">
        <is>
          <t>Kent Men's Midweight Sweatshirt</t>
        </is>
      </c>
      <c r="D835" s="1">
        <v>137475</v>
      </c>
      <c r="E835" s="0" t="inlineStr">
        <is>
          <t>ISU KENT M HG:137475C-L</t>
        </is>
      </c>
      <c r="F835" s="2">
        <v>801137475064</v>
      </c>
      <c r="G835" s="0" t="inlineStr">
        <is>
          <t>MENS</t>
        </is>
      </c>
      <c r="H835" s="0" t="inlineStr">
        <is>
          <t>L</t>
        </is>
      </c>
      <c r="I835" s="0">
        <v>34.99</v>
      </c>
      <c r="J835" s="0">
        <v>1</v>
      </c>
    </row>
    <row r="836" spans="1:10" customHeight="0">
      <c r="A836" s="0">
        <f>HYPERLINK("https://dl.dropboxusercontent.com/scl/fi/fxsxo3aozrs6g6k5nnf3w/kent-137475f.jpg?rlkey=op2zetqm652w6s4ty219cgvt5&amp;dl=0","Click to download Image")</f>
      </c>
      <c r="B836" s="0">
        <f>HYPERLINK("https://dl.dropboxusercontent.com/scl/fi/5y73xy7y35goxkl25ec48/graphic-update2022-mens.jpg?rlkey=7paoo5iejucbso17gylhqdfof&amp;dl=0","Click to download SizeChart")</f>
      </c>
      <c r="C836" s="0" t="inlineStr">
        <is>
          <t>Kent Men's Midweight Sweatshirt</t>
        </is>
      </c>
      <c r="D836" s="1">
        <v>137475</v>
      </c>
      <c r="E836" s="0" t="inlineStr">
        <is>
          <t>ISU KENT M HG:137475D-XL</t>
        </is>
      </c>
      <c r="F836" s="2">
        <v>801137475071</v>
      </c>
      <c r="G836" s="0" t="inlineStr">
        <is>
          <t>MENS</t>
        </is>
      </c>
      <c r="H836" s="0" t="inlineStr">
        <is>
          <t>XL</t>
        </is>
      </c>
      <c r="I836" s="0">
        <v>34.99</v>
      </c>
      <c r="J836" s="0">
        <v>9</v>
      </c>
    </row>
    <row r="837" spans="1:10" customHeight="0">
      <c r="A837" s="0">
        <f>HYPERLINK("https://dl.dropboxusercontent.com/scl/fi/fxsxo3aozrs6g6k5nnf3w/kent-137475f.jpg?rlkey=op2zetqm652w6s4ty219cgvt5&amp;dl=0","Click to download Image")</f>
      </c>
      <c r="B837" s="0">
        <f>HYPERLINK("https://dl.dropboxusercontent.com/scl/fi/5y73xy7y35goxkl25ec48/graphic-update2022-mens.jpg?rlkey=7paoo5iejucbso17gylhqdfof&amp;dl=0","Click to download SizeChart")</f>
      </c>
      <c r="C837" s="0" t="inlineStr">
        <is>
          <t>Kent Men's Midweight Sweatshirt</t>
        </is>
      </c>
      <c r="D837" s="1">
        <v>137475</v>
      </c>
      <c r="E837" s="0" t="inlineStr">
        <is>
          <t>ISU KENT M HG:137475E-2XL</t>
        </is>
      </c>
      <c r="F837" s="2">
        <v>801137475088</v>
      </c>
      <c r="G837" s="0" t="inlineStr">
        <is>
          <t>MENS</t>
        </is>
      </c>
      <c r="H837" s="0" t="inlineStr">
        <is>
          <t>2XL</t>
        </is>
      </c>
      <c r="I837" s="0">
        <v>40.99</v>
      </c>
      <c r="J837" s="0">
        <v>6</v>
      </c>
    </row>
    <row r="838" spans="1:10" customHeight="0">
      <c r="A838" s="0">
        <f>HYPERLINK("https://dl.dropboxusercontent.com/scl/fi/fxsxo3aozrs6g6k5nnf3w/kent-137475f.jpg?rlkey=op2zetqm652w6s4ty219cgvt5&amp;dl=0","Click to download Image")</f>
      </c>
      <c r="B838" s="0">
        <f>HYPERLINK("https://dl.dropboxusercontent.com/scl/fi/5y73xy7y35goxkl25ec48/graphic-update2022-mens.jpg?rlkey=7paoo5iejucbso17gylhqdfof&amp;dl=0","Click to download SizeChart")</f>
      </c>
      <c r="C838" s="0" t="inlineStr">
        <is>
          <t>Kent Men's Midweight Sweatshirt</t>
        </is>
      </c>
      <c r="D838" s="1">
        <v>137475</v>
      </c>
      <c r="E838" s="0" t="inlineStr">
        <is>
          <t>ISU KENT M HG:137475F-3XL</t>
        </is>
      </c>
      <c r="F838" s="2">
        <v>801137475095</v>
      </c>
      <c r="G838" s="0" t="inlineStr">
        <is>
          <t>MENS</t>
        </is>
      </c>
      <c r="H838" s="0" t="inlineStr">
        <is>
          <t>3XL</t>
        </is>
      </c>
      <c r="I838" s="0">
        <v>40.99</v>
      </c>
      <c r="J838" s="0">
        <v>0</v>
      </c>
    </row>
    <row r="839" spans="1:10" customHeight="0">
      <c r="A839" s="0">
        <f>HYPERLINK("https://dl.dropboxusercontent.com/scl/fi/2ih8fkds3gl8oyaj1vr3y/kent-137487f.jpg?rlkey=zm9g4vmo9hlcm120bvyplgur6&amp;dl=0","Click to download Image")</f>
      </c>
      <c r="B839" s="0">
        <f>HYPERLINK("https://dl.dropboxusercontent.com/scl/fi/5y73xy7y35goxkl25ec48/graphic-update2022-mens.jpg?rlkey=7paoo5iejucbso17gylhqdfof&amp;dl=0","Click to download SizeChart")</f>
      </c>
      <c r="C839" s="0" t="inlineStr">
        <is>
          <t>Kent Men's Midweight Sweatshirt</t>
        </is>
      </c>
      <c r="D839" s="1">
        <v>137487</v>
      </c>
      <c r="E839" s="0" t="inlineStr">
        <is>
          <t>UNI KENT M PE:137487A-S</t>
        </is>
      </c>
      <c r="F839" s="2">
        <v>802137487040</v>
      </c>
      <c r="G839" s="0" t="inlineStr">
        <is>
          <t>MENS</t>
        </is>
      </c>
      <c r="H839" s="0" t="inlineStr">
        <is>
          <t>S</t>
        </is>
      </c>
      <c r="I839" s="0">
        <v>34.99</v>
      </c>
      <c r="J839" s="0">
        <v>14</v>
      </c>
    </row>
    <row r="840" spans="1:10" customHeight="0">
      <c r="A840" s="0">
        <f>HYPERLINK("https://dl.dropboxusercontent.com/scl/fi/2ih8fkds3gl8oyaj1vr3y/kent-137487f.jpg?rlkey=zm9g4vmo9hlcm120bvyplgur6&amp;dl=0","Click to download Image")</f>
      </c>
      <c r="B840" s="0">
        <f>HYPERLINK("https://dl.dropboxusercontent.com/scl/fi/5y73xy7y35goxkl25ec48/graphic-update2022-mens.jpg?rlkey=7paoo5iejucbso17gylhqdfof&amp;dl=0","Click to download SizeChart")</f>
      </c>
      <c r="C840" s="0" t="inlineStr">
        <is>
          <t>Kent Men's Midweight Sweatshirt</t>
        </is>
      </c>
      <c r="D840" s="1">
        <v>137487</v>
      </c>
      <c r="E840" s="0" t="inlineStr">
        <is>
          <t>UNI KENT M PE:137487B-M</t>
        </is>
      </c>
      <c r="F840" s="2">
        <v>802137487057</v>
      </c>
      <c r="G840" s="0" t="inlineStr">
        <is>
          <t>MENS</t>
        </is>
      </c>
      <c r="H840" s="0" t="inlineStr">
        <is>
          <t>M</t>
        </is>
      </c>
      <c r="I840" s="0">
        <v>34.99</v>
      </c>
      <c r="J840" s="0">
        <v>24</v>
      </c>
    </row>
    <row r="841" spans="1:10" customHeight="0">
      <c r="A841" s="0">
        <f>HYPERLINK("https://dl.dropboxusercontent.com/scl/fi/2ih8fkds3gl8oyaj1vr3y/kent-137487f.jpg?rlkey=zm9g4vmo9hlcm120bvyplgur6&amp;dl=0","Click to download Image")</f>
      </c>
      <c r="B841" s="0">
        <f>HYPERLINK("https://dl.dropboxusercontent.com/scl/fi/5y73xy7y35goxkl25ec48/graphic-update2022-mens.jpg?rlkey=7paoo5iejucbso17gylhqdfof&amp;dl=0","Click to download SizeChart")</f>
      </c>
      <c r="C841" s="0" t="inlineStr">
        <is>
          <t>Kent Men's Midweight Sweatshirt</t>
        </is>
      </c>
      <c r="D841" s="1">
        <v>137487</v>
      </c>
      <c r="E841" s="0" t="inlineStr">
        <is>
          <t>UNI KENT M PE:137487C-L</t>
        </is>
      </c>
      <c r="F841" s="2">
        <v>802137487064</v>
      </c>
      <c r="G841" s="0" t="inlineStr">
        <is>
          <t>MENS</t>
        </is>
      </c>
      <c r="H841" s="0" t="inlineStr">
        <is>
          <t>L</t>
        </is>
      </c>
      <c r="I841" s="0">
        <v>34.99</v>
      </c>
      <c r="J841" s="0">
        <v>29</v>
      </c>
    </row>
    <row r="842" spans="1:10" customHeight="0">
      <c r="A842" s="0">
        <f>HYPERLINK("https://dl.dropboxusercontent.com/scl/fi/2ih8fkds3gl8oyaj1vr3y/kent-137487f.jpg?rlkey=zm9g4vmo9hlcm120bvyplgur6&amp;dl=0","Click to download Image")</f>
      </c>
      <c r="B842" s="0">
        <f>HYPERLINK("https://dl.dropboxusercontent.com/scl/fi/5y73xy7y35goxkl25ec48/graphic-update2022-mens.jpg?rlkey=7paoo5iejucbso17gylhqdfof&amp;dl=0","Click to download SizeChart")</f>
      </c>
      <c r="C842" s="0" t="inlineStr">
        <is>
          <t>Kent Men's Midweight Sweatshirt</t>
        </is>
      </c>
      <c r="D842" s="1">
        <v>137487</v>
      </c>
      <c r="E842" s="0" t="inlineStr">
        <is>
          <t>UNI KENT M PE:137487D-XL</t>
        </is>
      </c>
      <c r="F842" s="2">
        <v>802137487071</v>
      </c>
      <c r="G842" s="0" t="inlineStr">
        <is>
          <t>MENS</t>
        </is>
      </c>
      <c r="H842" s="0" t="inlineStr">
        <is>
          <t>XL</t>
        </is>
      </c>
      <c r="I842" s="0">
        <v>34.99</v>
      </c>
      <c r="J842" s="0">
        <v>28</v>
      </c>
    </row>
    <row r="843" spans="1:10" customHeight="0">
      <c r="A843" s="0">
        <f>HYPERLINK("https://dl.dropboxusercontent.com/scl/fi/2ih8fkds3gl8oyaj1vr3y/kent-137487f.jpg?rlkey=zm9g4vmo9hlcm120bvyplgur6&amp;dl=0","Click to download Image")</f>
      </c>
      <c r="B843" s="0">
        <f>HYPERLINK("https://dl.dropboxusercontent.com/scl/fi/5y73xy7y35goxkl25ec48/graphic-update2022-mens.jpg?rlkey=7paoo5iejucbso17gylhqdfof&amp;dl=0","Click to download SizeChart")</f>
      </c>
      <c r="C843" s="0" t="inlineStr">
        <is>
          <t>Kent Men's Midweight Sweatshirt</t>
        </is>
      </c>
      <c r="D843" s="1">
        <v>137487</v>
      </c>
      <c r="E843" s="0" t="inlineStr">
        <is>
          <t>UNI KENT M PE:137487E-2XL</t>
        </is>
      </c>
      <c r="F843" s="2">
        <v>802137487088</v>
      </c>
      <c r="G843" s="0" t="inlineStr">
        <is>
          <t>MENS</t>
        </is>
      </c>
      <c r="H843" s="0" t="inlineStr">
        <is>
          <t>2XL</t>
        </is>
      </c>
      <c r="I843" s="0">
        <v>38.99</v>
      </c>
      <c r="J843" s="0">
        <v>20</v>
      </c>
    </row>
    <row r="844" spans="1:10" customHeight="0">
      <c r="A844" s="0">
        <f>HYPERLINK("https://dl.dropboxusercontent.com/scl/fi/2ih8fkds3gl8oyaj1vr3y/kent-137487f.jpg?rlkey=zm9g4vmo9hlcm120bvyplgur6&amp;dl=0","Click to download Image")</f>
      </c>
      <c r="B844" s="0">
        <f>HYPERLINK("https://dl.dropboxusercontent.com/scl/fi/5y73xy7y35goxkl25ec48/graphic-update2022-mens.jpg?rlkey=7paoo5iejucbso17gylhqdfof&amp;dl=0","Click to download SizeChart")</f>
      </c>
      <c r="C844" s="0" t="inlineStr">
        <is>
          <t>Kent Men's Midweight Sweatshirt</t>
        </is>
      </c>
      <c r="D844" s="1">
        <v>137487</v>
      </c>
      <c r="E844" s="0" t="inlineStr">
        <is>
          <t>UNI KENT M PE:137487F-3XL</t>
        </is>
      </c>
      <c r="F844" s="2">
        <v>802137487095</v>
      </c>
      <c r="G844" s="0" t="inlineStr">
        <is>
          <t>MENS</t>
        </is>
      </c>
      <c r="H844" s="0" t="inlineStr">
        <is>
          <t>3XL</t>
        </is>
      </c>
      <c r="I844" s="0">
        <v>38.99</v>
      </c>
      <c r="J844" s="0">
        <v>9</v>
      </c>
    </row>
    <row r="845" spans="1:10" customHeight="0">
      <c r="A845" s="0">
        <f>HYPERLINK("https://dl.dropboxusercontent.com/scl/fi/uvlbcti2hvgtt200qjmne/kent-137488f.jpg?rlkey=ciy8m60bxfjd0eor0e435yj5w&amp;dl=0","Click to download Image")</f>
      </c>
      <c r="B845" s="0">
        <f>HYPERLINK("https://dl.dropboxusercontent.com/scl/fi/5y73xy7y35goxkl25ec48/graphic-update2022-mens.jpg?rlkey=7paoo5iejucbso17gylhqdfof&amp;dl=0","Click to download SizeChart")</f>
      </c>
      <c r="C845" s="0" t="inlineStr">
        <is>
          <t>Kent Men's Midweight Sweatshirt</t>
        </is>
      </c>
      <c r="D845" s="1">
        <v>137488</v>
      </c>
      <c r="E845" s="0" t="inlineStr">
        <is>
          <t>UNI KENT M GD:137488A-S</t>
        </is>
      </c>
      <c r="F845" s="2">
        <v>802137488047</v>
      </c>
      <c r="G845" s="0" t="inlineStr">
        <is>
          <t>MENS</t>
        </is>
      </c>
      <c r="H845" s="0" t="inlineStr">
        <is>
          <t>S</t>
        </is>
      </c>
      <c r="I845" s="0">
        <v>34.99</v>
      </c>
      <c r="J845" s="0">
        <v>14</v>
      </c>
    </row>
    <row r="846" spans="1:10" customHeight="0">
      <c r="A846" s="0">
        <f>HYPERLINK("https://dl.dropboxusercontent.com/scl/fi/uvlbcti2hvgtt200qjmne/kent-137488f.jpg?rlkey=ciy8m60bxfjd0eor0e435yj5w&amp;dl=0","Click to download Image")</f>
      </c>
      <c r="B846" s="0">
        <f>HYPERLINK("https://dl.dropboxusercontent.com/scl/fi/5y73xy7y35goxkl25ec48/graphic-update2022-mens.jpg?rlkey=7paoo5iejucbso17gylhqdfof&amp;dl=0","Click to download SizeChart")</f>
      </c>
      <c r="C846" s="0" t="inlineStr">
        <is>
          <t>Kent Men's Midweight Sweatshirt</t>
        </is>
      </c>
      <c r="D846" s="1">
        <v>137488</v>
      </c>
      <c r="E846" s="0" t="inlineStr">
        <is>
          <t>UNI KENT M GD:137488B-M</t>
        </is>
      </c>
      <c r="F846" s="2">
        <v>802137488054</v>
      </c>
      <c r="G846" s="0" t="inlineStr">
        <is>
          <t>MENS</t>
        </is>
      </c>
      <c r="H846" s="0" t="inlineStr">
        <is>
          <t>M</t>
        </is>
      </c>
      <c r="I846" s="0">
        <v>34.99</v>
      </c>
      <c r="J846" s="0">
        <v>24</v>
      </c>
    </row>
    <row r="847" spans="1:10" customHeight="0">
      <c r="A847" s="0">
        <f>HYPERLINK("https://dl.dropboxusercontent.com/scl/fi/uvlbcti2hvgtt200qjmne/kent-137488f.jpg?rlkey=ciy8m60bxfjd0eor0e435yj5w&amp;dl=0","Click to download Image")</f>
      </c>
      <c r="B847" s="0">
        <f>HYPERLINK("https://dl.dropboxusercontent.com/scl/fi/5y73xy7y35goxkl25ec48/graphic-update2022-mens.jpg?rlkey=7paoo5iejucbso17gylhqdfof&amp;dl=0","Click to download SizeChart")</f>
      </c>
      <c r="C847" s="0" t="inlineStr">
        <is>
          <t>Kent Men's Midweight Sweatshirt</t>
        </is>
      </c>
      <c r="D847" s="1">
        <v>137488</v>
      </c>
      <c r="E847" s="0" t="inlineStr">
        <is>
          <t>UNI KENT M GD:137488C-L</t>
        </is>
      </c>
      <c r="F847" s="2">
        <v>802137488061</v>
      </c>
      <c r="G847" s="0" t="inlineStr">
        <is>
          <t>MENS</t>
        </is>
      </c>
      <c r="H847" s="0" t="inlineStr">
        <is>
          <t>L</t>
        </is>
      </c>
      <c r="I847" s="0">
        <v>34.99</v>
      </c>
      <c r="J847" s="0">
        <v>28</v>
      </c>
    </row>
    <row r="848" spans="1:10" customHeight="0">
      <c r="A848" s="0">
        <f>HYPERLINK("https://dl.dropboxusercontent.com/scl/fi/uvlbcti2hvgtt200qjmne/kent-137488f.jpg?rlkey=ciy8m60bxfjd0eor0e435yj5w&amp;dl=0","Click to download Image")</f>
      </c>
      <c r="B848" s="0">
        <f>HYPERLINK("https://dl.dropboxusercontent.com/scl/fi/5y73xy7y35goxkl25ec48/graphic-update2022-mens.jpg?rlkey=7paoo5iejucbso17gylhqdfof&amp;dl=0","Click to download SizeChart")</f>
      </c>
      <c r="C848" s="0" t="inlineStr">
        <is>
          <t>Kent Men's Midweight Sweatshirt</t>
        </is>
      </c>
      <c r="D848" s="1">
        <v>137488</v>
      </c>
      <c r="E848" s="0" t="inlineStr">
        <is>
          <t>UNI KENT M GD:137488D-XL</t>
        </is>
      </c>
      <c r="F848" s="2">
        <v>802137488078</v>
      </c>
      <c r="G848" s="0" t="inlineStr">
        <is>
          <t>MENS</t>
        </is>
      </c>
      <c r="H848" s="0" t="inlineStr">
        <is>
          <t>XL</t>
        </is>
      </c>
      <c r="I848" s="0">
        <v>34.99</v>
      </c>
      <c r="J848" s="0">
        <v>29</v>
      </c>
    </row>
    <row r="849" spans="1:10" customHeight="0">
      <c r="A849" s="0">
        <f>HYPERLINK("https://dl.dropboxusercontent.com/scl/fi/uvlbcti2hvgtt200qjmne/kent-137488f.jpg?rlkey=ciy8m60bxfjd0eor0e435yj5w&amp;dl=0","Click to download Image")</f>
      </c>
      <c r="B849" s="0">
        <f>HYPERLINK("https://dl.dropboxusercontent.com/scl/fi/5y73xy7y35goxkl25ec48/graphic-update2022-mens.jpg?rlkey=7paoo5iejucbso17gylhqdfof&amp;dl=0","Click to download SizeChart")</f>
      </c>
      <c r="C849" s="0" t="inlineStr">
        <is>
          <t>Kent Men's Midweight Sweatshirt</t>
        </is>
      </c>
      <c r="D849" s="1">
        <v>137488</v>
      </c>
      <c r="E849" s="0" t="inlineStr">
        <is>
          <t>UNI KENT M GD:137488E-2XL</t>
        </is>
      </c>
      <c r="F849" s="2">
        <v>802137488085</v>
      </c>
      <c r="G849" s="0" t="inlineStr">
        <is>
          <t>MENS</t>
        </is>
      </c>
      <c r="H849" s="0" t="inlineStr">
        <is>
          <t>2XL</t>
        </is>
      </c>
      <c r="I849" s="0">
        <v>38.99</v>
      </c>
      <c r="J849" s="0">
        <v>18</v>
      </c>
    </row>
    <row r="850" spans="1:10" customHeight="0">
      <c r="A850" s="0">
        <f>HYPERLINK("https://dl.dropboxusercontent.com/scl/fi/uvlbcti2hvgtt200qjmne/kent-137488f.jpg?rlkey=ciy8m60bxfjd0eor0e435yj5w&amp;dl=0","Click to download Image")</f>
      </c>
      <c r="B850" s="0">
        <f>HYPERLINK("https://dl.dropboxusercontent.com/scl/fi/5y73xy7y35goxkl25ec48/graphic-update2022-mens.jpg?rlkey=7paoo5iejucbso17gylhqdfof&amp;dl=0","Click to download SizeChart")</f>
      </c>
      <c r="C850" s="0" t="inlineStr">
        <is>
          <t>Kent Men's Midweight Sweatshirt</t>
        </is>
      </c>
      <c r="D850" s="1">
        <v>137488</v>
      </c>
      <c r="E850" s="0" t="inlineStr">
        <is>
          <t>UNI KENT M GD:137488F-3XL</t>
        </is>
      </c>
      <c r="F850" s="2">
        <v>802137488092</v>
      </c>
      <c r="G850" s="0" t="inlineStr">
        <is>
          <t>MENS</t>
        </is>
      </c>
      <c r="H850" s="0" t="inlineStr">
        <is>
          <t>3XL</t>
        </is>
      </c>
      <c r="I850" s="0">
        <v>38.99</v>
      </c>
      <c r="J850" s="0">
        <v>10</v>
      </c>
    </row>
    <row r="851" spans="1:10" customHeight="0">
      <c r="A851" s="0">
        <f>HYPERLINK("https://dl.dropboxusercontent.com/scl/fi/zrk84wlaxm5kkkixur9qa/kent-137489f.jpg?rlkey=e39fczkha9vxd67otbp928tfj&amp;dl=0","Click to download Image")</f>
      </c>
      <c r="B851" s="0">
        <f>HYPERLINK("https://dl.dropboxusercontent.com/scl/fi/5y73xy7y35goxkl25ec48/graphic-update2022-mens.jpg?rlkey=7paoo5iejucbso17gylhqdfof&amp;dl=0","Click to download SizeChart")</f>
      </c>
      <c r="C851" s="0" t="inlineStr">
        <is>
          <t>Kent Men's Midweight Sweatshirt</t>
        </is>
      </c>
      <c r="D851" s="1">
        <v>137489</v>
      </c>
      <c r="E851" s="0" t="inlineStr">
        <is>
          <t>UNI KENT M HG:137489B-M</t>
        </is>
      </c>
      <c r="F851" s="2">
        <v>802137489051</v>
      </c>
      <c r="G851" s="0" t="inlineStr">
        <is>
          <t>MENS</t>
        </is>
      </c>
      <c r="H851" s="0" t="inlineStr">
        <is>
          <t>M</t>
        </is>
      </c>
      <c r="I851" s="0">
        <v>34.99</v>
      </c>
      <c r="J851" s="0">
        <v>15</v>
      </c>
    </row>
    <row r="852" spans="1:10" customHeight="0">
      <c r="A852" s="0">
        <f>HYPERLINK("https://dl.dropboxusercontent.com/scl/fi/zrk84wlaxm5kkkixur9qa/kent-137489f.jpg?rlkey=e39fczkha9vxd67otbp928tfj&amp;dl=0","Click to download Image")</f>
      </c>
      <c r="B852" s="0">
        <f>HYPERLINK("https://dl.dropboxusercontent.com/scl/fi/5y73xy7y35goxkl25ec48/graphic-update2022-mens.jpg?rlkey=7paoo5iejucbso17gylhqdfof&amp;dl=0","Click to download SizeChart")</f>
      </c>
      <c r="C852" s="0" t="inlineStr">
        <is>
          <t>Kent Men's Midweight Sweatshirt</t>
        </is>
      </c>
      <c r="D852" s="1">
        <v>137489</v>
      </c>
      <c r="E852" s="0" t="inlineStr">
        <is>
          <t>UNI KENT M HG:137489C-L</t>
        </is>
      </c>
      <c r="F852" s="2">
        <v>802137489068</v>
      </c>
      <c r="G852" s="0" t="inlineStr">
        <is>
          <t>MENS</t>
        </is>
      </c>
      <c r="H852" s="0" t="inlineStr">
        <is>
          <t>L</t>
        </is>
      </c>
      <c r="I852" s="0">
        <v>34.99</v>
      </c>
      <c r="J852" s="0">
        <v>13</v>
      </c>
    </row>
    <row r="853" spans="1:10" customHeight="0">
      <c r="A853" s="0">
        <f>HYPERLINK("https://dl.dropboxusercontent.com/scl/fi/zrk84wlaxm5kkkixur9qa/kent-137489f.jpg?rlkey=e39fczkha9vxd67otbp928tfj&amp;dl=0","Click to download Image")</f>
      </c>
      <c r="B853" s="0">
        <f>HYPERLINK("https://dl.dropboxusercontent.com/scl/fi/5y73xy7y35goxkl25ec48/graphic-update2022-mens.jpg?rlkey=7paoo5iejucbso17gylhqdfof&amp;dl=0","Click to download SizeChart")</f>
      </c>
      <c r="C853" s="0" t="inlineStr">
        <is>
          <t>Kent Men's Midweight Sweatshirt</t>
        </is>
      </c>
      <c r="D853" s="1">
        <v>137489</v>
      </c>
      <c r="E853" s="0" t="inlineStr">
        <is>
          <t>UNI KENT M HG:137489D-XL</t>
        </is>
      </c>
      <c r="F853" s="2">
        <v>802137489075</v>
      </c>
      <c r="G853" s="0" t="inlineStr">
        <is>
          <t>MENS</t>
        </is>
      </c>
      <c r="H853" s="0" t="inlineStr">
        <is>
          <t>XL</t>
        </is>
      </c>
      <c r="I853" s="0">
        <v>34.99</v>
      </c>
      <c r="J853" s="0">
        <v>18</v>
      </c>
    </row>
    <row r="854" spans="1:10" customHeight="0">
      <c r="A854" s="0">
        <f>HYPERLINK("https://dl.dropboxusercontent.com/scl/fi/zrk84wlaxm5kkkixur9qa/kent-137489f.jpg?rlkey=e39fczkha9vxd67otbp928tfj&amp;dl=0","Click to download Image")</f>
      </c>
      <c r="B854" s="0">
        <f>HYPERLINK("https://dl.dropboxusercontent.com/scl/fi/5y73xy7y35goxkl25ec48/graphic-update2022-mens.jpg?rlkey=7paoo5iejucbso17gylhqdfof&amp;dl=0","Click to download SizeChart")</f>
      </c>
      <c r="C854" s="0" t="inlineStr">
        <is>
          <t>Kent Men's Midweight Sweatshirt</t>
        </is>
      </c>
      <c r="D854" s="1">
        <v>137489</v>
      </c>
      <c r="E854" s="0" t="inlineStr">
        <is>
          <t>UNI KENT M HG:137489F-3XL</t>
        </is>
      </c>
      <c r="F854" s="2">
        <v>802137489099</v>
      </c>
      <c r="G854" s="0" t="inlineStr">
        <is>
          <t>MENS</t>
        </is>
      </c>
      <c r="H854" s="0" t="inlineStr">
        <is>
          <t>3XL</t>
        </is>
      </c>
      <c r="I854" s="0">
        <v>38.99</v>
      </c>
      <c r="J854" s="0">
        <v>4</v>
      </c>
    </row>
    <row r="855" spans="1:10" customHeight="0">
      <c r="A855" s="0">
        <f>HYPERLINK("https://dl.dropboxusercontent.com/scl/fi/zj10x960k1lar49l22k6k/126248f.jpg?rlkey=2hez0vpgm3f0wt3dfs7j8pp4e&amp;dl=0","Click to download Image")</f>
      </c>
      <c r="C855" s="0" t="inlineStr">
        <is>
          <t>Rupert Men's Cuffed Beanie</t>
        </is>
      </c>
      <c r="D855" s="1">
        <v>126248</v>
      </c>
      <c r="E855" s="0" t="inlineStr">
        <is>
          <t>UNO RUPERT:126248</t>
        </is>
      </c>
      <c r="F855" s="2">
        <v>709126248012</v>
      </c>
      <c r="G855" s="0" t="inlineStr">
        <is>
          <t>MENS</t>
        </is>
      </c>
      <c r="H855" s="0" t="inlineStr">
        <is>
          <t>STANDARD MENS</t>
        </is>
      </c>
      <c r="I855" s="0">
        <v>19.99</v>
      </c>
      <c r="J855" s="0">
        <v>100</v>
      </c>
    </row>
    <row r="856" spans="1:10" customHeight="0">
      <c r="A856" s="0">
        <f>HYPERLINK("https://dl.dropboxusercontent.com/scl/fi/xzwr4bkjlqkfyw8qt39wa/126247f.jpg?rlkey=ixh6r807g6am798lns4kjcvj1&amp;dl=0","Click to download Image")</f>
      </c>
      <c r="C856" s="0" t="inlineStr">
        <is>
          <t>Rupert Men's Cuffed Beanie</t>
        </is>
      </c>
      <c r="D856" s="1">
        <v>126247</v>
      </c>
      <c r="E856" s="0" t="inlineStr">
        <is>
          <t>IND RUPERT:126247</t>
        </is>
      </c>
      <c r="F856" s="2">
        <v>706126247014</v>
      </c>
      <c r="G856" s="0" t="inlineStr">
        <is>
          <t>MENS</t>
        </is>
      </c>
      <c r="H856" s="0" t="inlineStr">
        <is>
          <t>STANDARD MENS</t>
        </is>
      </c>
      <c r="I856" s="0">
        <v>19.99</v>
      </c>
      <c r="J856" s="0">
        <v>87</v>
      </c>
    </row>
    <row r="857" spans="1:10" customHeight="0">
      <c r="A857" s="0">
        <f>HYPERLINK("https://dl.dropboxusercontent.com/scl/fi/nv4nz67lpm6s0et1lo4wh/112612f.jpg?rlkey=kd2aqw4lpj8rytj2fcjff8eae&amp;dl=0","Click to download Image")</f>
      </c>
      <c r="C857" s="0" t="inlineStr">
        <is>
          <t>Rupert Men's Cuffed Beanie</t>
        </is>
      </c>
      <c r="D857" s="1">
        <v>112612</v>
      </c>
      <c r="E857" s="0" t="inlineStr">
        <is>
          <t>ISU RUPERT:112612</t>
        </is>
      </c>
      <c r="G857" s="0" t="inlineStr">
        <is>
          <t>MENS</t>
        </is>
      </c>
      <c r="H857" s="0" t="inlineStr">
        <is>
          <t>STANDARD MENS</t>
        </is>
      </c>
      <c r="I857" s="0">
        <v>19.99</v>
      </c>
      <c r="J857" s="0">
        <v>261</v>
      </c>
    </row>
    <row r="858" spans="1:10" customHeight="0">
      <c r="A858" s="0">
        <f>HYPERLINK("https://dl.dropboxusercontent.com/scl/fi/vgzfdldjy65vwyvhc2zgq/126079f.jpg?rlkey=s4n0fgwgbvg84m1netsn7zyw1&amp;dl=0","Click to download Image")</f>
      </c>
      <c r="C858" s="0" t="inlineStr">
        <is>
          <t>Rupert Men's Cuffed Beanie</t>
        </is>
      </c>
      <c r="D858" s="1">
        <v>126079</v>
      </c>
      <c r="E858" s="0" t="inlineStr">
        <is>
          <t>UNI RUPERT:126079</t>
        </is>
      </c>
      <c r="F858" s="2">
        <v>702126079013</v>
      </c>
      <c r="G858" s="0" t="inlineStr">
        <is>
          <t>MENS</t>
        </is>
      </c>
      <c r="H858" s="0" t="inlineStr">
        <is>
          <t>STANDARD MENS</t>
        </is>
      </c>
      <c r="I858" s="0">
        <v>19.99</v>
      </c>
      <c r="J858" s="0">
        <v>284</v>
      </c>
    </row>
    <row r="859" spans="1:10" customHeight="0">
      <c r="A859" s="0">
        <f>HYPERLINK("https://dl.dropboxusercontent.com/scl/fi/qpg4a7ohqcqs7ei8n901g/126246f.jpg?rlkey=88hwwyw86h4g3zmh7i8tt5gw6&amp;dl=0","Click to download Image")</f>
      </c>
      <c r="C859" s="0" t="inlineStr">
        <is>
          <t>Rupert Men's Cuffed Beanie</t>
        </is>
      </c>
      <c r="D859" s="1">
        <v>126246</v>
      </c>
      <c r="E859" s="0" t="inlineStr">
        <is>
          <t>KSU RUPERT:126246</t>
        </is>
      </c>
      <c r="F859" s="2">
        <v>705126246010</v>
      </c>
      <c r="G859" s="0" t="inlineStr">
        <is>
          <t>MENS</t>
        </is>
      </c>
      <c r="H859" s="0" t="inlineStr">
        <is>
          <t>STANDARD MENS</t>
        </is>
      </c>
      <c r="I859" s="0">
        <v>19.99</v>
      </c>
      <c r="J859" s="0">
        <v>139</v>
      </c>
    </row>
    <row r="860" spans="1:10" customHeight="0">
      <c r="A860" s="0">
        <f>HYPERLINK("https://dl.dropboxusercontent.com/scl/fi/qxohqmxd5asdipqy7c01y/126080-ff.jpg?rlkey=rbm98gg5i81y8rukfnkjttx1a&amp;dl=0","Click to download Image")</f>
      </c>
      <c r="C860" s="0" t="inlineStr">
        <is>
          <t>Warner Men's Uncuffed Beanie</t>
        </is>
      </c>
      <c r="D860" s="1">
        <v>126080</v>
      </c>
      <c r="E860" s="0" t="inlineStr">
        <is>
          <t>ISU WARNER:126080</t>
        </is>
      </c>
      <c r="F860" s="2">
        <v>701126080012</v>
      </c>
      <c r="G860" s="0" t="inlineStr">
        <is>
          <t>MENS</t>
        </is>
      </c>
      <c r="H860" s="0" t="inlineStr">
        <is>
          <t>STANDARD MENS</t>
        </is>
      </c>
      <c r="I860" s="0">
        <v>19.99</v>
      </c>
      <c r="J860" s="0">
        <v>69</v>
      </c>
    </row>
    <row r="861" spans="1:10" customHeight="0">
      <c r="A861" s="0">
        <f>HYPERLINK("https://dl.dropboxusercontent.com/scl/fi/ohuoupbc197xntlgn1wrs/126077-ff.jpg?rlkey=9k5h0s4ys4ui2jrw19lhaemtg&amp;dl=0","Click to download Image")</f>
      </c>
      <c r="C861" s="0" t="inlineStr">
        <is>
          <t>Warner Men's Uncuffed Beanie</t>
        </is>
      </c>
      <c r="D861" s="1">
        <v>126077</v>
      </c>
      <c r="E861" s="0" t="inlineStr">
        <is>
          <t>UNI WARNER:126077</t>
        </is>
      </c>
      <c r="F861" s="2">
        <v>702126077019</v>
      </c>
      <c r="G861" s="0" t="inlineStr">
        <is>
          <t>MENS</t>
        </is>
      </c>
      <c r="H861" s="0" t="inlineStr">
        <is>
          <t>STANDARD MENS</t>
        </is>
      </c>
      <c r="I861" s="0">
        <v>19.99</v>
      </c>
      <c r="J861" s="0">
        <v>272</v>
      </c>
    </row>
    <row r="862" spans="1:10" customHeight="0">
      <c r="A862" s="0">
        <f>HYPERLINK("https://dl.dropboxusercontent.com/scl/fi/49ipq8er8cypp42a9j7na/108240-af.png?rlkey=rargrhc9ln9r2wbmfa4y055jb&amp;dl=0","Click to download Image")</f>
      </c>
      <c r="C862" s="0" t="inlineStr">
        <is>
          <t>Django Men's Midweight Hoodie</t>
        </is>
      </c>
      <c r="D862" s="1">
        <v>108240</v>
      </c>
      <c r="E862" s="0" t="inlineStr">
        <is>
          <t>IA DJANGO BLACK:108240A-S</t>
        </is>
      </c>
      <c r="F862" s="2">
        <v>800108240014</v>
      </c>
      <c r="G862" s="0" t="inlineStr">
        <is>
          <t>MENS</t>
        </is>
      </c>
      <c r="H862" s="0" t="inlineStr">
        <is>
          <t>S</t>
        </is>
      </c>
      <c r="I862" s="0">
        <v>29.99</v>
      </c>
      <c r="J862" s="0">
        <v>0</v>
      </c>
    </row>
    <row r="863" spans="1:10" customHeight="0">
      <c r="A863" s="0">
        <f>HYPERLINK("https://dl.dropboxusercontent.com/scl/fi/49ipq8er8cypp42a9j7na/108240-af.png?rlkey=rargrhc9ln9r2wbmfa4y055jb&amp;dl=0","Click to download Image")</f>
      </c>
      <c r="C863" s="0" t="inlineStr">
        <is>
          <t>Django Men's Midweight Hoodie</t>
        </is>
      </c>
      <c r="D863" s="1">
        <v>108240</v>
      </c>
      <c r="E863" s="0" t="inlineStr">
        <is>
          <t>IA DJANGO BLACK:108240B-M</t>
        </is>
      </c>
      <c r="F863" s="2">
        <v>800108240021</v>
      </c>
      <c r="G863" s="0" t="inlineStr">
        <is>
          <t>MENS</t>
        </is>
      </c>
      <c r="H863" s="0" t="inlineStr">
        <is>
          <t>M</t>
        </is>
      </c>
      <c r="I863" s="0">
        <v>29.99</v>
      </c>
      <c r="J863" s="0">
        <v>2</v>
      </c>
    </row>
    <row r="864" spans="1:10" customHeight="0">
      <c r="A864" s="0">
        <f>HYPERLINK("https://dl.dropboxusercontent.com/scl/fi/49ipq8er8cypp42a9j7na/108240-af.png?rlkey=rargrhc9ln9r2wbmfa4y055jb&amp;dl=0","Click to download Image")</f>
      </c>
      <c r="C864" s="0" t="inlineStr">
        <is>
          <t>Django Men's Midweight Hoodie</t>
        </is>
      </c>
      <c r="D864" s="1">
        <v>108240</v>
      </c>
      <c r="E864" s="0" t="inlineStr">
        <is>
          <t>IA DJANGO BLACK:108240C-L</t>
        </is>
      </c>
      <c r="F864" s="2">
        <v>800108240038</v>
      </c>
      <c r="G864" s="0" t="inlineStr">
        <is>
          <t>MENS</t>
        </is>
      </c>
      <c r="H864" s="0" t="inlineStr">
        <is>
          <t>L</t>
        </is>
      </c>
      <c r="I864" s="0">
        <v>29.99</v>
      </c>
      <c r="J864" s="0">
        <v>0</v>
      </c>
    </row>
    <row r="865" spans="1:10" customHeight="0">
      <c r="A865" s="0">
        <f>HYPERLINK("https://dl.dropboxusercontent.com/scl/fi/49ipq8er8cypp42a9j7na/108240-af.png?rlkey=rargrhc9ln9r2wbmfa4y055jb&amp;dl=0","Click to download Image")</f>
      </c>
      <c r="C865" s="0" t="inlineStr">
        <is>
          <t>Django Men's Midweight Hoodie</t>
        </is>
      </c>
      <c r="D865" s="1">
        <v>108240</v>
      </c>
      <c r="E865" s="0" t="inlineStr">
        <is>
          <t>IA DJANGO BLACK:108240D-XL</t>
        </is>
      </c>
      <c r="F865" s="2">
        <v>800108240045</v>
      </c>
      <c r="G865" s="0" t="inlineStr">
        <is>
          <t>MENS</t>
        </is>
      </c>
      <c r="H865" s="0" t="inlineStr">
        <is>
          <t>XL</t>
        </is>
      </c>
      <c r="I865" s="0">
        <v>29.99</v>
      </c>
      <c r="J865" s="0">
        <v>0</v>
      </c>
    </row>
    <row r="866" spans="1:10" customHeight="0">
      <c r="A866" s="0">
        <f>HYPERLINK("https://dl.dropboxusercontent.com/scl/fi/49ipq8er8cypp42a9j7na/108240-af.png?rlkey=rargrhc9ln9r2wbmfa4y055jb&amp;dl=0","Click to download Image")</f>
      </c>
      <c r="C866" s="0" t="inlineStr">
        <is>
          <t>Django Men's Midweight Hoodie</t>
        </is>
      </c>
      <c r="D866" s="1">
        <v>108240</v>
      </c>
      <c r="E866" s="0" t="inlineStr">
        <is>
          <t>IA DJANGO BLACK:108240E-2XL</t>
        </is>
      </c>
      <c r="F866" s="2">
        <v>800108240052</v>
      </c>
      <c r="G866" s="0" t="inlineStr">
        <is>
          <t>MENS</t>
        </is>
      </c>
      <c r="H866" s="0" t="inlineStr">
        <is>
          <t>2XL</t>
        </is>
      </c>
      <c r="I866" s="0">
        <v>31.99</v>
      </c>
      <c r="J866" s="0">
        <v>0</v>
      </c>
    </row>
    <row r="867" spans="1:10" customHeight="0">
      <c r="A867" s="0">
        <f>HYPERLINK("https://dl.dropboxusercontent.com/scl/fi/49ipq8er8cypp42a9j7na/108240-af.png?rlkey=rargrhc9ln9r2wbmfa4y055jb&amp;dl=0","Click to download Image")</f>
      </c>
      <c r="C867" s="0" t="inlineStr">
        <is>
          <t>Django Men's Midweight Hoodie</t>
        </is>
      </c>
      <c r="D867" s="1">
        <v>108240</v>
      </c>
      <c r="E867" s="0" t="inlineStr">
        <is>
          <t>IA DJANGO BLACK:108240F-3XL</t>
        </is>
      </c>
      <c r="F867" s="2">
        <v>800108240069</v>
      </c>
      <c r="G867" s="0" t="inlineStr">
        <is>
          <t>MENS</t>
        </is>
      </c>
      <c r="H867" s="0" t="inlineStr">
        <is>
          <t>3XL</t>
        </is>
      </c>
      <c r="I867" s="0">
        <v>31.99</v>
      </c>
      <c r="J867" s="0">
        <v>0</v>
      </c>
    </row>
    <row r="868" spans="1:10" customHeight="0">
      <c r="A868" s="0">
        <f>HYPERLINK("https://dl.dropboxusercontent.com/scl/fi/w6ebzapri8d6fngwdwenr/108255-af.png?rlkey=h3ndjzex8n5scl4jvbadn07tv&amp;dl=0","Click to download Image")</f>
      </c>
      <c r="C868" s="0" t="inlineStr">
        <is>
          <t>Django Men's Midweight Hoodie</t>
        </is>
      </c>
      <c r="D868" s="1">
        <v>108255</v>
      </c>
      <c r="E868" s="0" t="inlineStr">
        <is>
          <t>ISU DJANGO GOLD:108255A - S</t>
        </is>
      </c>
      <c r="G868" s="0" t="inlineStr">
        <is>
          <t>MENS</t>
        </is>
      </c>
      <c r="H868" s="0" t="inlineStr">
        <is>
          <t>S</t>
        </is>
      </c>
      <c r="I868" s="0">
        <v>29.99</v>
      </c>
      <c r="J868" s="0">
        <v>11</v>
      </c>
    </row>
    <row r="869" spans="1:10" customHeight="0">
      <c r="A869" s="0">
        <f>HYPERLINK("https://dl.dropboxusercontent.com/scl/fi/w6ebzapri8d6fngwdwenr/108255-af.png?rlkey=h3ndjzex8n5scl4jvbadn07tv&amp;dl=0","Click to download Image")</f>
      </c>
      <c r="C869" s="0" t="inlineStr">
        <is>
          <t>Django Men's Midweight Hoodie</t>
        </is>
      </c>
      <c r="D869" s="1">
        <v>108255</v>
      </c>
      <c r="E869" s="0" t="inlineStr">
        <is>
          <t>ISU DJANGO GOLD:108255B - M</t>
        </is>
      </c>
      <c r="G869" s="0" t="inlineStr">
        <is>
          <t>MENS</t>
        </is>
      </c>
      <c r="H869" s="0" t="inlineStr">
        <is>
          <t>M</t>
        </is>
      </c>
      <c r="I869" s="0">
        <v>29.99</v>
      </c>
      <c r="J869" s="0">
        <v>21</v>
      </c>
    </row>
    <row r="870" spans="1:10" customHeight="0">
      <c r="A870" s="0">
        <f>HYPERLINK("https://dl.dropboxusercontent.com/scl/fi/w6ebzapri8d6fngwdwenr/108255-af.png?rlkey=h3ndjzex8n5scl4jvbadn07tv&amp;dl=0","Click to download Image")</f>
      </c>
      <c r="C870" s="0" t="inlineStr">
        <is>
          <t>Django Men's Midweight Hoodie</t>
        </is>
      </c>
      <c r="D870" s="1">
        <v>108255</v>
      </c>
      <c r="E870" s="0" t="inlineStr">
        <is>
          <t>ISU DJANGO GOLD:108255C - L</t>
        </is>
      </c>
      <c r="G870" s="0" t="inlineStr">
        <is>
          <t>MENS</t>
        </is>
      </c>
      <c r="H870" s="0" t="inlineStr">
        <is>
          <t>L</t>
        </is>
      </c>
      <c r="I870" s="0">
        <v>29.99</v>
      </c>
      <c r="J870" s="0">
        <v>25</v>
      </c>
    </row>
    <row r="871" spans="1:10" customHeight="0">
      <c r="A871" s="0">
        <f>HYPERLINK("https://dl.dropboxusercontent.com/scl/fi/w6ebzapri8d6fngwdwenr/108255-af.png?rlkey=h3ndjzex8n5scl4jvbadn07tv&amp;dl=0","Click to download Image")</f>
      </c>
      <c r="C871" s="0" t="inlineStr">
        <is>
          <t>Django Men's Midweight Hoodie</t>
        </is>
      </c>
      <c r="D871" s="1">
        <v>108255</v>
      </c>
      <c r="E871" s="0" t="inlineStr">
        <is>
          <t>ISU DJANGO GOLD:108255D - XL</t>
        </is>
      </c>
      <c r="G871" s="0" t="inlineStr">
        <is>
          <t>MENS</t>
        </is>
      </c>
      <c r="H871" s="0" t="inlineStr">
        <is>
          <t>XL</t>
        </is>
      </c>
      <c r="I871" s="0">
        <v>29.99</v>
      </c>
      <c r="J871" s="0">
        <v>27</v>
      </c>
    </row>
    <row r="872" spans="1:10" customHeight="0">
      <c r="A872" s="0">
        <f>HYPERLINK("https://dl.dropboxusercontent.com/scl/fi/w6ebzapri8d6fngwdwenr/108255-af.png?rlkey=h3ndjzex8n5scl4jvbadn07tv&amp;dl=0","Click to download Image")</f>
      </c>
      <c r="C872" s="0" t="inlineStr">
        <is>
          <t>Django Men's Midweight Hoodie</t>
        </is>
      </c>
      <c r="D872" s="1">
        <v>108255</v>
      </c>
      <c r="E872" s="0" t="inlineStr">
        <is>
          <t>ISU DJANGO GOLD:108255E - 2XL</t>
        </is>
      </c>
      <c r="G872" s="0" t="inlineStr">
        <is>
          <t>MENS</t>
        </is>
      </c>
      <c r="H872" s="0" t="inlineStr">
        <is>
          <t>2XL</t>
        </is>
      </c>
      <c r="I872" s="0">
        <v>29.99</v>
      </c>
      <c r="J872" s="0">
        <v>20</v>
      </c>
    </row>
    <row r="873" spans="1:10" customHeight="0">
      <c r="A873" s="0">
        <f>HYPERLINK("https://dl.dropboxusercontent.com/scl/fi/w6ebzapri8d6fngwdwenr/108255-af.png?rlkey=h3ndjzex8n5scl4jvbadn07tv&amp;dl=0","Click to download Image")</f>
      </c>
      <c r="C873" s="0" t="inlineStr">
        <is>
          <t>Django Men's Midweight Hoodie</t>
        </is>
      </c>
      <c r="D873" s="1">
        <v>108255</v>
      </c>
      <c r="E873" s="0" t="inlineStr">
        <is>
          <t>ISU DJANGO GOLD:108255F - 3XL</t>
        </is>
      </c>
      <c r="G873" s="0" t="inlineStr">
        <is>
          <t>MENS</t>
        </is>
      </c>
      <c r="H873" s="0" t="inlineStr">
        <is>
          <t>3XL</t>
        </is>
      </c>
      <c r="I873" s="0">
        <v>29.99</v>
      </c>
      <c r="J873" s="0">
        <v>8</v>
      </c>
    </row>
    <row r="874" spans="1:10" customHeight="0">
      <c r="A874" s="0">
        <f>HYPERLINK("https://dl.dropboxusercontent.com/scl/fi/1no3f3kb9llvxhk30nph5/108242-af.png?rlkey=lvkbu2hjev00d4tph2sejd2k9&amp;dl=0","Click to download Image")</f>
      </c>
      <c r="C874" s="0" t="inlineStr">
        <is>
          <t>Django Men's Midweight Hoodie</t>
        </is>
      </c>
      <c r="D874" s="1">
        <v>108242</v>
      </c>
      <c r="E874" s="0" t="inlineStr">
        <is>
          <t>ISU DJANGO CARDINAL:108242A - S</t>
        </is>
      </c>
      <c r="G874" s="0" t="inlineStr">
        <is>
          <t>MENS</t>
        </is>
      </c>
      <c r="H874" s="0" t="inlineStr">
        <is>
          <t>S</t>
        </is>
      </c>
      <c r="I874" s="0">
        <v>29.99</v>
      </c>
      <c r="J874" s="0">
        <v>0</v>
      </c>
    </row>
    <row r="875" spans="1:10" customHeight="0">
      <c r="A875" s="0">
        <f>HYPERLINK("https://dl.dropboxusercontent.com/scl/fi/1no3f3kb9llvxhk30nph5/108242-af.png?rlkey=lvkbu2hjev00d4tph2sejd2k9&amp;dl=0","Click to download Image")</f>
      </c>
      <c r="C875" s="0" t="inlineStr">
        <is>
          <t>Django Men's Midweight Hoodie</t>
        </is>
      </c>
      <c r="D875" s="1">
        <v>108242</v>
      </c>
      <c r="E875" s="0" t="inlineStr">
        <is>
          <t>ISU DJANGO CARDINAL:108242B - M</t>
        </is>
      </c>
      <c r="G875" s="0" t="inlineStr">
        <is>
          <t>MENS</t>
        </is>
      </c>
      <c r="H875" s="0" t="inlineStr">
        <is>
          <t>M</t>
        </is>
      </c>
      <c r="I875" s="0">
        <v>29.99</v>
      </c>
      <c r="J875" s="0">
        <v>9</v>
      </c>
    </row>
    <row r="876" spans="1:10" customHeight="0">
      <c r="A876" s="0">
        <f>HYPERLINK("https://dl.dropboxusercontent.com/scl/fi/1no3f3kb9llvxhk30nph5/108242-af.png?rlkey=lvkbu2hjev00d4tph2sejd2k9&amp;dl=0","Click to download Image")</f>
      </c>
      <c r="C876" s="0" t="inlineStr">
        <is>
          <t>Django Men's Midweight Hoodie</t>
        </is>
      </c>
      <c r="D876" s="1">
        <v>108242</v>
      </c>
      <c r="E876" s="0" t="inlineStr">
        <is>
          <t>ISU DJANGO CARDINAL:108242C - L</t>
        </is>
      </c>
      <c r="G876" s="0" t="inlineStr">
        <is>
          <t>MENS</t>
        </is>
      </c>
      <c r="H876" s="0" t="inlineStr">
        <is>
          <t>L</t>
        </is>
      </c>
      <c r="I876" s="0">
        <v>29.99</v>
      </c>
      <c r="J876" s="0">
        <v>16</v>
      </c>
    </row>
    <row r="877" spans="1:10" customHeight="0">
      <c r="A877" s="0">
        <f>HYPERLINK("https://dl.dropboxusercontent.com/scl/fi/1no3f3kb9llvxhk30nph5/108242-af.png?rlkey=lvkbu2hjev00d4tph2sejd2k9&amp;dl=0","Click to download Image")</f>
      </c>
      <c r="C877" s="0" t="inlineStr">
        <is>
          <t>Django Men's Midweight Hoodie</t>
        </is>
      </c>
      <c r="D877" s="1">
        <v>108242</v>
      </c>
      <c r="E877" s="0" t="inlineStr">
        <is>
          <t>ISU DJANGO CARDINAL:108242D - XL</t>
        </is>
      </c>
      <c r="G877" s="0" t="inlineStr">
        <is>
          <t>MENS</t>
        </is>
      </c>
      <c r="H877" s="0" t="inlineStr">
        <is>
          <t>XL</t>
        </is>
      </c>
      <c r="I877" s="0">
        <v>29.99</v>
      </c>
      <c r="J877" s="0">
        <v>24</v>
      </c>
    </row>
    <row r="878" spans="1:10" customHeight="0">
      <c r="A878" s="0">
        <f>HYPERLINK("https://dl.dropboxusercontent.com/scl/fi/1no3f3kb9llvxhk30nph5/108242-af.png?rlkey=lvkbu2hjev00d4tph2sejd2k9&amp;dl=0","Click to download Image")</f>
      </c>
      <c r="C878" s="0" t="inlineStr">
        <is>
          <t>Django Men's Midweight Hoodie</t>
        </is>
      </c>
      <c r="D878" s="1">
        <v>108242</v>
      </c>
      <c r="E878" s="0" t="inlineStr">
        <is>
          <t>ISU DJANGO CARDINAL:108242E - 2XL</t>
        </is>
      </c>
      <c r="G878" s="0" t="inlineStr">
        <is>
          <t>MENS</t>
        </is>
      </c>
      <c r="H878" s="0" t="inlineStr">
        <is>
          <t>2XL</t>
        </is>
      </c>
      <c r="I878" s="0">
        <v>29.99</v>
      </c>
      <c r="J878" s="0">
        <v>18</v>
      </c>
    </row>
    <row r="879" spans="1:10" customHeight="0">
      <c r="A879" s="0">
        <f>HYPERLINK("https://dl.dropboxusercontent.com/scl/fi/1no3f3kb9llvxhk30nph5/108242-af.png?rlkey=lvkbu2hjev00d4tph2sejd2k9&amp;dl=0","Click to download Image")</f>
      </c>
      <c r="C879" s="0" t="inlineStr">
        <is>
          <t>Django Men's Midweight Hoodie</t>
        </is>
      </c>
      <c r="D879" s="1">
        <v>108242</v>
      </c>
      <c r="E879" s="0" t="inlineStr">
        <is>
          <t>ISU DJANGO CARDINAL:108242F - 3XL</t>
        </is>
      </c>
      <c r="G879" s="0" t="inlineStr">
        <is>
          <t>MENS</t>
        </is>
      </c>
      <c r="H879" s="0" t="inlineStr">
        <is>
          <t>3XL</t>
        </is>
      </c>
      <c r="I879" s="0">
        <v>29.99</v>
      </c>
      <c r="J879" s="0">
        <v>14</v>
      </c>
    </row>
    <row r="880" spans="1:10" customHeight="0">
      <c r="A880" s="0">
        <f>HYPERLINK("https://dl.dropboxusercontent.com/scl/fi/qbd1rrd44mck2g9klbc85/long-sleeve-03.jpg?rlkey=xa0k86qu33sskee681386rsk0&amp;dl=0","Click to download Image")</f>
      </c>
      <c r="B880" s="0">
        <f>HYPERLINK("https://dl.dropboxusercontent.com/scl/fi/8xybrskr4i3n0x4k4fhih/mens-t-shirt-size-chartscason-slate-ls.jpg?rlkey=riw2im1i72lgtlz4mugt9lmvw&amp;dl=0","Click to download SizeChart")</f>
      </c>
      <c r="C880" s="0" t="inlineStr">
        <is>
          <t>Long Sleeve Men's T-Shirt</t>
        </is>
      </c>
      <c r="D880" s="1">
        <v>155283</v>
      </c>
      <c r="E880" s="0" t="inlineStr">
        <is>
          <t>ISU CASLS M GY:155283A-S</t>
        </is>
      </c>
      <c r="F880" s="2">
        <v>801155283047</v>
      </c>
      <c r="G880" s="0" t="inlineStr">
        <is>
          <t>MENS</t>
        </is>
      </c>
      <c r="H880" s="0" t="inlineStr">
        <is>
          <t>S</t>
        </is>
      </c>
      <c r="I880" s="0">
        <v>32.99</v>
      </c>
      <c r="J880" s="0">
        <v>0</v>
      </c>
    </row>
    <row r="881" spans="1:10" customHeight="0">
      <c r="A881" s="0">
        <f>HYPERLINK("https://dl.dropboxusercontent.com/scl/fi/qbd1rrd44mck2g9klbc85/long-sleeve-03.jpg?rlkey=xa0k86qu33sskee681386rsk0&amp;dl=0","Click to download Image")</f>
      </c>
      <c r="B881" s="0">
        <f>HYPERLINK("https://dl.dropboxusercontent.com/scl/fi/8xybrskr4i3n0x4k4fhih/mens-t-shirt-size-chartscason-slate-ls.jpg?rlkey=riw2im1i72lgtlz4mugt9lmvw&amp;dl=0","Click to download SizeChart")</f>
      </c>
      <c r="C881" s="0" t="inlineStr">
        <is>
          <t>Long Sleeve Men's T-Shirt</t>
        </is>
      </c>
      <c r="D881" s="1">
        <v>155283</v>
      </c>
      <c r="E881" s="0" t="inlineStr">
        <is>
          <t>ISU CASLS M GY:155283B-M</t>
        </is>
      </c>
      <c r="F881" s="2">
        <v>801155283054</v>
      </c>
      <c r="G881" s="0" t="inlineStr">
        <is>
          <t>MENS</t>
        </is>
      </c>
      <c r="H881" s="0" t="inlineStr">
        <is>
          <t>M</t>
        </is>
      </c>
      <c r="I881" s="0">
        <v>32.99</v>
      </c>
      <c r="J881" s="0">
        <v>0</v>
      </c>
    </row>
    <row r="882" spans="1:10" customHeight="0">
      <c r="A882" s="0">
        <f>HYPERLINK("https://dl.dropboxusercontent.com/scl/fi/qbd1rrd44mck2g9klbc85/long-sleeve-03.jpg?rlkey=xa0k86qu33sskee681386rsk0&amp;dl=0","Click to download Image")</f>
      </c>
      <c r="B882" s="0">
        <f>HYPERLINK("https://dl.dropboxusercontent.com/scl/fi/8xybrskr4i3n0x4k4fhih/mens-t-shirt-size-chartscason-slate-ls.jpg?rlkey=riw2im1i72lgtlz4mugt9lmvw&amp;dl=0","Click to download SizeChart")</f>
      </c>
      <c r="C882" s="0" t="inlineStr">
        <is>
          <t>Long Sleeve Men's T-Shirt</t>
        </is>
      </c>
      <c r="D882" s="1">
        <v>155283</v>
      </c>
      <c r="E882" s="0" t="inlineStr">
        <is>
          <t>ISU CASLS M GY:155283C-L</t>
        </is>
      </c>
      <c r="F882" s="2">
        <v>801155283061</v>
      </c>
      <c r="G882" s="0" t="inlineStr">
        <is>
          <t>MENS</t>
        </is>
      </c>
      <c r="H882" s="0" t="inlineStr">
        <is>
          <t>L</t>
        </is>
      </c>
      <c r="I882" s="0">
        <v>32.99</v>
      </c>
      <c r="J882" s="0">
        <v>0</v>
      </c>
    </row>
    <row r="883" spans="1:10" customHeight="0">
      <c r="A883" s="0">
        <f>HYPERLINK("https://dl.dropboxusercontent.com/scl/fi/qbd1rrd44mck2g9klbc85/long-sleeve-03.jpg?rlkey=xa0k86qu33sskee681386rsk0&amp;dl=0","Click to download Image")</f>
      </c>
      <c r="B883" s="0">
        <f>HYPERLINK("https://dl.dropboxusercontent.com/scl/fi/8xybrskr4i3n0x4k4fhih/mens-t-shirt-size-chartscason-slate-ls.jpg?rlkey=riw2im1i72lgtlz4mugt9lmvw&amp;dl=0","Click to download SizeChart")</f>
      </c>
      <c r="C883" s="0" t="inlineStr">
        <is>
          <t>Long Sleeve Men's T-Shirt</t>
        </is>
      </c>
      <c r="D883" s="1">
        <v>155283</v>
      </c>
      <c r="E883" s="0" t="inlineStr">
        <is>
          <t>ISU CASLS M GY:155283D-XL</t>
        </is>
      </c>
      <c r="F883" s="2">
        <v>801155283078</v>
      </c>
      <c r="G883" s="0" t="inlineStr">
        <is>
          <t>MENS</t>
        </is>
      </c>
      <c r="H883" s="0" t="inlineStr">
        <is>
          <t>XL</t>
        </is>
      </c>
      <c r="I883" s="0">
        <v>32.99</v>
      </c>
      <c r="J883" s="0">
        <v>0</v>
      </c>
    </row>
    <row r="884" spans="1:10" customHeight="0">
      <c r="A884" s="0">
        <f>HYPERLINK("https://dl.dropboxusercontent.com/scl/fi/qbd1rrd44mck2g9klbc85/long-sleeve-03.jpg?rlkey=xa0k86qu33sskee681386rsk0&amp;dl=0","Click to download Image")</f>
      </c>
      <c r="B884" s="0">
        <f>HYPERLINK("https://dl.dropboxusercontent.com/scl/fi/8xybrskr4i3n0x4k4fhih/mens-t-shirt-size-chartscason-slate-ls.jpg?rlkey=riw2im1i72lgtlz4mugt9lmvw&amp;dl=0","Click to download SizeChart")</f>
      </c>
      <c r="C884" s="0" t="inlineStr">
        <is>
          <t>Long Sleeve Men's T-Shirt</t>
        </is>
      </c>
      <c r="D884" s="1">
        <v>155283</v>
      </c>
      <c r="E884" s="0" t="inlineStr">
        <is>
          <t>ISU CASLS M GY:155283E-2XL</t>
        </is>
      </c>
      <c r="F884" s="2">
        <v>801155283085</v>
      </c>
      <c r="G884" s="0" t="inlineStr">
        <is>
          <t>MENS</t>
        </is>
      </c>
      <c r="H884" s="0" t="inlineStr">
        <is>
          <t>2XL</t>
        </is>
      </c>
      <c r="I884" s="0">
        <v>34.99</v>
      </c>
      <c r="J884" s="0">
        <v>2</v>
      </c>
    </row>
    <row r="885" spans="1:10" customHeight="0">
      <c r="A885" s="0">
        <f>HYPERLINK("https://dl.dropboxusercontent.com/scl/fi/qbd1rrd44mck2g9klbc85/long-sleeve-03.jpg?rlkey=xa0k86qu33sskee681386rsk0&amp;dl=0","Click to download Image")</f>
      </c>
      <c r="B885" s="0">
        <f>HYPERLINK("https://dl.dropboxusercontent.com/scl/fi/8xybrskr4i3n0x4k4fhih/mens-t-shirt-size-chartscason-slate-ls.jpg?rlkey=riw2im1i72lgtlz4mugt9lmvw&amp;dl=0","Click to download SizeChart")</f>
      </c>
      <c r="C885" s="0" t="inlineStr">
        <is>
          <t>Long Sleeve Men's T-Shirt</t>
        </is>
      </c>
      <c r="D885" s="1">
        <v>155283</v>
      </c>
      <c r="E885" s="0" t="inlineStr">
        <is>
          <t>ISU CASLS M GY:155283F-3XL</t>
        </is>
      </c>
      <c r="F885" s="2">
        <v>801155283092</v>
      </c>
      <c r="G885" s="0" t="inlineStr">
        <is>
          <t>MENS</t>
        </is>
      </c>
      <c r="H885" s="0" t="inlineStr">
        <is>
          <t>3XL</t>
        </is>
      </c>
      <c r="I885" s="0">
        <v>34.99</v>
      </c>
      <c r="J885" s="0">
        <v>4</v>
      </c>
    </row>
    <row r="886" spans="1:10" customHeight="0">
      <c r="A886" s="0">
        <f>HYPERLINK("https://dl.dropboxusercontent.com/scl/fi/oyscxk8ksmrz7hb1skx3y/long-sleeve-18.jpg?rlkey=upd08gtlfkzhwgk4ybb03704u&amp;dl=0","Click to download Image")</f>
      </c>
      <c r="B886" s="0">
        <f>HYPERLINK("https://dl.dropboxusercontent.com/scl/fi/8xybrskr4i3n0x4k4fhih/mens-t-shirt-size-chartscason-slate-ls.jpg?rlkey=riw2im1i72lgtlz4mugt9lmvw&amp;dl=0","Click to download SizeChart")</f>
      </c>
      <c r="C886" s="0" t="inlineStr">
        <is>
          <t>Long Sleeve Men's T-Shirt</t>
        </is>
      </c>
      <c r="D886" s="1">
        <v>155287</v>
      </c>
      <c r="E886" s="0" t="inlineStr">
        <is>
          <t>ISU SLATE M BK:155287A-S</t>
        </is>
      </c>
      <c r="F886" s="2">
        <v>801155287045</v>
      </c>
      <c r="G886" s="0" t="inlineStr">
        <is>
          <t>MENS</t>
        </is>
      </c>
      <c r="H886" s="0" t="inlineStr">
        <is>
          <t>S</t>
        </is>
      </c>
      <c r="I886" s="0">
        <v>32.99</v>
      </c>
      <c r="J886" s="0">
        <v>88</v>
      </c>
    </row>
    <row r="887" spans="1:10" customHeight="0">
      <c r="A887" s="0">
        <f>HYPERLINK("https://dl.dropboxusercontent.com/scl/fi/oyscxk8ksmrz7hb1skx3y/long-sleeve-18.jpg?rlkey=upd08gtlfkzhwgk4ybb03704u&amp;dl=0","Click to download Image")</f>
      </c>
      <c r="B887" s="0">
        <f>HYPERLINK("https://dl.dropboxusercontent.com/scl/fi/8xybrskr4i3n0x4k4fhih/mens-t-shirt-size-chartscason-slate-ls.jpg?rlkey=riw2im1i72lgtlz4mugt9lmvw&amp;dl=0","Click to download SizeChart")</f>
      </c>
      <c r="C887" s="0" t="inlineStr">
        <is>
          <t>Long Sleeve Men's T-Shirt</t>
        </is>
      </c>
      <c r="D887" s="1">
        <v>155287</v>
      </c>
      <c r="E887" s="0" t="inlineStr">
        <is>
          <t>ISU SLATE M BK:155287B-M</t>
        </is>
      </c>
      <c r="F887" s="2">
        <v>801155287052</v>
      </c>
      <c r="G887" s="0" t="inlineStr">
        <is>
          <t>MENS</t>
        </is>
      </c>
      <c r="H887" s="0" t="inlineStr">
        <is>
          <t>M</t>
        </is>
      </c>
      <c r="I887" s="0">
        <v>32.99</v>
      </c>
      <c r="J887" s="0">
        <v>113</v>
      </c>
    </row>
    <row r="888" spans="1:10" customHeight="0">
      <c r="A888" s="0">
        <f>HYPERLINK("https://dl.dropboxusercontent.com/scl/fi/oyscxk8ksmrz7hb1skx3y/long-sleeve-18.jpg?rlkey=upd08gtlfkzhwgk4ybb03704u&amp;dl=0","Click to download Image")</f>
      </c>
      <c r="B888" s="0">
        <f>HYPERLINK("https://dl.dropboxusercontent.com/scl/fi/8xybrskr4i3n0x4k4fhih/mens-t-shirt-size-chartscason-slate-ls.jpg?rlkey=riw2im1i72lgtlz4mugt9lmvw&amp;dl=0","Click to download SizeChart")</f>
      </c>
      <c r="C888" s="0" t="inlineStr">
        <is>
          <t>Long Sleeve Men's T-Shirt</t>
        </is>
      </c>
      <c r="D888" s="1">
        <v>155287</v>
      </c>
      <c r="E888" s="0" t="inlineStr">
        <is>
          <t>ISU SLATE M BK:155287C-L</t>
        </is>
      </c>
      <c r="F888" s="2">
        <v>801155287069</v>
      </c>
      <c r="G888" s="0" t="inlineStr">
        <is>
          <t>MENS</t>
        </is>
      </c>
      <c r="H888" s="0" t="inlineStr">
        <is>
          <t>L</t>
        </is>
      </c>
      <c r="I888" s="0">
        <v>32.99</v>
      </c>
      <c r="J888" s="0">
        <v>113</v>
      </c>
    </row>
    <row r="889" spans="1:10" customHeight="0">
      <c r="A889" s="0">
        <f>HYPERLINK("https://dl.dropboxusercontent.com/scl/fi/oyscxk8ksmrz7hb1skx3y/long-sleeve-18.jpg?rlkey=upd08gtlfkzhwgk4ybb03704u&amp;dl=0","Click to download Image")</f>
      </c>
      <c r="B889" s="0">
        <f>HYPERLINK("https://dl.dropboxusercontent.com/scl/fi/8xybrskr4i3n0x4k4fhih/mens-t-shirt-size-chartscason-slate-ls.jpg?rlkey=riw2im1i72lgtlz4mugt9lmvw&amp;dl=0","Click to download SizeChart")</f>
      </c>
      <c r="C889" s="0" t="inlineStr">
        <is>
          <t>Long Sleeve Men's T-Shirt</t>
        </is>
      </c>
      <c r="D889" s="1">
        <v>155287</v>
      </c>
      <c r="E889" s="0" t="inlineStr">
        <is>
          <t>ISU SLATE M BK:155287D-XL</t>
        </is>
      </c>
      <c r="F889" s="2">
        <v>801155287076</v>
      </c>
      <c r="G889" s="0" t="inlineStr">
        <is>
          <t>MENS</t>
        </is>
      </c>
      <c r="H889" s="0" t="inlineStr">
        <is>
          <t>XL</t>
        </is>
      </c>
      <c r="I889" s="0">
        <v>32.99</v>
      </c>
      <c r="J889" s="0">
        <v>113</v>
      </c>
    </row>
    <row r="890" spans="1:10" customHeight="0">
      <c r="A890" s="0">
        <f>HYPERLINK("https://dl.dropboxusercontent.com/scl/fi/oyscxk8ksmrz7hb1skx3y/long-sleeve-18.jpg?rlkey=upd08gtlfkzhwgk4ybb03704u&amp;dl=0","Click to download Image")</f>
      </c>
      <c r="B890" s="0">
        <f>HYPERLINK("https://dl.dropboxusercontent.com/scl/fi/8xybrskr4i3n0x4k4fhih/mens-t-shirt-size-chartscason-slate-ls.jpg?rlkey=riw2im1i72lgtlz4mugt9lmvw&amp;dl=0","Click to download SizeChart")</f>
      </c>
      <c r="C890" s="0" t="inlineStr">
        <is>
          <t>Long Sleeve Men's T-Shirt</t>
        </is>
      </c>
      <c r="D890" s="1">
        <v>155287</v>
      </c>
      <c r="E890" s="0" t="inlineStr">
        <is>
          <t>ISU SLATE M BK:155287E-2XL</t>
        </is>
      </c>
      <c r="F890" s="2">
        <v>801155287083</v>
      </c>
      <c r="G890" s="0" t="inlineStr">
        <is>
          <t>MENS</t>
        </is>
      </c>
      <c r="H890" s="0" t="inlineStr">
        <is>
          <t>2XL</t>
        </is>
      </c>
      <c r="I890" s="0">
        <v>34.99</v>
      </c>
      <c r="J890" s="0">
        <v>113</v>
      </c>
    </row>
    <row r="891" spans="1:10" customHeight="0">
      <c r="A891" s="0">
        <f>HYPERLINK("https://dl.dropboxusercontent.com/scl/fi/oyscxk8ksmrz7hb1skx3y/long-sleeve-18.jpg?rlkey=upd08gtlfkzhwgk4ybb03704u&amp;dl=0","Click to download Image")</f>
      </c>
      <c r="B891" s="0">
        <f>HYPERLINK("https://dl.dropboxusercontent.com/scl/fi/8xybrskr4i3n0x4k4fhih/mens-t-shirt-size-chartscason-slate-ls.jpg?rlkey=riw2im1i72lgtlz4mugt9lmvw&amp;dl=0","Click to download SizeChart")</f>
      </c>
      <c r="C891" s="0" t="inlineStr">
        <is>
          <t>Long Sleeve Men's T-Shirt</t>
        </is>
      </c>
      <c r="D891" s="1">
        <v>155287</v>
      </c>
      <c r="E891" s="0" t="inlineStr">
        <is>
          <t>ISU SLATE M BK:155287F-3XL</t>
        </is>
      </c>
      <c r="F891" s="2">
        <v>801155287090</v>
      </c>
      <c r="G891" s="0" t="inlineStr">
        <is>
          <t>MENS</t>
        </is>
      </c>
      <c r="H891" s="0" t="inlineStr">
        <is>
          <t>3XL</t>
        </is>
      </c>
      <c r="I891" s="0">
        <v>34.99</v>
      </c>
      <c r="J891" s="0">
        <v>101</v>
      </c>
    </row>
    <row r="892" spans="1:10" customHeight="0">
      <c r="A892" s="0">
        <f>HYPERLINK("https://dl.dropboxusercontent.com/scl/fi/jef1vg7bpcltjuv17tyl0/long-sleeve-01.jpg?rlkey=7j11ek72w5k4yp841pg85fifz&amp;dl=0","Click to download Image")</f>
      </c>
      <c r="B892" s="0">
        <f>HYPERLINK("https://dl.dropboxusercontent.com/scl/fi/8xybrskr4i3n0x4k4fhih/mens-t-shirt-size-chartscason-slate-ls.jpg?rlkey=riw2im1i72lgtlz4mugt9lmvw&amp;dl=0","Click to download SizeChart")</f>
      </c>
      <c r="C892" s="0" t="inlineStr">
        <is>
          <t>Long Sleeve Men's T-Shirt</t>
        </is>
      </c>
      <c r="D892" s="1">
        <v>155276</v>
      </c>
      <c r="E892" s="0" t="inlineStr">
        <is>
          <t>IOWA CASLS M GY:155276A-S</t>
        </is>
      </c>
      <c r="F892" s="2">
        <v>800155276042</v>
      </c>
      <c r="G892" s="0" t="inlineStr">
        <is>
          <t>MENS</t>
        </is>
      </c>
      <c r="H892" s="0" t="inlineStr">
        <is>
          <t>S</t>
        </is>
      </c>
      <c r="I892" s="0">
        <v>32.99</v>
      </c>
      <c r="J892" s="0">
        <v>0</v>
      </c>
    </row>
    <row r="893" spans="1:10" customHeight="0">
      <c r="A893" s="0">
        <f>HYPERLINK("https://dl.dropboxusercontent.com/scl/fi/jef1vg7bpcltjuv17tyl0/long-sleeve-01.jpg?rlkey=7j11ek72w5k4yp841pg85fifz&amp;dl=0","Click to download Image")</f>
      </c>
      <c r="B893" s="0">
        <f>HYPERLINK("https://dl.dropboxusercontent.com/scl/fi/8xybrskr4i3n0x4k4fhih/mens-t-shirt-size-chartscason-slate-ls.jpg?rlkey=riw2im1i72lgtlz4mugt9lmvw&amp;dl=0","Click to download SizeChart")</f>
      </c>
      <c r="C893" s="0" t="inlineStr">
        <is>
          <t>Long Sleeve Men's T-Shirt</t>
        </is>
      </c>
      <c r="D893" s="1">
        <v>155276</v>
      </c>
      <c r="E893" s="0" t="inlineStr">
        <is>
          <t>IOWA CASLS M GY:155276B-M</t>
        </is>
      </c>
      <c r="F893" s="2">
        <v>800155276059</v>
      </c>
      <c r="G893" s="0" t="inlineStr">
        <is>
          <t>MENS</t>
        </is>
      </c>
      <c r="H893" s="0" t="inlineStr">
        <is>
          <t>M</t>
        </is>
      </c>
      <c r="I893" s="0">
        <v>32.99</v>
      </c>
      <c r="J893" s="0">
        <v>0</v>
      </c>
    </row>
    <row r="894" spans="1:10" customHeight="0">
      <c r="A894" s="0">
        <f>HYPERLINK("https://dl.dropboxusercontent.com/scl/fi/jef1vg7bpcltjuv17tyl0/long-sleeve-01.jpg?rlkey=7j11ek72w5k4yp841pg85fifz&amp;dl=0","Click to download Image")</f>
      </c>
      <c r="B894" s="0">
        <f>HYPERLINK("https://dl.dropboxusercontent.com/scl/fi/8xybrskr4i3n0x4k4fhih/mens-t-shirt-size-chartscason-slate-ls.jpg?rlkey=riw2im1i72lgtlz4mugt9lmvw&amp;dl=0","Click to download SizeChart")</f>
      </c>
      <c r="C894" s="0" t="inlineStr">
        <is>
          <t>Long Sleeve Men's T-Shirt</t>
        </is>
      </c>
      <c r="D894" s="1">
        <v>155276</v>
      </c>
      <c r="E894" s="0" t="inlineStr">
        <is>
          <t>IOWA CASLS M GY:155276C-L</t>
        </is>
      </c>
      <c r="F894" s="2">
        <v>800155276066</v>
      </c>
      <c r="G894" s="0" t="inlineStr">
        <is>
          <t>MENS</t>
        </is>
      </c>
      <c r="H894" s="0" t="inlineStr">
        <is>
          <t>L</t>
        </is>
      </c>
      <c r="I894" s="0">
        <v>32.99</v>
      </c>
      <c r="J894" s="0">
        <v>0</v>
      </c>
    </row>
    <row r="895" spans="1:10" customHeight="0">
      <c r="A895" s="0">
        <f>HYPERLINK("https://dl.dropboxusercontent.com/scl/fi/jef1vg7bpcltjuv17tyl0/long-sleeve-01.jpg?rlkey=7j11ek72w5k4yp841pg85fifz&amp;dl=0","Click to download Image")</f>
      </c>
      <c r="B895" s="0">
        <f>HYPERLINK("https://dl.dropboxusercontent.com/scl/fi/8xybrskr4i3n0x4k4fhih/mens-t-shirt-size-chartscason-slate-ls.jpg?rlkey=riw2im1i72lgtlz4mugt9lmvw&amp;dl=0","Click to download SizeChart")</f>
      </c>
      <c r="C895" s="0" t="inlineStr">
        <is>
          <t>Long Sleeve Men's T-Shirt</t>
        </is>
      </c>
      <c r="D895" s="1">
        <v>155276</v>
      </c>
      <c r="E895" s="0" t="inlineStr">
        <is>
          <t>IOWA CASLS M GY:155276D-XL</t>
        </is>
      </c>
      <c r="F895" s="2">
        <v>800155276073</v>
      </c>
      <c r="G895" s="0" t="inlineStr">
        <is>
          <t>MENS</t>
        </is>
      </c>
      <c r="H895" s="0" t="inlineStr">
        <is>
          <t>XL</t>
        </is>
      </c>
      <c r="I895" s="0">
        <v>32.99</v>
      </c>
      <c r="J895" s="0">
        <v>0</v>
      </c>
    </row>
    <row r="896" spans="1:10" customHeight="0">
      <c r="A896" s="0">
        <f>HYPERLINK("https://dl.dropboxusercontent.com/scl/fi/jef1vg7bpcltjuv17tyl0/long-sleeve-01.jpg?rlkey=7j11ek72w5k4yp841pg85fifz&amp;dl=0","Click to download Image")</f>
      </c>
      <c r="B896" s="0">
        <f>HYPERLINK("https://dl.dropboxusercontent.com/scl/fi/8xybrskr4i3n0x4k4fhih/mens-t-shirt-size-chartscason-slate-ls.jpg?rlkey=riw2im1i72lgtlz4mugt9lmvw&amp;dl=0","Click to download SizeChart")</f>
      </c>
      <c r="C896" s="0" t="inlineStr">
        <is>
          <t>Long Sleeve Men's T-Shirt</t>
        </is>
      </c>
      <c r="D896" s="1">
        <v>155276</v>
      </c>
      <c r="E896" s="0" t="inlineStr">
        <is>
          <t>IOWA CASLS M GY:155276E-2XL</t>
        </is>
      </c>
      <c r="F896" s="2">
        <v>800155276080</v>
      </c>
      <c r="G896" s="0" t="inlineStr">
        <is>
          <t>MENS</t>
        </is>
      </c>
      <c r="H896" s="0" t="inlineStr">
        <is>
          <t>2XL</t>
        </is>
      </c>
      <c r="I896" s="0">
        <v>34.99</v>
      </c>
      <c r="J896" s="0">
        <v>2</v>
      </c>
    </row>
    <row r="897" spans="1:10" customHeight="0">
      <c r="A897" s="0">
        <f>HYPERLINK("https://dl.dropboxusercontent.com/scl/fi/jef1vg7bpcltjuv17tyl0/long-sleeve-01.jpg?rlkey=7j11ek72w5k4yp841pg85fifz&amp;dl=0","Click to download Image")</f>
      </c>
      <c r="B897" s="0">
        <f>HYPERLINK("https://dl.dropboxusercontent.com/scl/fi/8xybrskr4i3n0x4k4fhih/mens-t-shirt-size-chartscason-slate-ls.jpg?rlkey=riw2im1i72lgtlz4mugt9lmvw&amp;dl=0","Click to download SizeChart")</f>
      </c>
      <c r="C897" s="0" t="inlineStr">
        <is>
          <t>Long Sleeve Men's T-Shirt</t>
        </is>
      </c>
      <c r="D897" s="1">
        <v>155276</v>
      </c>
      <c r="E897" s="0" t="inlineStr">
        <is>
          <t>IOWA CASLS M GY:155276F-3XL</t>
        </is>
      </c>
      <c r="F897" s="2">
        <v>800155276097</v>
      </c>
      <c r="G897" s="0" t="inlineStr">
        <is>
          <t>MENS</t>
        </is>
      </c>
      <c r="H897" s="0" t="inlineStr">
        <is>
          <t>3XL</t>
        </is>
      </c>
      <c r="I897" s="0">
        <v>34.99</v>
      </c>
      <c r="J897" s="0">
        <v>4</v>
      </c>
    </row>
    <row r="898" spans="1:10" customHeight="0">
      <c r="A898" s="0">
        <f>HYPERLINK("https://dl.dropboxusercontent.com/scl/fi/rlnxkraum2nnuyrcvc595/long-sleeve-05.jpg?rlkey=hhd7yeiyhpnigz8rsaepqzsgi&amp;dl=0","Click to download Image")</f>
      </c>
      <c r="B898" s="0">
        <f>HYPERLINK("https://dl.dropboxusercontent.com/scl/fi/8xybrskr4i3n0x4k4fhih/mens-t-shirt-size-chartscason-slate-ls.jpg?rlkey=riw2im1i72lgtlz4mugt9lmvw&amp;dl=0","Click to download SizeChart")</f>
      </c>
      <c r="C898" s="0" t="inlineStr">
        <is>
          <t>Long Sleeve Men's T-Shirt</t>
        </is>
      </c>
      <c r="D898" s="1">
        <v>155278</v>
      </c>
      <c r="E898" s="0" t="inlineStr">
        <is>
          <t>IOWA CASLS M WE:155278A-S</t>
        </is>
      </c>
      <c r="F898" s="2">
        <v>800155278046</v>
      </c>
      <c r="G898" s="0" t="inlineStr">
        <is>
          <t>MENS</t>
        </is>
      </c>
      <c r="H898" s="0" t="inlineStr">
        <is>
          <t>S</t>
        </is>
      </c>
      <c r="I898" s="0">
        <v>32.99</v>
      </c>
      <c r="J898" s="0">
        <v>0</v>
      </c>
    </row>
    <row r="899" spans="1:10" customHeight="0">
      <c r="A899" s="0">
        <f>HYPERLINK("https://dl.dropboxusercontent.com/scl/fi/rlnxkraum2nnuyrcvc595/long-sleeve-05.jpg?rlkey=hhd7yeiyhpnigz8rsaepqzsgi&amp;dl=0","Click to download Image")</f>
      </c>
      <c r="B899" s="0">
        <f>HYPERLINK("https://dl.dropboxusercontent.com/scl/fi/8xybrskr4i3n0x4k4fhih/mens-t-shirt-size-chartscason-slate-ls.jpg?rlkey=riw2im1i72lgtlz4mugt9lmvw&amp;dl=0","Click to download SizeChart")</f>
      </c>
      <c r="C899" s="0" t="inlineStr">
        <is>
          <t>Long Sleeve Men's T-Shirt</t>
        </is>
      </c>
      <c r="D899" s="1">
        <v>155278</v>
      </c>
      <c r="E899" s="0" t="inlineStr">
        <is>
          <t>IOWA CASLS M WE:155278B-M</t>
        </is>
      </c>
      <c r="F899" s="2">
        <v>800155278053</v>
      </c>
      <c r="G899" s="0" t="inlineStr">
        <is>
          <t>MENS</t>
        </is>
      </c>
      <c r="H899" s="0" t="inlineStr">
        <is>
          <t>M</t>
        </is>
      </c>
      <c r="I899" s="0">
        <v>32.99</v>
      </c>
      <c r="J899" s="0">
        <v>-1</v>
      </c>
    </row>
    <row r="900" spans="1:10" customHeight="0">
      <c r="A900" s="0">
        <f>HYPERLINK("https://dl.dropboxusercontent.com/scl/fi/rlnxkraum2nnuyrcvc595/long-sleeve-05.jpg?rlkey=hhd7yeiyhpnigz8rsaepqzsgi&amp;dl=0","Click to download Image")</f>
      </c>
      <c r="B900" s="0">
        <f>HYPERLINK("https://dl.dropboxusercontent.com/scl/fi/8xybrskr4i3n0x4k4fhih/mens-t-shirt-size-chartscason-slate-ls.jpg?rlkey=riw2im1i72lgtlz4mugt9lmvw&amp;dl=0","Click to download SizeChart")</f>
      </c>
      <c r="C900" s="0" t="inlineStr">
        <is>
          <t>Long Sleeve Men's T-Shirt</t>
        </is>
      </c>
      <c r="D900" s="1">
        <v>155278</v>
      </c>
      <c r="E900" s="0" t="inlineStr">
        <is>
          <t>IOWA CASLS M WE:155278C-L</t>
        </is>
      </c>
      <c r="F900" s="2">
        <v>800155278060</v>
      </c>
      <c r="G900" s="0" t="inlineStr">
        <is>
          <t>MENS</t>
        </is>
      </c>
      <c r="H900" s="0" t="inlineStr">
        <is>
          <t>L</t>
        </is>
      </c>
      <c r="I900" s="0">
        <v>32.99</v>
      </c>
      <c r="J900" s="0">
        <v>23</v>
      </c>
    </row>
    <row r="901" spans="1:10" customHeight="0">
      <c r="A901" s="0">
        <f>HYPERLINK("https://dl.dropboxusercontent.com/scl/fi/rlnxkraum2nnuyrcvc595/long-sleeve-05.jpg?rlkey=hhd7yeiyhpnigz8rsaepqzsgi&amp;dl=0","Click to download Image")</f>
      </c>
      <c r="B901" s="0">
        <f>HYPERLINK("https://dl.dropboxusercontent.com/scl/fi/8xybrskr4i3n0x4k4fhih/mens-t-shirt-size-chartscason-slate-ls.jpg?rlkey=riw2im1i72lgtlz4mugt9lmvw&amp;dl=0","Click to download SizeChart")</f>
      </c>
      <c r="C901" s="0" t="inlineStr">
        <is>
          <t>Long Sleeve Men's T-Shirt</t>
        </is>
      </c>
      <c r="D901" s="1">
        <v>155278</v>
      </c>
      <c r="E901" s="0" t="inlineStr">
        <is>
          <t>IOWA CASLS M WE:155278D-XL</t>
        </is>
      </c>
      <c r="F901" s="2">
        <v>800155278077</v>
      </c>
      <c r="G901" s="0" t="inlineStr">
        <is>
          <t>MENS</t>
        </is>
      </c>
      <c r="H901" s="0" t="inlineStr">
        <is>
          <t>XL</t>
        </is>
      </c>
      <c r="I901" s="0">
        <v>32.99</v>
      </c>
      <c r="J901" s="0">
        <v>9</v>
      </c>
    </row>
    <row r="902" spans="1:10" customHeight="0">
      <c r="A902" s="0">
        <f>HYPERLINK("https://dl.dropboxusercontent.com/scl/fi/rlnxkraum2nnuyrcvc595/long-sleeve-05.jpg?rlkey=hhd7yeiyhpnigz8rsaepqzsgi&amp;dl=0","Click to download Image")</f>
      </c>
      <c r="B902" s="0">
        <f>HYPERLINK("https://dl.dropboxusercontent.com/scl/fi/8xybrskr4i3n0x4k4fhih/mens-t-shirt-size-chartscason-slate-ls.jpg?rlkey=riw2im1i72lgtlz4mugt9lmvw&amp;dl=0","Click to download SizeChart")</f>
      </c>
      <c r="C902" s="0" t="inlineStr">
        <is>
          <t>Long Sleeve Men's T-Shirt</t>
        </is>
      </c>
      <c r="D902" s="1">
        <v>155278</v>
      </c>
      <c r="E902" s="0" t="inlineStr">
        <is>
          <t>IOWA CASLS M WE:155278E-2XL</t>
        </is>
      </c>
      <c r="F902" s="2">
        <v>800155278084</v>
      </c>
      <c r="G902" s="0" t="inlineStr">
        <is>
          <t>MENS</t>
        </is>
      </c>
      <c r="H902" s="0" t="inlineStr">
        <is>
          <t>2XL</t>
        </is>
      </c>
      <c r="I902" s="0">
        <v>34.99</v>
      </c>
      <c r="J902" s="0">
        <v>40</v>
      </c>
    </row>
    <row r="903" spans="1:10" customHeight="0">
      <c r="A903" s="0">
        <f>HYPERLINK("https://dl.dropboxusercontent.com/scl/fi/rlnxkraum2nnuyrcvc595/long-sleeve-05.jpg?rlkey=hhd7yeiyhpnigz8rsaepqzsgi&amp;dl=0","Click to download Image")</f>
      </c>
      <c r="B903" s="0">
        <f>HYPERLINK("https://dl.dropboxusercontent.com/scl/fi/8xybrskr4i3n0x4k4fhih/mens-t-shirt-size-chartscason-slate-ls.jpg?rlkey=riw2im1i72lgtlz4mugt9lmvw&amp;dl=0","Click to download SizeChart")</f>
      </c>
      <c r="C903" s="0" t="inlineStr">
        <is>
          <t>Long Sleeve Men's T-Shirt</t>
        </is>
      </c>
      <c r="D903" s="1">
        <v>155278</v>
      </c>
      <c r="E903" s="0" t="inlineStr">
        <is>
          <t>IOWA CASLS M WE:155278F-3XL</t>
        </is>
      </c>
      <c r="F903" s="2">
        <v>800155278091</v>
      </c>
      <c r="G903" s="0" t="inlineStr">
        <is>
          <t>MENS</t>
        </is>
      </c>
      <c r="H903" s="0" t="inlineStr">
        <is>
          <t>3XL</t>
        </is>
      </c>
      <c r="I903" s="0">
        <v>34.99</v>
      </c>
      <c r="J903" s="0">
        <v>42</v>
      </c>
    </row>
    <row r="904" spans="1:10" customHeight="0">
      <c r="A904" s="0">
        <f>HYPERLINK("https://dl.dropboxusercontent.com/scl/fi/vibjhrl14jspliwsrab75/long-sleeve-09.jpg?rlkey=ytbl6wf40kbjj1yu1pkgfelp6&amp;dl=0","Click to download Image")</f>
      </c>
      <c r="B904" s="0">
        <f>HYPERLINK("https://dl.dropboxusercontent.com/scl/fi/8xybrskr4i3n0x4k4fhih/mens-t-shirt-size-chartscason-slate-ls.jpg?rlkey=riw2im1i72lgtlz4mugt9lmvw&amp;dl=0","Click to download SizeChart")</f>
      </c>
      <c r="C904" s="0" t="inlineStr">
        <is>
          <t>Long Sleeve Men's T-Shirt</t>
        </is>
      </c>
      <c r="D904" s="1">
        <v>155280</v>
      </c>
      <c r="E904" s="0" t="inlineStr">
        <is>
          <t>IOWA CASLS M GD:155280A-S</t>
        </is>
      </c>
      <c r="F904" s="2">
        <v>800155280049</v>
      </c>
      <c r="G904" s="0" t="inlineStr">
        <is>
          <t>MENS</t>
        </is>
      </c>
      <c r="H904" s="0" t="inlineStr">
        <is>
          <t>S</t>
        </is>
      </c>
      <c r="I904" s="0">
        <v>32.99</v>
      </c>
      <c r="J904" s="0">
        <v>0</v>
      </c>
    </row>
    <row r="905" spans="1:10" customHeight="0">
      <c r="A905" s="0">
        <f>HYPERLINK("https://dl.dropboxusercontent.com/scl/fi/vibjhrl14jspliwsrab75/long-sleeve-09.jpg?rlkey=ytbl6wf40kbjj1yu1pkgfelp6&amp;dl=0","Click to download Image")</f>
      </c>
      <c r="B905" s="0">
        <f>HYPERLINK("https://dl.dropboxusercontent.com/scl/fi/8xybrskr4i3n0x4k4fhih/mens-t-shirt-size-chartscason-slate-ls.jpg?rlkey=riw2im1i72lgtlz4mugt9lmvw&amp;dl=0","Click to download SizeChart")</f>
      </c>
      <c r="C905" s="0" t="inlineStr">
        <is>
          <t>Long Sleeve Men's T-Shirt</t>
        </is>
      </c>
      <c r="D905" s="1">
        <v>155280</v>
      </c>
      <c r="E905" s="0" t="inlineStr">
        <is>
          <t>IOWA CASLS M GD:155280B-M</t>
        </is>
      </c>
      <c r="F905" s="2">
        <v>800155280056</v>
      </c>
      <c r="G905" s="0" t="inlineStr">
        <is>
          <t>MENS</t>
        </is>
      </c>
      <c r="H905" s="0" t="inlineStr">
        <is>
          <t>M</t>
        </is>
      </c>
      <c r="I905" s="0">
        <v>32.99</v>
      </c>
      <c r="J905" s="0">
        <v>0</v>
      </c>
    </row>
    <row r="906" spans="1:10" customHeight="0">
      <c r="A906" s="0">
        <f>HYPERLINK("https://dl.dropboxusercontent.com/scl/fi/vibjhrl14jspliwsrab75/long-sleeve-09.jpg?rlkey=ytbl6wf40kbjj1yu1pkgfelp6&amp;dl=0","Click to download Image")</f>
      </c>
      <c r="B906" s="0">
        <f>HYPERLINK("https://dl.dropboxusercontent.com/scl/fi/8xybrskr4i3n0x4k4fhih/mens-t-shirt-size-chartscason-slate-ls.jpg?rlkey=riw2im1i72lgtlz4mugt9lmvw&amp;dl=0","Click to download SizeChart")</f>
      </c>
      <c r="C906" s="0" t="inlineStr">
        <is>
          <t>Long Sleeve Men's T-Shirt</t>
        </is>
      </c>
      <c r="D906" s="1">
        <v>155280</v>
      </c>
      <c r="E906" s="0" t="inlineStr">
        <is>
          <t>IOWA CASLS M GD:155280C-L</t>
        </is>
      </c>
      <c r="F906" s="2">
        <v>800155280063</v>
      </c>
      <c r="G906" s="0" t="inlineStr">
        <is>
          <t>MENS</t>
        </is>
      </c>
      <c r="H906" s="0" t="inlineStr">
        <is>
          <t>L</t>
        </is>
      </c>
      <c r="I906" s="0">
        <v>32.99</v>
      </c>
      <c r="J906" s="0">
        <v>0</v>
      </c>
    </row>
    <row r="907" spans="1:10" customHeight="0">
      <c r="A907" s="0">
        <f>HYPERLINK("https://dl.dropboxusercontent.com/scl/fi/vibjhrl14jspliwsrab75/long-sleeve-09.jpg?rlkey=ytbl6wf40kbjj1yu1pkgfelp6&amp;dl=0","Click to download Image")</f>
      </c>
      <c r="B907" s="0">
        <f>HYPERLINK("https://dl.dropboxusercontent.com/scl/fi/8xybrskr4i3n0x4k4fhih/mens-t-shirt-size-chartscason-slate-ls.jpg?rlkey=riw2im1i72lgtlz4mugt9lmvw&amp;dl=0","Click to download SizeChart")</f>
      </c>
      <c r="C907" s="0" t="inlineStr">
        <is>
          <t>Long Sleeve Men's T-Shirt</t>
        </is>
      </c>
      <c r="D907" s="1">
        <v>155280</v>
      </c>
      <c r="E907" s="0" t="inlineStr">
        <is>
          <t>IOWA CASLS M GD:155280D-XL</t>
        </is>
      </c>
      <c r="F907" s="2">
        <v>800155280070</v>
      </c>
      <c r="G907" s="0" t="inlineStr">
        <is>
          <t>MENS</t>
        </is>
      </c>
      <c r="H907" s="0" t="inlineStr">
        <is>
          <t>XL</t>
        </is>
      </c>
      <c r="I907" s="0">
        <v>32.99</v>
      </c>
      <c r="J907" s="0">
        <v>0</v>
      </c>
    </row>
    <row r="908" spans="1:10" customHeight="0">
      <c r="A908" s="0">
        <f>HYPERLINK("https://dl.dropboxusercontent.com/scl/fi/vibjhrl14jspliwsrab75/long-sleeve-09.jpg?rlkey=ytbl6wf40kbjj1yu1pkgfelp6&amp;dl=0","Click to download Image")</f>
      </c>
      <c r="B908" s="0">
        <f>HYPERLINK("https://dl.dropboxusercontent.com/scl/fi/8xybrskr4i3n0x4k4fhih/mens-t-shirt-size-chartscason-slate-ls.jpg?rlkey=riw2im1i72lgtlz4mugt9lmvw&amp;dl=0","Click to download SizeChart")</f>
      </c>
      <c r="C908" s="0" t="inlineStr">
        <is>
          <t>Long Sleeve Men's T-Shirt</t>
        </is>
      </c>
      <c r="D908" s="1">
        <v>155280</v>
      </c>
      <c r="E908" s="0" t="inlineStr">
        <is>
          <t>IOWA CASLS M GD:155280E-2XL</t>
        </is>
      </c>
      <c r="F908" s="2">
        <v>800155280087</v>
      </c>
      <c r="G908" s="0" t="inlineStr">
        <is>
          <t>MENS</t>
        </is>
      </c>
      <c r="H908" s="0" t="inlineStr">
        <is>
          <t>2XL</t>
        </is>
      </c>
      <c r="I908" s="0">
        <v>34.99</v>
      </c>
      <c r="J908" s="0">
        <v>0</v>
      </c>
    </row>
    <row r="909" spans="1:10" customHeight="0">
      <c r="A909" s="0">
        <f>HYPERLINK("https://dl.dropboxusercontent.com/scl/fi/vibjhrl14jspliwsrab75/long-sleeve-09.jpg?rlkey=ytbl6wf40kbjj1yu1pkgfelp6&amp;dl=0","Click to download Image")</f>
      </c>
      <c r="B909" s="0">
        <f>HYPERLINK("https://dl.dropboxusercontent.com/scl/fi/8xybrskr4i3n0x4k4fhih/mens-t-shirt-size-chartscason-slate-ls.jpg?rlkey=riw2im1i72lgtlz4mugt9lmvw&amp;dl=0","Click to download SizeChart")</f>
      </c>
      <c r="C909" s="0" t="inlineStr">
        <is>
          <t>Long Sleeve Men's T-Shirt</t>
        </is>
      </c>
      <c r="D909" s="1">
        <v>155280</v>
      </c>
      <c r="E909" s="0" t="inlineStr">
        <is>
          <t>IOWA CASLS M GD:155280F-3XL</t>
        </is>
      </c>
      <c r="F909" s="2">
        <v>800155280094</v>
      </c>
      <c r="G909" s="0" t="inlineStr">
        <is>
          <t>MENS</t>
        </is>
      </c>
      <c r="H909" s="0" t="inlineStr">
        <is>
          <t>3XL</t>
        </is>
      </c>
      <c r="I909" s="0">
        <v>34.99</v>
      </c>
      <c r="J909" s="0">
        <v>1</v>
      </c>
    </row>
    <row r="910" spans="1:10" customHeight="0">
      <c r="A910" s="0">
        <f>HYPERLINK("https://dl.dropboxusercontent.com/scl/fi/vng14kwn8qmu70pfq6qg3/long-sleeve-10.jpg?rlkey=yqoawgujunno20zhydmcbd6ab&amp;dl=0","Click to download Image")</f>
      </c>
      <c r="B910" s="0">
        <f>HYPERLINK("https://dl.dropboxusercontent.com/scl/fi/8xybrskr4i3n0x4k4fhih/mens-t-shirt-size-chartscason-slate-ls.jpg?rlkey=riw2im1i72lgtlz4mugt9lmvw&amp;dl=0","Click to download SizeChart")</f>
      </c>
      <c r="C910" s="0" t="inlineStr">
        <is>
          <t>Long Sleeve Men's T-Shirt</t>
        </is>
      </c>
      <c r="D910" s="1">
        <v>155281</v>
      </c>
      <c r="E910" s="0" t="inlineStr">
        <is>
          <t>IOWA CASLS M GD:155281A-S</t>
        </is>
      </c>
      <c r="F910" s="2">
        <v>800155281046</v>
      </c>
      <c r="G910" s="0" t="inlineStr">
        <is>
          <t>MENS</t>
        </is>
      </c>
      <c r="H910" s="0" t="inlineStr">
        <is>
          <t>S</t>
        </is>
      </c>
      <c r="I910" s="0">
        <v>32.99</v>
      </c>
      <c r="J910" s="0">
        <v>0</v>
      </c>
    </row>
    <row r="911" spans="1:10" customHeight="0">
      <c r="A911" s="0">
        <f>HYPERLINK("https://dl.dropboxusercontent.com/scl/fi/vng14kwn8qmu70pfq6qg3/long-sleeve-10.jpg?rlkey=yqoawgujunno20zhydmcbd6ab&amp;dl=0","Click to download Image")</f>
      </c>
      <c r="B911" s="0">
        <f>HYPERLINK("https://dl.dropboxusercontent.com/scl/fi/8xybrskr4i3n0x4k4fhih/mens-t-shirt-size-chartscason-slate-ls.jpg?rlkey=riw2im1i72lgtlz4mugt9lmvw&amp;dl=0","Click to download SizeChart")</f>
      </c>
      <c r="C911" s="0" t="inlineStr">
        <is>
          <t>Long Sleeve Men's T-Shirt</t>
        </is>
      </c>
      <c r="D911" s="1">
        <v>155281</v>
      </c>
      <c r="E911" s="0" t="inlineStr">
        <is>
          <t>IOWA CASLS M GD:155281B-M</t>
        </is>
      </c>
      <c r="F911" s="2">
        <v>800155281053</v>
      </c>
      <c r="G911" s="0" t="inlineStr">
        <is>
          <t>MENS</t>
        </is>
      </c>
      <c r="H911" s="0" t="inlineStr">
        <is>
          <t>M</t>
        </is>
      </c>
      <c r="I911" s="0">
        <v>32.99</v>
      </c>
      <c r="J911" s="0">
        <v>0</v>
      </c>
    </row>
    <row r="912" spans="1:10" customHeight="0">
      <c r="A912" s="0">
        <f>HYPERLINK("https://dl.dropboxusercontent.com/scl/fi/vng14kwn8qmu70pfq6qg3/long-sleeve-10.jpg?rlkey=yqoawgujunno20zhydmcbd6ab&amp;dl=0","Click to download Image")</f>
      </c>
      <c r="B912" s="0">
        <f>HYPERLINK("https://dl.dropboxusercontent.com/scl/fi/8xybrskr4i3n0x4k4fhih/mens-t-shirt-size-chartscason-slate-ls.jpg?rlkey=riw2im1i72lgtlz4mugt9lmvw&amp;dl=0","Click to download SizeChart")</f>
      </c>
      <c r="C912" s="0" t="inlineStr">
        <is>
          <t>Long Sleeve Men's T-Shirt</t>
        </is>
      </c>
      <c r="D912" s="1">
        <v>155281</v>
      </c>
      <c r="E912" s="0" t="inlineStr">
        <is>
          <t>IOWA CASLS M GD:155281C-L</t>
        </is>
      </c>
      <c r="F912" s="2">
        <v>800155281060</v>
      </c>
      <c r="G912" s="0" t="inlineStr">
        <is>
          <t>MENS</t>
        </is>
      </c>
      <c r="H912" s="0" t="inlineStr">
        <is>
          <t>L</t>
        </is>
      </c>
      <c r="I912" s="0">
        <v>32.99</v>
      </c>
      <c r="J912" s="0">
        <v>0</v>
      </c>
    </row>
    <row r="913" spans="1:10" customHeight="0">
      <c r="A913" s="0">
        <f>HYPERLINK("https://dl.dropboxusercontent.com/scl/fi/vng14kwn8qmu70pfq6qg3/long-sleeve-10.jpg?rlkey=yqoawgujunno20zhydmcbd6ab&amp;dl=0","Click to download Image")</f>
      </c>
      <c r="B913" s="0">
        <f>HYPERLINK("https://dl.dropboxusercontent.com/scl/fi/8xybrskr4i3n0x4k4fhih/mens-t-shirt-size-chartscason-slate-ls.jpg?rlkey=riw2im1i72lgtlz4mugt9lmvw&amp;dl=0","Click to download SizeChart")</f>
      </c>
      <c r="C913" s="0" t="inlineStr">
        <is>
          <t>Long Sleeve Men's T-Shirt</t>
        </is>
      </c>
      <c r="D913" s="1">
        <v>155281</v>
      </c>
      <c r="E913" s="0" t="inlineStr">
        <is>
          <t>IOWA CASLS M GD:155281D-XL</t>
        </is>
      </c>
      <c r="F913" s="2">
        <v>800155281077</v>
      </c>
      <c r="G913" s="0" t="inlineStr">
        <is>
          <t>MENS</t>
        </is>
      </c>
      <c r="H913" s="0" t="inlineStr">
        <is>
          <t>XL</t>
        </is>
      </c>
      <c r="I913" s="0">
        <v>32.99</v>
      </c>
      <c r="J913" s="0">
        <v>0</v>
      </c>
    </row>
    <row r="914" spans="1:10" customHeight="0">
      <c r="A914" s="0">
        <f>HYPERLINK("https://dl.dropboxusercontent.com/scl/fi/vng14kwn8qmu70pfq6qg3/long-sleeve-10.jpg?rlkey=yqoawgujunno20zhydmcbd6ab&amp;dl=0","Click to download Image")</f>
      </c>
      <c r="B914" s="0">
        <f>HYPERLINK("https://dl.dropboxusercontent.com/scl/fi/8xybrskr4i3n0x4k4fhih/mens-t-shirt-size-chartscason-slate-ls.jpg?rlkey=riw2im1i72lgtlz4mugt9lmvw&amp;dl=0","Click to download SizeChart")</f>
      </c>
      <c r="C914" s="0" t="inlineStr">
        <is>
          <t>Long Sleeve Men's T-Shirt</t>
        </is>
      </c>
      <c r="D914" s="1">
        <v>155281</v>
      </c>
      <c r="E914" s="0" t="inlineStr">
        <is>
          <t>IOWA CASLS M GD:155281E-2XL</t>
        </is>
      </c>
      <c r="F914" s="2">
        <v>800155281084</v>
      </c>
      <c r="G914" s="0" t="inlineStr">
        <is>
          <t>MENS</t>
        </is>
      </c>
      <c r="H914" s="0" t="inlineStr">
        <is>
          <t>2XL</t>
        </is>
      </c>
      <c r="I914" s="0">
        <v>34.99</v>
      </c>
      <c r="J914" s="0">
        <v>0</v>
      </c>
    </row>
    <row r="915" spans="1:10" customHeight="0">
      <c r="A915" s="0">
        <f>HYPERLINK("https://dl.dropboxusercontent.com/scl/fi/vng14kwn8qmu70pfq6qg3/long-sleeve-10.jpg?rlkey=yqoawgujunno20zhydmcbd6ab&amp;dl=0","Click to download Image")</f>
      </c>
      <c r="B915" s="0">
        <f>HYPERLINK("https://dl.dropboxusercontent.com/scl/fi/8xybrskr4i3n0x4k4fhih/mens-t-shirt-size-chartscason-slate-ls.jpg?rlkey=riw2im1i72lgtlz4mugt9lmvw&amp;dl=0","Click to download SizeChart")</f>
      </c>
      <c r="C915" s="0" t="inlineStr">
        <is>
          <t>Long Sleeve Men's T-Shirt</t>
        </is>
      </c>
      <c r="D915" s="1">
        <v>155281</v>
      </c>
      <c r="E915" s="0" t="inlineStr">
        <is>
          <t>IOWA CASLS M GD:155281F-3XL</t>
        </is>
      </c>
      <c r="F915" s="2">
        <v>800155281091</v>
      </c>
      <c r="G915" s="0" t="inlineStr">
        <is>
          <t>MENS</t>
        </is>
      </c>
      <c r="H915" s="0" t="inlineStr">
        <is>
          <t>3XL</t>
        </is>
      </c>
      <c r="I915" s="0">
        <v>34.99</v>
      </c>
      <c r="J915" s="0">
        <v>1</v>
      </c>
    </row>
    <row r="916" spans="1:10" customHeight="0">
      <c r="A916" s="0">
        <f>HYPERLINK("https://dl.dropboxusercontent.com/scl/fi/mi68d47c0unxpvzczxfv8/long-sleeve-17.jpg?rlkey=jhqrb0ju4jw9shwux2yl06914&amp;dl=0","Click to download Image")</f>
      </c>
      <c r="B916" s="0">
        <f>HYPERLINK("https://dl.dropboxusercontent.com/scl/fi/8xybrskr4i3n0x4k4fhih/mens-t-shirt-size-chartscason-slate-ls.jpg?rlkey=riw2im1i72lgtlz4mugt9lmvw&amp;dl=0","Click to download SizeChart")</f>
      </c>
      <c r="C916" s="0" t="inlineStr">
        <is>
          <t>Long Sleeve Men's T-Shirt</t>
        </is>
      </c>
      <c r="D916" s="1">
        <v>155282</v>
      </c>
      <c r="E916" s="0" t="inlineStr">
        <is>
          <t>IOWA SLATE M BK:155282A-S</t>
        </is>
      </c>
      <c r="F916" s="2">
        <v>800155282043</v>
      </c>
      <c r="G916" s="0" t="inlineStr">
        <is>
          <t>MENS</t>
        </is>
      </c>
      <c r="H916" s="0" t="inlineStr">
        <is>
          <t>S</t>
        </is>
      </c>
      <c r="I916" s="0">
        <v>32.99</v>
      </c>
      <c r="J916" s="0">
        <v>88</v>
      </c>
    </row>
    <row r="917" spans="1:10" customHeight="0">
      <c r="A917" s="0">
        <f>HYPERLINK("https://dl.dropboxusercontent.com/scl/fi/mi68d47c0unxpvzczxfv8/long-sleeve-17.jpg?rlkey=jhqrb0ju4jw9shwux2yl06914&amp;dl=0","Click to download Image")</f>
      </c>
      <c r="B917" s="0">
        <f>HYPERLINK("https://dl.dropboxusercontent.com/scl/fi/8xybrskr4i3n0x4k4fhih/mens-t-shirt-size-chartscason-slate-ls.jpg?rlkey=riw2im1i72lgtlz4mugt9lmvw&amp;dl=0","Click to download SizeChart")</f>
      </c>
      <c r="C917" s="0" t="inlineStr">
        <is>
          <t>Long Sleeve Men's T-Shirt</t>
        </is>
      </c>
      <c r="D917" s="1">
        <v>155282</v>
      </c>
      <c r="E917" s="0" t="inlineStr">
        <is>
          <t>IOWA SLATE M BK:155282B-M</t>
        </is>
      </c>
      <c r="F917" s="2">
        <v>800155282050</v>
      </c>
      <c r="G917" s="0" t="inlineStr">
        <is>
          <t>MENS</t>
        </is>
      </c>
      <c r="H917" s="0" t="inlineStr">
        <is>
          <t>M</t>
        </is>
      </c>
      <c r="I917" s="0">
        <v>32.99</v>
      </c>
      <c r="J917" s="0">
        <v>139</v>
      </c>
    </row>
    <row r="918" spans="1:10" customHeight="0">
      <c r="A918" s="0">
        <f>HYPERLINK("https://dl.dropboxusercontent.com/scl/fi/mi68d47c0unxpvzczxfv8/long-sleeve-17.jpg?rlkey=jhqrb0ju4jw9shwux2yl06914&amp;dl=0","Click to download Image")</f>
      </c>
      <c r="B918" s="0">
        <f>HYPERLINK("https://dl.dropboxusercontent.com/scl/fi/8xybrskr4i3n0x4k4fhih/mens-t-shirt-size-chartscason-slate-ls.jpg?rlkey=riw2im1i72lgtlz4mugt9lmvw&amp;dl=0","Click to download SizeChart")</f>
      </c>
      <c r="C918" s="0" t="inlineStr">
        <is>
          <t>Long Sleeve Men's T-Shirt</t>
        </is>
      </c>
      <c r="D918" s="1">
        <v>155282</v>
      </c>
      <c r="E918" s="0" t="inlineStr">
        <is>
          <t>IOWA SLATE M BK:155282C-L</t>
        </is>
      </c>
      <c r="F918" s="2">
        <v>800155282067</v>
      </c>
      <c r="G918" s="0" t="inlineStr">
        <is>
          <t>MENS</t>
        </is>
      </c>
      <c r="H918" s="0" t="inlineStr">
        <is>
          <t>L</t>
        </is>
      </c>
      <c r="I918" s="0">
        <v>32.99</v>
      </c>
      <c r="J918" s="0">
        <v>139</v>
      </c>
    </row>
    <row r="919" spans="1:10" customHeight="0">
      <c r="A919" s="0">
        <f>HYPERLINK("https://dl.dropboxusercontent.com/scl/fi/mi68d47c0unxpvzczxfv8/long-sleeve-17.jpg?rlkey=jhqrb0ju4jw9shwux2yl06914&amp;dl=0","Click to download Image")</f>
      </c>
      <c r="B919" s="0">
        <f>HYPERLINK("https://dl.dropboxusercontent.com/scl/fi/8xybrskr4i3n0x4k4fhih/mens-t-shirt-size-chartscason-slate-ls.jpg?rlkey=riw2im1i72lgtlz4mugt9lmvw&amp;dl=0","Click to download SizeChart")</f>
      </c>
      <c r="C919" s="0" t="inlineStr">
        <is>
          <t>Long Sleeve Men's T-Shirt</t>
        </is>
      </c>
      <c r="D919" s="1">
        <v>155282</v>
      </c>
      <c r="E919" s="0" t="inlineStr">
        <is>
          <t>IOWA SLATE M BK:155282D-XL</t>
        </is>
      </c>
      <c r="F919" s="2">
        <v>800155282074</v>
      </c>
      <c r="G919" s="0" t="inlineStr">
        <is>
          <t>MENS</t>
        </is>
      </c>
      <c r="H919" s="0" t="inlineStr">
        <is>
          <t>XL</t>
        </is>
      </c>
      <c r="I919" s="0">
        <v>32.99</v>
      </c>
      <c r="J919" s="0">
        <v>139</v>
      </c>
    </row>
    <row r="920" spans="1:10" customHeight="0">
      <c r="A920" s="0">
        <f>HYPERLINK("https://dl.dropboxusercontent.com/scl/fi/mi68d47c0unxpvzczxfv8/long-sleeve-17.jpg?rlkey=jhqrb0ju4jw9shwux2yl06914&amp;dl=0","Click to download Image")</f>
      </c>
      <c r="B920" s="0">
        <f>HYPERLINK("https://dl.dropboxusercontent.com/scl/fi/8xybrskr4i3n0x4k4fhih/mens-t-shirt-size-chartscason-slate-ls.jpg?rlkey=riw2im1i72lgtlz4mugt9lmvw&amp;dl=0","Click to download SizeChart")</f>
      </c>
      <c r="C920" s="0" t="inlineStr">
        <is>
          <t>Long Sleeve Men's T-Shirt</t>
        </is>
      </c>
      <c r="D920" s="1">
        <v>155282</v>
      </c>
      <c r="E920" s="0" t="inlineStr">
        <is>
          <t>IOWA SLATE M BK:155282E-2XL</t>
        </is>
      </c>
      <c r="F920" s="2">
        <v>800155282081</v>
      </c>
      <c r="G920" s="0" t="inlineStr">
        <is>
          <t>MENS</t>
        </is>
      </c>
      <c r="H920" s="0" t="inlineStr">
        <is>
          <t>2XL</t>
        </is>
      </c>
      <c r="I920" s="0">
        <v>34.99</v>
      </c>
      <c r="J920" s="0">
        <v>139</v>
      </c>
    </row>
    <row r="921" spans="1:10" customHeight="0">
      <c r="A921" s="0">
        <f>HYPERLINK("https://dl.dropboxusercontent.com/scl/fi/mi68d47c0unxpvzczxfv8/long-sleeve-17.jpg?rlkey=jhqrb0ju4jw9shwux2yl06914&amp;dl=0","Click to download Image")</f>
      </c>
      <c r="B921" s="0">
        <f>HYPERLINK("https://dl.dropboxusercontent.com/scl/fi/8xybrskr4i3n0x4k4fhih/mens-t-shirt-size-chartscason-slate-ls.jpg?rlkey=riw2im1i72lgtlz4mugt9lmvw&amp;dl=0","Click to download SizeChart")</f>
      </c>
      <c r="C921" s="0" t="inlineStr">
        <is>
          <t>Long Sleeve Men's T-Shirt</t>
        </is>
      </c>
      <c r="D921" s="1">
        <v>155282</v>
      </c>
      <c r="E921" s="0" t="inlineStr">
        <is>
          <t>IOWA SLATE M BK:155282F-3XL</t>
        </is>
      </c>
      <c r="F921" s="2">
        <v>800155282098</v>
      </c>
      <c r="G921" s="0" t="inlineStr">
        <is>
          <t>MENS</t>
        </is>
      </c>
      <c r="H921" s="0" t="inlineStr">
        <is>
          <t>3XL</t>
        </is>
      </c>
      <c r="I921" s="0">
        <v>34.99</v>
      </c>
      <c r="J921" s="0">
        <v>101</v>
      </c>
    </row>
    <row r="922" spans="1:10" customHeight="0">
      <c r="A922" s="0">
        <f>HYPERLINK("https://dl.dropboxusercontent.com/scl/fi/uvt21uetw39gw7ddnw1gf/123179-af.jpg?rlkey=s5lfm91nzxyqxbverglc7hvgz&amp;dl=0","Click to download Image")</f>
      </c>
      <c r="B922" s="0">
        <f>HYPERLINK("https://dl.dropboxusercontent.com/scl/fi/aqgcvuybxrd1yryhh20bg/2january-20201mens.jpg?rlkey=52o1jy9qrgrbnknd0uosvgko5&amp;dl=0","Click to download SizeChart")</f>
      </c>
      <c r="C922" s="0" t="inlineStr">
        <is>
          <t>Burns Men's Midweight Hoodie</t>
        </is>
      </c>
      <c r="D922" s="1">
        <v>123179</v>
      </c>
      <c r="E922" s="0" t="inlineStr">
        <is>
          <t>KSU BURNS M GY:123179A-S</t>
        </is>
      </c>
      <c r="F922" s="2">
        <v>805123179042</v>
      </c>
      <c r="G922" s="0" t="inlineStr">
        <is>
          <t>MENS</t>
        </is>
      </c>
      <c r="H922" s="0" t="inlineStr">
        <is>
          <t>S</t>
        </is>
      </c>
      <c r="I922" s="0">
        <v>39.99</v>
      </c>
      <c r="J922" s="0">
        <v>16</v>
      </c>
    </row>
    <row r="923" spans="1:10" customHeight="0">
      <c r="A923" s="0">
        <f>HYPERLINK("https://dl.dropboxusercontent.com/scl/fi/uvt21uetw39gw7ddnw1gf/123179-af.jpg?rlkey=s5lfm91nzxyqxbverglc7hvgz&amp;dl=0","Click to download Image")</f>
      </c>
      <c r="B923" s="0">
        <f>HYPERLINK("https://dl.dropboxusercontent.com/scl/fi/aqgcvuybxrd1yryhh20bg/2january-20201mens.jpg?rlkey=52o1jy9qrgrbnknd0uosvgko5&amp;dl=0","Click to download SizeChart")</f>
      </c>
      <c r="C923" s="0" t="inlineStr">
        <is>
          <t>Burns Men's Midweight Hoodie</t>
        </is>
      </c>
      <c r="D923" s="1">
        <v>123179</v>
      </c>
      <c r="E923" s="0" t="inlineStr">
        <is>
          <t>KSU BURNS M GY:123179B-M</t>
        </is>
      </c>
      <c r="F923" s="2">
        <v>805123179059</v>
      </c>
      <c r="G923" s="0" t="inlineStr">
        <is>
          <t>MENS</t>
        </is>
      </c>
      <c r="H923" s="0" t="inlineStr">
        <is>
          <t>M</t>
        </is>
      </c>
      <c r="I923" s="0">
        <v>39.99</v>
      </c>
      <c r="J923" s="0">
        <v>31</v>
      </c>
    </row>
    <row r="924" spans="1:10" customHeight="0">
      <c r="A924" s="0">
        <f>HYPERLINK("https://dl.dropboxusercontent.com/scl/fi/uvt21uetw39gw7ddnw1gf/123179-af.jpg?rlkey=s5lfm91nzxyqxbverglc7hvgz&amp;dl=0","Click to download Image")</f>
      </c>
      <c r="B924" s="0">
        <f>HYPERLINK("https://dl.dropboxusercontent.com/scl/fi/aqgcvuybxrd1yryhh20bg/2january-20201mens.jpg?rlkey=52o1jy9qrgrbnknd0uosvgko5&amp;dl=0","Click to download SizeChart")</f>
      </c>
      <c r="C924" s="0" t="inlineStr">
        <is>
          <t>Burns Men's Midweight Hoodie</t>
        </is>
      </c>
      <c r="D924" s="1">
        <v>123179</v>
      </c>
      <c r="E924" s="0" t="inlineStr">
        <is>
          <t>KSU BURNS M GY:123179C-L</t>
        </is>
      </c>
      <c r="F924" s="2">
        <v>805123179066</v>
      </c>
      <c r="G924" s="0" t="inlineStr">
        <is>
          <t>MENS</t>
        </is>
      </c>
      <c r="H924" s="0" t="inlineStr">
        <is>
          <t>L</t>
        </is>
      </c>
      <c r="I924" s="0">
        <v>39.99</v>
      </c>
      <c r="J924" s="0">
        <v>44</v>
      </c>
    </row>
    <row r="925" spans="1:10" customHeight="0">
      <c r="A925" s="0">
        <f>HYPERLINK("https://dl.dropboxusercontent.com/scl/fi/uvt21uetw39gw7ddnw1gf/123179-af.jpg?rlkey=s5lfm91nzxyqxbverglc7hvgz&amp;dl=0","Click to download Image")</f>
      </c>
      <c r="B925" s="0">
        <f>HYPERLINK("https://dl.dropboxusercontent.com/scl/fi/aqgcvuybxrd1yryhh20bg/2january-20201mens.jpg?rlkey=52o1jy9qrgrbnknd0uosvgko5&amp;dl=0","Click to download SizeChart")</f>
      </c>
      <c r="C925" s="0" t="inlineStr">
        <is>
          <t>Burns Men's Midweight Hoodie</t>
        </is>
      </c>
      <c r="D925" s="1">
        <v>123179</v>
      </c>
      <c r="E925" s="0" t="inlineStr">
        <is>
          <t>KSU BURNS M GY:123179D-XL</t>
        </is>
      </c>
      <c r="F925" s="2">
        <v>805123179073</v>
      </c>
      <c r="G925" s="0" t="inlineStr">
        <is>
          <t>MENS</t>
        </is>
      </c>
      <c r="H925" s="0" t="inlineStr">
        <is>
          <t>XL</t>
        </is>
      </c>
      <c r="I925" s="0">
        <v>39.99</v>
      </c>
      <c r="J925" s="0">
        <v>45</v>
      </c>
    </row>
    <row r="926" spans="1:10" customHeight="0">
      <c r="A926" s="0">
        <f>HYPERLINK("https://dl.dropboxusercontent.com/scl/fi/uvt21uetw39gw7ddnw1gf/123179-af.jpg?rlkey=s5lfm91nzxyqxbverglc7hvgz&amp;dl=0","Click to download Image")</f>
      </c>
      <c r="B926" s="0">
        <f>HYPERLINK("https://dl.dropboxusercontent.com/scl/fi/aqgcvuybxrd1yryhh20bg/2january-20201mens.jpg?rlkey=52o1jy9qrgrbnknd0uosvgko5&amp;dl=0","Click to download SizeChart")</f>
      </c>
      <c r="C926" s="0" t="inlineStr">
        <is>
          <t>Burns Men's Midweight Hoodie</t>
        </is>
      </c>
      <c r="D926" s="1">
        <v>123179</v>
      </c>
      <c r="E926" s="0" t="inlineStr">
        <is>
          <t>KSU BURNS M GY:123179E-2XL</t>
        </is>
      </c>
      <c r="F926" s="2">
        <v>805123179080</v>
      </c>
      <c r="G926" s="0" t="inlineStr">
        <is>
          <t>MENS</t>
        </is>
      </c>
      <c r="H926" s="0" t="inlineStr">
        <is>
          <t>2XL</t>
        </is>
      </c>
      <c r="I926" s="0">
        <v>41.99</v>
      </c>
      <c r="J926" s="0">
        <v>28</v>
      </c>
    </row>
    <row r="927" spans="1:10" customHeight="0">
      <c r="A927" s="0">
        <f>HYPERLINK("https://dl.dropboxusercontent.com/scl/fi/uvt21uetw39gw7ddnw1gf/123179-af.jpg?rlkey=s5lfm91nzxyqxbverglc7hvgz&amp;dl=0","Click to download Image")</f>
      </c>
      <c r="B927" s="0">
        <f>HYPERLINK("https://dl.dropboxusercontent.com/scl/fi/aqgcvuybxrd1yryhh20bg/2january-20201mens.jpg?rlkey=52o1jy9qrgrbnknd0uosvgko5&amp;dl=0","Click to download SizeChart")</f>
      </c>
      <c r="C927" s="0" t="inlineStr">
        <is>
          <t>Burns Men's Midweight Hoodie</t>
        </is>
      </c>
      <c r="D927" s="1">
        <v>123179</v>
      </c>
      <c r="E927" s="0" t="inlineStr">
        <is>
          <t>KSU BURNS M GY:123179F-3XL</t>
        </is>
      </c>
      <c r="F927" s="2">
        <v>805123179097</v>
      </c>
      <c r="G927" s="0" t="inlineStr">
        <is>
          <t>MENS</t>
        </is>
      </c>
      <c r="H927" s="0" t="inlineStr">
        <is>
          <t>3XL</t>
        </is>
      </c>
      <c r="I927" s="0">
        <v>41.99</v>
      </c>
      <c r="J927" s="0">
        <v>16</v>
      </c>
    </row>
    <row r="928" spans="1:10" customHeight="0">
      <c r="A928" s="0">
        <f>HYPERLINK("https://dl.dropboxusercontent.com/scl/fi/2rjnfdgwshgt0w5v2s5sq/128489t.jpg?rlkey=ivcx21iuokrmksv1geyq2sd7c&amp;dl=0","Click to download Image")</f>
      </c>
      <c r="B928" s="0">
        <f>HYPERLINK("https://dl.dropboxusercontent.com/scl/fi/qho66k182mrvg7qgnl1q7/2january-20201mens.jpg?rlkey=qsa1jzof0lw6qremg7sk7l3bb&amp;dl=0","Click to download SizeChart")</f>
      </c>
      <c r="C928" s="0" t="inlineStr">
        <is>
          <t>Rowley Men's Midweight Sweatshirt</t>
        </is>
      </c>
      <c r="D928" s="1">
        <v>128489</v>
      </c>
      <c r="E928" s="0" t="inlineStr">
        <is>
          <t>ISU ROWLEY M GD:128489A-S</t>
        </is>
      </c>
      <c r="F928" s="2">
        <v>801128489049</v>
      </c>
      <c r="G928" s="0" t="inlineStr">
        <is>
          <t>MENS</t>
        </is>
      </c>
      <c r="H928" s="0" t="inlineStr">
        <is>
          <t>S</t>
        </is>
      </c>
      <c r="I928" s="0">
        <v>34.99</v>
      </c>
      <c r="J928" s="0">
        <v>4</v>
      </c>
    </row>
    <row r="929" spans="1:10" customHeight="0">
      <c r="A929" s="0">
        <f>HYPERLINK("https://dl.dropboxusercontent.com/scl/fi/2rjnfdgwshgt0w5v2s5sq/128489t.jpg?rlkey=ivcx21iuokrmksv1geyq2sd7c&amp;dl=0","Click to download Image")</f>
      </c>
      <c r="B929" s="0">
        <f>HYPERLINK("https://dl.dropboxusercontent.com/scl/fi/qho66k182mrvg7qgnl1q7/2january-20201mens.jpg?rlkey=qsa1jzof0lw6qremg7sk7l3bb&amp;dl=0","Click to download SizeChart")</f>
      </c>
      <c r="C929" s="0" t="inlineStr">
        <is>
          <t>Rowley Men's Midweight Sweatshirt</t>
        </is>
      </c>
      <c r="D929" s="1">
        <v>128489</v>
      </c>
      <c r="E929" s="0" t="inlineStr">
        <is>
          <t>ISU ROWLEY M GD:128489B-M</t>
        </is>
      </c>
      <c r="F929" s="2">
        <v>801128489056</v>
      </c>
      <c r="G929" s="0" t="inlineStr">
        <is>
          <t>MENS</t>
        </is>
      </c>
      <c r="H929" s="0" t="inlineStr">
        <is>
          <t>M</t>
        </is>
      </c>
      <c r="I929" s="0">
        <v>34.99</v>
      </c>
      <c r="J929" s="0">
        <v>4</v>
      </c>
    </row>
    <row r="930" spans="1:10" customHeight="0">
      <c r="A930" s="0">
        <f>HYPERLINK("https://dl.dropboxusercontent.com/scl/fi/2rjnfdgwshgt0w5v2s5sq/128489t.jpg?rlkey=ivcx21iuokrmksv1geyq2sd7c&amp;dl=0","Click to download Image")</f>
      </c>
      <c r="B930" s="0">
        <f>HYPERLINK("https://dl.dropboxusercontent.com/scl/fi/qho66k182mrvg7qgnl1q7/2january-20201mens.jpg?rlkey=qsa1jzof0lw6qremg7sk7l3bb&amp;dl=0","Click to download SizeChart")</f>
      </c>
      <c r="C930" s="0" t="inlineStr">
        <is>
          <t>Rowley Men's Midweight Sweatshirt</t>
        </is>
      </c>
      <c r="D930" s="1">
        <v>128489</v>
      </c>
      <c r="E930" s="0" t="inlineStr">
        <is>
          <t>ISU ROWLEY M GD:128489C-L</t>
        </is>
      </c>
      <c r="F930" s="2">
        <v>801128489063</v>
      </c>
      <c r="G930" s="0" t="inlineStr">
        <is>
          <t>MENS</t>
        </is>
      </c>
      <c r="H930" s="0" t="inlineStr">
        <is>
          <t>L</t>
        </is>
      </c>
      <c r="I930" s="0">
        <v>34.99</v>
      </c>
      <c r="J930" s="0">
        <v>10</v>
      </c>
    </row>
    <row r="931" spans="1:10" customHeight="0">
      <c r="A931" s="0">
        <f>HYPERLINK("https://dl.dropboxusercontent.com/scl/fi/2rjnfdgwshgt0w5v2s5sq/128489t.jpg?rlkey=ivcx21iuokrmksv1geyq2sd7c&amp;dl=0","Click to download Image")</f>
      </c>
      <c r="B931" s="0">
        <f>HYPERLINK("https://dl.dropboxusercontent.com/scl/fi/qho66k182mrvg7qgnl1q7/2january-20201mens.jpg?rlkey=qsa1jzof0lw6qremg7sk7l3bb&amp;dl=0","Click to download SizeChart")</f>
      </c>
      <c r="C931" s="0" t="inlineStr">
        <is>
          <t>Rowley Men's Midweight Sweatshirt</t>
        </is>
      </c>
      <c r="D931" s="1">
        <v>128489</v>
      </c>
      <c r="E931" s="0" t="inlineStr">
        <is>
          <t>ISU ROWLEY M GD:128489D-XL</t>
        </is>
      </c>
      <c r="F931" s="2">
        <v>801128489070</v>
      </c>
      <c r="G931" s="0" t="inlineStr">
        <is>
          <t>MENS</t>
        </is>
      </c>
      <c r="H931" s="0" t="inlineStr">
        <is>
          <t>XL</t>
        </is>
      </c>
      <c r="I931" s="0">
        <v>34.99</v>
      </c>
      <c r="J931" s="0">
        <v>9</v>
      </c>
    </row>
    <row r="932" spans="1:10" customHeight="0">
      <c r="A932" s="0">
        <f>HYPERLINK("https://dl.dropboxusercontent.com/scl/fi/2rjnfdgwshgt0w5v2s5sq/128489t.jpg?rlkey=ivcx21iuokrmksv1geyq2sd7c&amp;dl=0","Click to download Image")</f>
      </c>
      <c r="B932" s="0">
        <f>HYPERLINK("https://dl.dropboxusercontent.com/scl/fi/qho66k182mrvg7qgnl1q7/2january-20201mens.jpg?rlkey=qsa1jzof0lw6qremg7sk7l3bb&amp;dl=0","Click to download SizeChart")</f>
      </c>
      <c r="C932" s="0" t="inlineStr">
        <is>
          <t>Rowley Men's Midweight Sweatshirt</t>
        </is>
      </c>
      <c r="D932" s="1">
        <v>128489</v>
      </c>
      <c r="E932" s="0" t="inlineStr">
        <is>
          <t>ISU ROWLEY M GD:128489E-2XL</t>
        </is>
      </c>
      <c r="F932" s="2">
        <v>801128489087</v>
      </c>
      <c r="G932" s="0" t="inlineStr">
        <is>
          <t>MENS</t>
        </is>
      </c>
      <c r="H932" s="0" t="inlineStr">
        <is>
          <t>2XL</t>
        </is>
      </c>
      <c r="I932" s="0">
        <v>36.99</v>
      </c>
      <c r="J932" s="0">
        <v>4</v>
      </c>
    </row>
    <row r="933" spans="1:10" customHeight="0">
      <c r="A933" s="0">
        <f>HYPERLINK("https://dl.dropboxusercontent.com/scl/fi/2rjnfdgwshgt0w5v2s5sq/128489t.jpg?rlkey=ivcx21iuokrmksv1geyq2sd7c&amp;dl=0","Click to download Image")</f>
      </c>
      <c r="B933" s="0">
        <f>HYPERLINK("https://dl.dropboxusercontent.com/scl/fi/qho66k182mrvg7qgnl1q7/2january-20201mens.jpg?rlkey=qsa1jzof0lw6qremg7sk7l3bb&amp;dl=0","Click to download SizeChart")</f>
      </c>
      <c r="C933" s="0" t="inlineStr">
        <is>
          <t>Rowley Men's Midweight Sweatshirt</t>
        </is>
      </c>
      <c r="D933" s="1">
        <v>128489</v>
      </c>
      <c r="E933" s="0" t="inlineStr">
        <is>
          <t>ISU ROWLEY M GD:128489F-3XL</t>
        </is>
      </c>
      <c r="F933" s="2">
        <v>801128489094</v>
      </c>
      <c r="G933" s="0" t="inlineStr">
        <is>
          <t>MENS</t>
        </is>
      </c>
      <c r="H933" s="0" t="inlineStr">
        <is>
          <t>3XL</t>
        </is>
      </c>
      <c r="I933" s="0">
        <v>36.99</v>
      </c>
      <c r="J933" s="0">
        <v>4</v>
      </c>
    </row>
    <row r="934" spans="1:10" customHeight="0">
      <c r="A934" s="0">
        <f>HYPERLINK("https://dl.dropboxusercontent.com/scl/fi/9mxs02shdk9xi3k9388ue/128681t.jpg?rlkey=yib3aciv3ui1rca3t7m24pl3p&amp;dl=0","Click to download Image")</f>
      </c>
      <c r="B934" s="0">
        <f>HYPERLINK("https://dl.dropboxusercontent.com/scl/fi/qho66k182mrvg7qgnl1q7/2january-20201mens.jpg?rlkey=qsa1jzof0lw6qremg7sk7l3bb&amp;dl=0","Click to download SizeChart")</f>
      </c>
      <c r="C934" s="0" t="inlineStr">
        <is>
          <t>Rowley Men's Midweight Sweatshirt</t>
        </is>
      </c>
      <c r="D934" s="1">
        <v>128681</v>
      </c>
      <c r="E934" s="0" t="inlineStr">
        <is>
          <t>UNI ROWLEY M PE:128681A-S</t>
        </is>
      </c>
      <c r="F934" s="2">
        <v>802128681044</v>
      </c>
      <c r="G934" s="0" t="inlineStr">
        <is>
          <t>MENS</t>
        </is>
      </c>
      <c r="H934" s="0" t="inlineStr">
        <is>
          <t>S</t>
        </is>
      </c>
      <c r="I934" s="0">
        <v>34.99</v>
      </c>
      <c r="J934" s="0">
        <v>2</v>
      </c>
    </row>
    <row r="935" spans="1:10" customHeight="0">
      <c r="A935" s="0">
        <f>HYPERLINK("https://dl.dropboxusercontent.com/scl/fi/9mxs02shdk9xi3k9388ue/128681t.jpg?rlkey=yib3aciv3ui1rca3t7m24pl3p&amp;dl=0","Click to download Image")</f>
      </c>
      <c r="B935" s="0">
        <f>HYPERLINK("https://dl.dropboxusercontent.com/scl/fi/qho66k182mrvg7qgnl1q7/2january-20201mens.jpg?rlkey=qsa1jzof0lw6qremg7sk7l3bb&amp;dl=0","Click to download SizeChart")</f>
      </c>
      <c r="C935" s="0" t="inlineStr">
        <is>
          <t>Rowley Men's Midweight Sweatshirt</t>
        </is>
      </c>
      <c r="D935" s="1">
        <v>128681</v>
      </c>
      <c r="E935" s="0" t="inlineStr">
        <is>
          <t>UNI ROWLEY M PE:128681B-M</t>
        </is>
      </c>
      <c r="F935" s="2">
        <v>802128681051</v>
      </c>
      <c r="G935" s="0" t="inlineStr">
        <is>
          <t>MENS</t>
        </is>
      </c>
      <c r="H935" s="0" t="inlineStr">
        <is>
          <t>M</t>
        </is>
      </c>
      <c r="I935" s="0">
        <v>34.99</v>
      </c>
      <c r="J935" s="0">
        <v>5</v>
      </c>
    </row>
    <row r="936" spans="1:10" customHeight="0">
      <c r="A936" s="0">
        <f>HYPERLINK("https://dl.dropboxusercontent.com/scl/fi/9mxs02shdk9xi3k9388ue/128681t.jpg?rlkey=yib3aciv3ui1rca3t7m24pl3p&amp;dl=0","Click to download Image")</f>
      </c>
      <c r="B936" s="0">
        <f>HYPERLINK("https://dl.dropboxusercontent.com/scl/fi/qho66k182mrvg7qgnl1q7/2january-20201mens.jpg?rlkey=qsa1jzof0lw6qremg7sk7l3bb&amp;dl=0","Click to download SizeChart")</f>
      </c>
      <c r="C936" s="0" t="inlineStr">
        <is>
          <t>Rowley Men's Midweight Sweatshirt</t>
        </is>
      </c>
      <c r="D936" s="1">
        <v>128681</v>
      </c>
      <c r="E936" s="0" t="inlineStr">
        <is>
          <t>UNI ROWLEY M PE:128681C-L</t>
        </is>
      </c>
      <c r="F936" s="2">
        <v>802128681068</v>
      </c>
      <c r="G936" s="0" t="inlineStr">
        <is>
          <t>MENS</t>
        </is>
      </c>
      <c r="H936" s="0" t="inlineStr">
        <is>
          <t>L</t>
        </is>
      </c>
      <c r="I936" s="0">
        <v>34.99</v>
      </c>
      <c r="J936" s="0">
        <v>9</v>
      </c>
    </row>
    <row r="937" spans="1:10" customHeight="0">
      <c r="A937" s="0">
        <f>HYPERLINK("https://dl.dropboxusercontent.com/scl/fi/9mxs02shdk9xi3k9388ue/128681t.jpg?rlkey=yib3aciv3ui1rca3t7m24pl3p&amp;dl=0","Click to download Image")</f>
      </c>
      <c r="B937" s="0">
        <f>HYPERLINK("https://dl.dropboxusercontent.com/scl/fi/qho66k182mrvg7qgnl1q7/2january-20201mens.jpg?rlkey=qsa1jzof0lw6qremg7sk7l3bb&amp;dl=0","Click to download SizeChart")</f>
      </c>
      <c r="C937" s="0" t="inlineStr">
        <is>
          <t>Rowley Men's Midweight Sweatshirt</t>
        </is>
      </c>
      <c r="D937" s="1">
        <v>128681</v>
      </c>
      <c r="E937" s="0" t="inlineStr">
        <is>
          <t>UNI ROWLEY M PE:128681E-2XL</t>
        </is>
      </c>
      <c r="F937" s="2">
        <v>802128681082</v>
      </c>
      <c r="G937" s="0" t="inlineStr">
        <is>
          <t>MENS</t>
        </is>
      </c>
      <c r="H937" s="0" t="inlineStr">
        <is>
          <t>2XL</t>
        </is>
      </c>
      <c r="I937" s="0">
        <v>36.99</v>
      </c>
      <c r="J937" s="0">
        <v>5</v>
      </c>
    </row>
    <row r="938" spans="1:10" customHeight="0">
      <c r="A938" s="0">
        <f>HYPERLINK("https://dl.dropboxusercontent.com/scl/fi/9mxs02shdk9xi3k9388ue/128681t.jpg?rlkey=yib3aciv3ui1rca3t7m24pl3p&amp;dl=0","Click to download Image")</f>
      </c>
      <c r="B938" s="0">
        <f>HYPERLINK("https://dl.dropboxusercontent.com/scl/fi/qho66k182mrvg7qgnl1q7/2january-20201mens.jpg?rlkey=qsa1jzof0lw6qremg7sk7l3bb&amp;dl=0","Click to download SizeChart")</f>
      </c>
      <c r="C938" s="0" t="inlineStr">
        <is>
          <t>Rowley Men's Midweight Sweatshirt</t>
        </is>
      </c>
      <c r="D938" s="1">
        <v>128681</v>
      </c>
      <c r="E938" s="0" t="inlineStr">
        <is>
          <t>UNI ROWLEY M PE:128681F-3XL</t>
        </is>
      </c>
      <c r="F938" s="2">
        <v>802128681099</v>
      </c>
      <c r="G938" s="0" t="inlineStr">
        <is>
          <t>MENS</t>
        </is>
      </c>
      <c r="H938" s="0" t="inlineStr">
        <is>
          <t>3XL</t>
        </is>
      </c>
      <c r="I938" s="0">
        <v>36.99</v>
      </c>
      <c r="J938" s="0">
        <v>0</v>
      </c>
    </row>
    <row r="939" spans="1:10" customHeight="0">
      <c r="A939" s="0">
        <f>HYPERLINK("https://dl.dropboxusercontent.com/scl/fi/ebvatqflkik2nfgz0jfqj/128682t.jpg?rlkey=18apwrlcymjkt09u6x83mzvyy&amp;dl=0","Click to download Image")</f>
      </c>
      <c r="B939" s="0">
        <f>HYPERLINK("https://dl.dropboxusercontent.com/scl/fi/qho66k182mrvg7qgnl1q7/2january-20201mens.jpg?rlkey=qsa1jzof0lw6qremg7sk7l3bb&amp;dl=0","Click to download SizeChart")</f>
      </c>
      <c r="C939" s="0" t="inlineStr">
        <is>
          <t>Rowley Men's Midweight Sweatshirt</t>
        </is>
      </c>
      <c r="D939" s="1">
        <v>128682</v>
      </c>
      <c r="E939" s="0" t="inlineStr">
        <is>
          <t>UNI ROWLEY M GD:128682A-S</t>
        </is>
      </c>
      <c r="F939" s="2">
        <v>802128682041</v>
      </c>
      <c r="G939" s="0" t="inlineStr">
        <is>
          <t>MENS</t>
        </is>
      </c>
      <c r="H939" s="0" t="inlineStr">
        <is>
          <t>S</t>
        </is>
      </c>
      <c r="I939" s="0">
        <v>34.99</v>
      </c>
      <c r="J939" s="0">
        <v>5</v>
      </c>
    </row>
    <row r="940" spans="1:10" customHeight="0">
      <c r="A940" s="0">
        <f>HYPERLINK("https://dl.dropboxusercontent.com/scl/fi/ebvatqflkik2nfgz0jfqj/128682t.jpg?rlkey=18apwrlcymjkt09u6x83mzvyy&amp;dl=0","Click to download Image")</f>
      </c>
      <c r="B940" s="0">
        <f>HYPERLINK("https://dl.dropboxusercontent.com/scl/fi/qho66k182mrvg7qgnl1q7/2january-20201mens.jpg?rlkey=qsa1jzof0lw6qremg7sk7l3bb&amp;dl=0","Click to download SizeChart")</f>
      </c>
      <c r="C940" s="0" t="inlineStr">
        <is>
          <t>Rowley Men's Midweight Sweatshirt</t>
        </is>
      </c>
      <c r="D940" s="1">
        <v>128682</v>
      </c>
      <c r="E940" s="0" t="inlineStr">
        <is>
          <t>UNI ROWLEY M GD:128682B-M</t>
        </is>
      </c>
      <c r="F940" s="2">
        <v>802128682058</v>
      </c>
      <c r="G940" s="0" t="inlineStr">
        <is>
          <t>MENS</t>
        </is>
      </c>
      <c r="H940" s="0" t="inlineStr">
        <is>
          <t>M</t>
        </is>
      </c>
      <c r="I940" s="0">
        <v>34.99</v>
      </c>
      <c r="J940" s="0">
        <v>10</v>
      </c>
    </row>
    <row r="941" spans="1:10" customHeight="0">
      <c r="A941" s="0">
        <f>HYPERLINK("https://dl.dropboxusercontent.com/scl/fi/ebvatqflkik2nfgz0jfqj/128682t.jpg?rlkey=18apwrlcymjkt09u6x83mzvyy&amp;dl=0","Click to download Image")</f>
      </c>
      <c r="B941" s="0">
        <f>HYPERLINK("https://dl.dropboxusercontent.com/scl/fi/qho66k182mrvg7qgnl1q7/2january-20201mens.jpg?rlkey=qsa1jzof0lw6qremg7sk7l3bb&amp;dl=0","Click to download SizeChart")</f>
      </c>
      <c r="C941" s="0" t="inlineStr">
        <is>
          <t>Rowley Men's Midweight Sweatshirt</t>
        </is>
      </c>
      <c r="D941" s="1">
        <v>128682</v>
      </c>
      <c r="E941" s="0" t="inlineStr">
        <is>
          <t>UNI ROWLEY M GD:128682C-L</t>
        </is>
      </c>
      <c r="F941" s="2">
        <v>802128682065</v>
      </c>
      <c r="G941" s="0" t="inlineStr">
        <is>
          <t>MENS</t>
        </is>
      </c>
      <c r="H941" s="0" t="inlineStr">
        <is>
          <t>L</t>
        </is>
      </c>
      <c r="I941" s="0">
        <v>34.99</v>
      </c>
      <c r="J941" s="0">
        <v>18</v>
      </c>
    </row>
    <row r="942" spans="1:10" customHeight="0">
      <c r="A942" s="0">
        <f>HYPERLINK("https://dl.dropboxusercontent.com/scl/fi/ebvatqflkik2nfgz0jfqj/128682t.jpg?rlkey=18apwrlcymjkt09u6x83mzvyy&amp;dl=0","Click to download Image")</f>
      </c>
      <c r="B942" s="0">
        <f>HYPERLINK("https://dl.dropboxusercontent.com/scl/fi/qho66k182mrvg7qgnl1q7/2january-20201mens.jpg?rlkey=qsa1jzof0lw6qremg7sk7l3bb&amp;dl=0","Click to download SizeChart")</f>
      </c>
      <c r="C942" s="0" t="inlineStr">
        <is>
          <t>Rowley Men's Midweight Sweatshirt</t>
        </is>
      </c>
      <c r="D942" s="1">
        <v>128682</v>
      </c>
      <c r="E942" s="0" t="inlineStr">
        <is>
          <t>UNI ROWLEY M GD:128682D-XL</t>
        </is>
      </c>
      <c r="F942" s="2">
        <v>802128682072</v>
      </c>
      <c r="G942" s="0" t="inlineStr">
        <is>
          <t>MENS</t>
        </is>
      </c>
      <c r="H942" s="0" t="inlineStr">
        <is>
          <t>XL</t>
        </is>
      </c>
      <c r="I942" s="0">
        <v>34.99</v>
      </c>
      <c r="J942" s="0">
        <v>14</v>
      </c>
    </row>
    <row r="943" spans="1:10" customHeight="0">
      <c r="A943" s="0">
        <f>HYPERLINK("https://dl.dropboxusercontent.com/scl/fi/ebvatqflkik2nfgz0jfqj/128682t.jpg?rlkey=18apwrlcymjkt09u6x83mzvyy&amp;dl=0","Click to download Image")</f>
      </c>
      <c r="B943" s="0">
        <f>HYPERLINK("https://dl.dropboxusercontent.com/scl/fi/qho66k182mrvg7qgnl1q7/2january-20201mens.jpg?rlkey=qsa1jzof0lw6qremg7sk7l3bb&amp;dl=0","Click to download SizeChart")</f>
      </c>
      <c r="C943" s="0" t="inlineStr">
        <is>
          <t>Rowley Men's Midweight Sweatshirt</t>
        </is>
      </c>
      <c r="D943" s="1">
        <v>128682</v>
      </c>
      <c r="E943" s="0" t="inlineStr">
        <is>
          <t>UNI ROWLEY M GD:128682E-2XL</t>
        </is>
      </c>
      <c r="F943" s="2">
        <v>802128682089</v>
      </c>
      <c r="G943" s="0" t="inlineStr">
        <is>
          <t>MENS</t>
        </is>
      </c>
      <c r="H943" s="0" t="inlineStr">
        <is>
          <t>2XL</t>
        </is>
      </c>
      <c r="I943" s="0">
        <v>36.99</v>
      </c>
      <c r="J943" s="0">
        <v>9</v>
      </c>
    </row>
    <row r="944" spans="1:10" customHeight="0">
      <c r="A944" s="0">
        <f>HYPERLINK("https://dl.dropboxusercontent.com/scl/fi/ebvatqflkik2nfgz0jfqj/128682t.jpg?rlkey=18apwrlcymjkt09u6x83mzvyy&amp;dl=0","Click to download Image")</f>
      </c>
      <c r="B944" s="0">
        <f>HYPERLINK("https://dl.dropboxusercontent.com/scl/fi/qho66k182mrvg7qgnl1q7/2january-20201mens.jpg?rlkey=qsa1jzof0lw6qremg7sk7l3bb&amp;dl=0","Click to download SizeChart")</f>
      </c>
      <c r="C944" s="0" t="inlineStr">
        <is>
          <t>Rowley Men's Midweight Sweatshirt</t>
        </is>
      </c>
      <c r="D944" s="1">
        <v>128682</v>
      </c>
      <c r="E944" s="0" t="inlineStr">
        <is>
          <t>UNI ROWLEY M GD:128682F-3XL</t>
        </is>
      </c>
      <c r="F944" s="2">
        <v>802128682096</v>
      </c>
      <c r="G944" s="0" t="inlineStr">
        <is>
          <t>MENS</t>
        </is>
      </c>
      <c r="H944" s="0" t="inlineStr">
        <is>
          <t>3XL</t>
        </is>
      </c>
      <c r="I944" s="0">
        <v>36.99</v>
      </c>
      <c r="J944" s="0">
        <v>5</v>
      </c>
    </row>
    <row r="945" spans="1:10" customHeight="0">
      <c r="A945" s="0">
        <f>HYPERLINK("https://dl.dropboxusercontent.com/scl/fi/h53deekk9vlrvcpz2fw4g/128683t.jpg?rlkey=ue2wjtj0amn4rntyl7pl6vume&amp;dl=0","Click to download Image")</f>
      </c>
      <c r="B945" s="0">
        <f>HYPERLINK("https://dl.dropboxusercontent.com/scl/fi/qho66k182mrvg7qgnl1q7/2january-20201mens.jpg?rlkey=qsa1jzof0lw6qremg7sk7l3bb&amp;dl=0","Click to download SizeChart")</f>
      </c>
      <c r="C945" s="0" t="inlineStr">
        <is>
          <t>Rowley Men's Midweight Sweatshirt</t>
        </is>
      </c>
      <c r="D945" s="1">
        <v>128683</v>
      </c>
      <c r="E945" s="0" t="inlineStr">
        <is>
          <t>UNI ROWLEY M GY:128683E-2XL</t>
        </is>
      </c>
      <c r="F945" s="2">
        <v>802128683086</v>
      </c>
      <c r="G945" s="0" t="inlineStr">
        <is>
          <t>MENS</t>
        </is>
      </c>
      <c r="H945" s="0" t="inlineStr">
        <is>
          <t>2XL</t>
        </is>
      </c>
      <c r="I945" s="0">
        <v>36.99</v>
      </c>
      <c r="J945" s="0">
        <v>1</v>
      </c>
    </row>
    <row r="946" spans="1:10" customHeight="0">
      <c r="A946" s="0">
        <f>HYPERLINK("https://dl.dropboxusercontent.com/scl/fi/0rcbhhft41wbnr18e7pce/123166-af.jpg?rlkey=7gvqmhxi6s3gvnzoo536bssqy&amp;dl=0","Click to download Image")</f>
      </c>
      <c r="B946" s="0">
        <f>HYPERLINK("https://dl.dropboxusercontent.com/scl/fi/f96hx7j1labhag06jm6mb/2january-20201mens.jpg?rlkey=uckn3jwefww3etdv01zrkeamb&amp;dl=0","Click to download SizeChart")</f>
      </c>
      <c r="C946" s="0" t="inlineStr">
        <is>
          <t>Garth Men's Midweight Hoodie</t>
        </is>
      </c>
      <c r="D946" s="1">
        <v>123166</v>
      </c>
      <c r="E946" s="0" t="inlineStr">
        <is>
          <t>UNI GARTH M GY:123166A-S</t>
        </is>
      </c>
      <c r="F946" s="2">
        <v>802123166041</v>
      </c>
      <c r="G946" s="0" t="inlineStr">
        <is>
          <t>MENS</t>
        </is>
      </c>
      <c r="H946" s="0" t="inlineStr">
        <is>
          <t>S</t>
        </is>
      </c>
      <c r="I946" s="0">
        <v>39.99</v>
      </c>
      <c r="J946" s="0">
        <v>18</v>
      </c>
    </row>
    <row r="947" spans="1:10" customHeight="0">
      <c r="A947" s="0">
        <f>HYPERLINK("https://dl.dropboxusercontent.com/scl/fi/0rcbhhft41wbnr18e7pce/123166-af.jpg?rlkey=7gvqmhxi6s3gvnzoo536bssqy&amp;dl=0","Click to download Image")</f>
      </c>
      <c r="B947" s="0">
        <f>HYPERLINK("https://dl.dropboxusercontent.com/scl/fi/f96hx7j1labhag06jm6mb/2january-20201mens.jpg?rlkey=uckn3jwefww3etdv01zrkeamb&amp;dl=0","Click to download SizeChart")</f>
      </c>
      <c r="C947" s="0" t="inlineStr">
        <is>
          <t>Garth Men's Midweight Hoodie</t>
        </is>
      </c>
      <c r="D947" s="1">
        <v>123166</v>
      </c>
      <c r="E947" s="0" t="inlineStr">
        <is>
          <t>UNI GARTH M GY:123166B-M</t>
        </is>
      </c>
      <c r="F947" s="2">
        <v>802123166058</v>
      </c>
      <c r="G947" s="0" t="inlineStr">
        <is>
          <t>MENS</t>
        </is>
      </c>
      <c r="H947" s="0" t="inlineStr">
        <is>
          <t>M</t>
        </is>
      </c>
      <c r="I947" s="0">
        <v>39.99</v>
      </c>
      <c r="J947" s="0">
        <v>25</v>
      </c>
    </row>
    <row r="948" spans="1:10" customHeight="0">
      <c r="A948" s="0">
        <f>HYPERLINK("https://dl.dropboxusercontent.com/scl/fi/0rcbhhft41wbnr18e7pce/123166-af.jpg?rlkey=7gvqmhxi6s3gvnzoo536bssqy&amp;dl=0","Click to download Image")</f>
      </c>
      <c r="B948" s="0">
        <f>HYPERLINK("https://dl.dropboxusercontent.com/scl/fi/f96hx7j1labhag06jm6mb/2january-20201mens.jpg?rlkey=uckn3jwefww3etdv01zrkeamb&amp;dl=0","Click to download SizeChart")</f>
      </c>
      <c r="C948" s="0" t="inlineStr">
        <is>
          <t>Garth Men's Midweight Hoodie</t>
        </is>
      </c>
      <c r="D948" s="1">
        <v>123166</v>
      </c>
      <c r="E948" s="0" t="inlineStr">
        <is>
          <t>UNI GARTH M GY:123166C-L</t>
        </is>
      </c>
      <c r="F948" s="2">
        <v>802123166065</v>
      </c>
      <c r="G948" s="0" t="inlineStr">
        <is>
          <t>MENS</t>
        </is>
      </c>
      <c r="H948" s="0" t="inlineStr">
        <is>
          <t>L</t>
        </is>
      </c>
      <c r="I948" s="0">
        <v>39.99</v>
      </c>
      <c r="J948" s="0">
        <v>37</v>
      </c>
    </row>
    <row r="949" spans="1:10" customHeight="0">
      <c r="A949" s="0">
        <f>HYPERLINK("https://dl.dropboxusercontent.com/scl/fi/0rcbhhft41wbnr18e7pce/123166-af.jpg?rlkey=7gvqmhxi6s3gvnzoo536bssqy&amp;dl=0","Click to download Image")</f>
      </c>
      <c r="B949" s="0">
        <f>HYPERLINK("https://dl.dropboxusercontent.com/scl/fi/f96hx7j1labhag06jm6mb/2january-20201mens.jpg?rlkey=uckn3jwefww3etdv01zrkeamb&amp;dl=0","Click to download SizeChart")</f>
      </c>
      <c r="C949" s="0" t="inlineStr">
        <is>
          <t>Garth Men's Midweight Hoodie</t>
        </is>
      </c>
      <c r="D949" s="1">
        <v>123166</v>
      </c>
      <c r="E949" s="0" t="inlineStr">
        <is>
          <t>UNI GARTH M GY:123166D-XL</t>
        </is>
      </c>
      <c r="F949" s="2">
        <v>802123166072</v>
      </c>
      <c r="G949" s="0" t="inlineStr">
        <is>
          <t>MENS</t>
        </is>
      </c>
      <c r="H949" s="0" t="inlineStr">
        <is>
          <t>XL</t>
        </is>
      </c>
      <c r="I949" s="0">
        <v>39.99</v>
      </c>
      <c r="J949" s="0">
        <v>27</v>
      </c>
    </row>
    <row r="950" spans="1:10" customHeight="0">
      <c r="A950" s="0">
        <f>HYPERLINK("https://dl.dropboxusercontent.com/scl/fi/0rcbhhft41wbnr18e7pce/123166-af.jpg?rlkey=7gvqmhxi6s3gvnzoo536bssqy&amp;dl=0","Click to download Image")</f>
      </c>
      <c r="B950" s="0">
        <f>HYPERLINK("https://dl.dropboxusercontent.com/scl/fi/f96hx7j1labhag06jm6mb/2january-20201mens.jpg?rlkey=uckn3jwefww3etdv01zrkeamb&amp;dl=0","Click to download SizeChart")</f>
      </c>
      <c r="C950" s="0" t="inlineStr">
        <is>
          <t>Garth Men's Midweight Hoodie</t>
        </is>
      </c>
      <c r="D950" s="1">
        <v>123166</v>
      </c>
      <c r="E950" s="0" t="inlineStr">
        <is>
          <t>UNI GARTH M GY:123166E-2XL</t>
        </is>
      </c>
      <c r="F950" s="2">
        <v>802123166089</v>
      </c>
      <c r="G950" s="0" t="inlineStr">
        <is>
          <t>MENS</t>
        </is>
      </c>
      <c r="H950" s="0" t="inlineStr">
        <is>
          <t>2XL</t>
        </is>
      </c>
      <c r="I950" s="0">
        <v>41.99</v>
      </c>
      <c r="J950" s="0">
        <v>22</v>
      </c>
    </row>
    <row r="951" spans="1:10" customHeight="0">
      <c r="A951" s="0">
        <f>HYPERLINK("https://dl.dropboxusercontent.com/scl/fi/0rcbhhft41wbnr18e7pce/123166-af.jpg?rlkey=7gvqmhxi6s3gvnzoo536bssqy&amp;dl=0","Click to download Image")</f>
      </c>
      <c r="B951" s="0">
        <f>HYPERLINK("https://dl.dropboxusercontent.com/scl/fi/f96hx7j1labhag06jm6mb/2january-20201mens.jpg?rlkey=uckn3jwefww3etdv01zrkeamb&amp;dl=0","Click to download SizeChart")</f>
      </c>
      <c r="C951" s="0" t="inlineStr">
        <is>
          <t>Garth Men's Midweight Hoodie</t>
        </is>
      </c>
      <c r="D951" s="1">
        <v>123166</v>
      </c>
      <c r="E951" s="0" t="inlineStr">
        <is>
          <t>UNI GARTH M GY:123166F-3XL</t>
        </is>
      </c>
      <c r="F951" s="2">
        <v>802123166096</v>
      </c>
      <c r="G951" s="0" t="inlineStr">
        <is>
          <t>MENS</t>
        </is>
      </c>
      <c r="H951" s="0" t="inlineStr">
        <is>
          <t>3XL</t>
        </is>
      </c>
      <c r="I951" s="0">
        <v>41.99</v>
      </c>
      <c r="J951" s="0">
        <v>12</v>
      </c>
    </row>
    <row r="952" spans="1:10" customHeight="0">
      <c r="A952" s="0">
        <f>HYPERLINK("https://dl.dropboxusercontent.com/scl/fi/7psi29uc15rv7b7z49me0/128505-f.jpg?rlkey=vhnnd2w5438dxc5synxdcrvp1&amp;dl=0","Click to download Image")</f>
      </c>
      <c r="B952" s="0">
        <f>HYPERLINK("https://dl.dropboxusercontent.com/scl/fi/1ahrmmqh7m8im8p4h7b7m/2january-20201mens.jpg?rlkey=dm1nem34mwiw21giho045aj8k&amp;dl=0","Click to download SizeChart")</f>
      </c>
      <c r="C952" s="0" t="inlineStr">
        <is>
          <t>Ridgeway Men's Midweight Hoodie</t>
        </is>
      </c>
      <c r="D952" s="1">
        <v>128505</v>
      </c>
      <c r="E952" s="0" t="inlineStr">
        <is>
          <t>ISU RIDGEW M CL:128505A-S</t>
        </is>
      </c>
      <c r="F952" s="2">
        <v>801128505046</v>
      </c>
      <c r="G952" s="0" t="inlineStr">
        <is>
          <t>MENS</t>
        </is>
      </c>
      <c r="H952" s="0" t="inlineStr">
        <is>
          <t>S</t>
        </is>
      </c>
      <c r="I952" s="0">
        <v>39.99</v>
      </c>
      <c r="J952" s="0">
        <v>1</v>
      </c>
    </row>
    <row r="953" spans="1:10" customHeight="0">
      <c r="A953" s="0">
        <f>HYPERLINK("https://dl.dropboxusercontent.com/scl/fi/7psi29uc15rv7b7z49me0/128505-f.jpg?rlkey=vhnnd2w5438dxc5synxdcrvp1&amp;dl=0","Click to download Image")</f>
      </c>
      <c r="B953" s="0">
        <f>HYPERLINK("https://dl.dropboxusercontent.com/scl/fi/1ahrmmqh7m8im8p4h7b7m/2january-20201mens.jpg?rlkey=dm1nem34mwiw21giho045aj8k&amp;dl=0","Click to download SizeChart")</f>
      </c>
      <c r="C953" s="0" t="inlineStr">
        <is>
          <t>Ridgeway Men's Midweight Hoodie</t>
        </is>
      </c>
      <c r="D953" s="1">
        <v>128505</v>
      </c>
      <c r="E953" s="0" t="inlineStr">
        <is>
          <t>ISU RIDGEW M CL:128505B-M</t>
        </is>
      </c>
      <c r="F953" s="2">
        <v>801128505053</v>
      </c>
      <c r="G953" s="0" t="inlineStr">
        <is>
          <t>MENS</t>
        </is>
      </c>
      <c r="H953" s="0" t="inlineStr">
        <is>
          <t>M</t>
        </is>
      </c>
      <c r="I953" s="0">
        <v>39.99</v>
      </c>
      <c r="J953" s="0">
        <v>7</v>
      </c>
    </row>
    <row r="954" spans="1:10" customHeight="0">
      <c r="A954" s="0">
        <f>HYPERLINK("https://dl.dropboxusercontent.com/scl/fi/7psi29uc15rv7b7z49me0/128505-f.jpg?rlkey=vhnnd2w5438dxc5synxdcrvp1&amp;dl=0","Click to download Image")</f>
      </c>
      <c r="B954" s="0">
        <f>HYPERLINK("https://dl.dropboxusercontent.com/scl/fi/1ahrmmqh7m8im8p4h7b7m/2january-20201mens.jpg?rlkey=dm1nem34mwiw21giho045aj8k&amp;dl=0","Click to download SizeChart")</f>
      </c>
      <c r="C954" s="0" t="inlineStr">
        <is>
          <t>Ridgeway Men's Midweight Hoodie</t>
        </is>
      </c>
      <c r="D954" s="1">
        <v>128505</v>
      </c>
      <c r="E954" s="0" t="inlineStr">
        <is>
          <t>ISU RIDGEW M CL:128505C-L</t>
        </is>
      </c>
      <c r="F954" s="2">
        <v>801128505060</v>
      </c>
      <c r="G954" s="0" t="inlineStr">
        <is>
          <t>MENS</t>
        </is>
      </c>
      <c r="H954" s="0" t="inlineStr">
        <is>
          <t>L</t>
        </is>
      </c>
      <c r="I954" s="0">
        <v>39.99</v>
      </c>
      <c r="J954" s="0">
        <v>7</v>
      </c>
    </row>
    <row r="955" spans="1:10" customHeight="0">
      <c r="A955" s="0">
        <f>HYPERLINK("https://dl.dropboxusercontent.com/scl/fi/7psi29uc15rv7b7z49me0/128505-f.jpg?rlkey=vhnnd2w5438dxc5synxdcrvp1&amp;dl=0","Click to download Image")</f>
      </c>
      <c r="B955" s="0">
        <f>HYPERLINK("https://dl.dropboxusercontent.com/scl/fi/1ahrmmqh7m8im8p4h7b7m/2january-20201mens.jpg?rlkey=dm1nem34mwiw21giho045aj8k&amp;dl=0","Click to download SizeChart")</f>
      </c>
      <c r="C955" s="0" t="inlineStr">
        <is>
          <t>Ridgeway Men's Midweight Hoodie</t>
        </is>
      </c>
      <c r="D955" s="1">
        <v>128505</v>
      </c>
      <c r="E955" s="0" t="inlineStr">
        <is>
          <t>ISU RIDGEW M CL:128505D-XL</t>
        </is>
      </c>
      <c r="F955" s="2">
        <v>801128505077</v>
      </c>
      <c r="G955" s="0" t="inlineStr">
        <is>
          <t>MENS</t>
        </is>
      </c>
      <c r="H955" s="0" t="inlineStr">
        <is>
          <t>XL</t>
        </is>
      </c>
      <c r="I955" s="0">
        <v>39.99</v>
      </c>
      <c r="J955" s="0">
        <v>3</v>
      </c>
    </row>
    <row r="956" spans="1:10" customHeight="0">
      <c r="A956" s="0">
        <f>HYPERLINK("https://dl.dropboxusercontent.com/scl/fi/7psi29uc15rv7b7z49me0/128505-f.jpg?rlkey=vhnnd2w5438dxc5synxdcrvp1&amp;dl=0","Click to download Image")</f>
      </c>
      <c r="B956" s="0">
        <f>HYPERLINK("https://dl.dropboxusercontent.com/scl/fi/1ahrmmqh7m8im8p4h7b7m/2january-20201mens.jpg?rlkey=dm1nem34mwiw21giho045aj8k&amp;dl=0","Click to download SizeChart")</f>
      </c>
      <c r="C956" s="0" t="inlineStr">
        <is>
          <t>Ridgeway Men's Midweight Hoodie</t>
        </is>
      </c>
      <c r="D956" s="1">
        <v>128505</v>
      </c>
      <c r="E956" s="0" t="inlineStr">
        <is>
          <t>ISU RIDGEW M CL:128505E-2XL</t>
        </is>
      </c>
      <c r="F956" s="2">
        <v>801128505084</v>
      </c>
      <c r="G956" s="0" t="inlineStr">
        <is>
          <t>MENS</t>
        </is>
      </c>
      <c r="H956" s="0" t="inlineStr">
        <is>
          <t>2XL</t>
        </is>
      </c>
      <c r="I956" s="0">
        <v>41.99</v>
      </c>
      <c r="J956" s="0">
        <v>6</v>
      </c>
    </row>
    <row r="957" spans="1:10" customHeight="0">
      <c r="A957" s="0">
        <f>HYPERLINK("https://dl.dropboxusercontent.com/scl/fi/7psi29uc15rv7b7z49me0/128505-f.jpg?rlkey=vhnnd2w5438dxc5synxdcrvp1&amp;dl=0","Click to download Image")</f>
      </c>
      <c r="B957" s="0">
        <f>HYPERLINK("https://dl.dropboxusercontent.com/scl/fi/1ahrmmqh7m8im8p4h7b7m/2january-20201mens.jpg?rlkey=dm1nem34mwiw21giho045aj8k&amp;dl=0","Click to download SizeChart")</f>
      </c>
      <c r="C957" s="0" t="inlineStr">
        <is>
          <t>Ridgeway Men's Midweight Hoodie</t>
        </is>
      </c>
      <c r="D957" s="1">
        <v>128505</v>
      </c>
      <c r="E957" s="0" t="inlineStr">
        <is>
          <t>ISU RIDGEW M CL:128505F-3XL</t>
        </is>
      </c>
      <c r="F957" s="2">
        <v>801128505091</v>
      </c>
      <c r="G957" s="0" t="inlineStr">
        <is>
          <t>MENS</t>
        </is>
      </c>
      <c r="H957" s="0" t="inlineStr">
        <is>
          <t>3XL</t>
        </is>
      </c>
      <c r="I957" s="0">
        <v>41.99</v>
      </c>
      <c r="J957" s="0">
        <v>1</v>
      </c>
    </row>
    <row r="958" spans="1:10" customHeight="0">
      <c r="A958" s="0">
        <f>HYPERLINK("https://dl.dropboxusercontent.com/scl/fi/y6xnoxdfk353bd2fxp03a/128506t.jpg?rlkey=ytxon9w1ucxxunepbj5ia7a1u&amp;dl=0","Click to download Image")</f>
      </c>
      <c r="B958" s="0">
        <f>HYPERLINK("https://dl.dropboxusercontent.com/scl/fi/1ahrmmqh7m8im8p4h7b7m/2january-20201mens.jpg?rlkey=dm1nem34mwiw21giho045aj8k&amp;dl=0","Click to download SizeChart")</f>
      </c>
      <c r="C958" s="0" t="inlineStr">
        <is>
          <t>Ridgeway Men's Midweight Hoodie</t>
        </is>
      </c>
      <c r="D958" s="1">
        <v>128506</v>
      </c>
      <c r="E958" s="0" t="inlineStr">
        <is>
          <t>ISU RIDGEW M GD:128506B-M</t>
        </is>
      </c>
      <c r="F958" s="2">
        <v>801128506050</v>
      </c>
      <c r="G958" s="0" t="inlineStr">
        <is>
          <t>MENS</t>
        </is>
      </c>
      <c r="H958" s="0" t="inlineStr">
        <is>
          <t>M</t>
        </is>
      </c>
      <c r="I958" s="0">
        <v>39.99</v>
      </c>
      <c r="J958" s="0">
        <v>0</v>
      </c>
    </row>
    <row r="959" spans="1:10" customHeight="0">
      <c r="A959" s="0">
        <f>HYPERLINK("https://dl.dropboxusercontent.com/scl/fi/y6xnoxdfk353bd2fxp03a/128506t.jpg?rlkey=ytxon9w1ucxxunepbj5ia7a1u&amp;dl=0","Click to download Image")</f>
      </c>
      <c r="B959" s="0">
        <f>HYPERLINK("https://dl.dropboxusercontent.com/scl/fi/1ahrmmqh7m8im8p4h7b7m/2january-20201mens.jpg?rlkey=dm1nem34mwiw21giho045aj8k&amp;dl=0","Click to download SizeChart")</f>
      </c>
      <c r="C959" s="0" t="inlineStr">
        <is>
          <t>Ridgeway Men's Midweight Hoodie</t>
        </is>
      </c>
      <c r="D959" s="1">
        <v>128506</v>
      </c>
      <c r="E959" s="0" t="inlineStr">
        <is>
          <t>ISU RIDGEW M GD:128506C-L</t>
        </is>
      </c>
      <c r="F959" s="2">
        <v>801128506067</v>
      </c>
      <c r="G959" s="0" t="inlineStr">
        <is>
          <t>MENS</t>
        </is>
      </c>
      <c r="H959" s="0" t="inlineStr">
        <is>
          <t>L</t>
        </is>
      </c>
      <c r="I959" s="0">
        <v>39.99</v>
      </c>
      <c r="J959" s="0">
        <v>2</v>
      </c>
    </row>
    <row r="960" spans="1:10" customHeight="0">
      <c r="A960" s="0">
        <f>HYPERLINK("https://dl.dropboxusercontent.com/scl/fi/y6xnoxdfk353bd2fxp03a/128506t.jpg?rlkey=ytxon9w1ucxxunepbj5ia7a1u&amp;dl=0","Click to download Image")</f>
      </c>
      <c r="B960" s="0">
        <f>HYPERLINK("https://dl.dropboxusercontent.com/scl/fi/1ahrmmqh7m8im8p4h7b7m/2january-20201mens.jpg?rlkey=dm1nem34mwiw21giho045aj8k&amp;dl=0","Click to download SizeChart")</f>
      </c>
      <c r="C960" s="0" t="inlineStr">
        <is>
          <t>Ridgeway Men's Midweight Hoodie</t>
        </is>
      </c>
      <c r="D960" s="1">
        <v>128506</v>
      </c>
      <c r="E960" s="0" t="inlineStr">
        <is>
          <t>ISU RIDGEW M GD:128506D-XL</t>
        </is>
      </c>
      <c r="F960" s="2">
        <v>801128506074</v>
      </c>
      <c r="G960" s="0" t="inlineStr">
        <is>
          <t>MENS</t>
        </is>
      </c>
      <c r="H960" s="0" t="inlineStr">
        <is>
          <t>XL</t>
        </is>
      </c>
      <c r="I960" s="0">
        <v>39.99</v>
      </c>
      <c r="J960" s="0">
        <v>0</v>
      </c>
    </row>
    <row r="961" spans="1:10" customHeight="0">
      <c r="A961" s="0">
        <f>HYPERLINK("https://dl.dropboxusercontent.com/scl/fi/y6xnoxdfk353bd2fxp03a/128506t.jpg?rlkey=ytxon9w1ucxxunepbj5ia7a1u&amp;dl=0","Click to download Image")</f>
      </c>
      <c r="B961" s="0">
        <f>HYPERLINK("https://dl.dropboxusercontent.com/scl/fi/1ahrmmqh7m8im8p4h7b7m/2january-20201mens.jpg?rlkey=dm1nem34mwiw21giho045aj8k&amp;dl=0","Click to download SizeChart")</f>
      </c>
      <c r="C961" s="0" t="inlineStr">
        <is>
          <t>Ridgeway Men's Midweight Hoodie</t>
        </is>
      </c>
      <c r="D961" s="1">
        <v>128506</v>
      </c>
      <c r="E961" s="0" t="inlineStr">
        <is>
          <t>ISU RIDGEW M GD:128506E-2XL</t>
        </is>
      </c>
      <c r="F961" s="2">
        <v>801128506081</v>
      </c>
      <c r="G961" s="0" t="inlineStr">
        <is>
          <t>MENS</t>
        </is>
      </c>
      <c r="H961" s="0" t="inlineStr">
        <is>
          <t>2XL</t>
        </is>
      </c>
      <c r="I961" s="0">
        <v>41.99</v>
      </c>
      <c r="J961" s="0">
        <v>0</v>
      </c>
    </row>
    <row r="962" spans="1:10" customHeight="0">
      <c r="A962" s="0">
        <f>HYPERLINK("https://dl.dropboxusercontent.com/scl/fi/y6xnoxdfk353bd2fxp03a/128506t.jpg?rlkey=ytxon9w1ucxxunepbj5ia7a1u&amp;dl=0","Click to download Image")</f>
      </c>
      <c r="B962" s="0">
        <f>HYPERLINK("https://dl.dropboxusercontent.com/scl/fi/1ahrmmqh7m8im8p4h7b7m/2january-20201mens.jpg?rlkey=dm1nem34mwiw21giho045aj8k&amp;dl=0","Click to download SizeChart")</f>
      </c>
      <c r="C962" s="0" t="inlineStr">
        <is>
          <t>Ridgeway Men's Midweight Hoodie</t>
        </is>
      </c>
      <c r="D962" s="1">
        <v>128506</v>
      </c>
      <c r="E962" s="0" t="inlineStr">
        <is>
          <t>ISU RIDGEW M GD:128506F-3XL</t>
        </is>
      </c>
      <c r="F962" s="2">
        <v>801128506098</v>
      </c>
      <c r="G962" s="0" t="inlineStr">
        <is>
          <t>MENS</t>
        </is>
      </c>
      <c r="H962" s="0" t="inlineStr">
        <is>
          <t>3XL</t>
        </is>
      </c>
      <c r="I962" s="0">
        <v>41.99</v>
      </c>
      <c r="J962" s="0">
        <v>0</v>
      </c>
    </row>
    <row r="963" spans="1:10" customHeight="0">
      <c r="A963" s="0">
        <f>HYPERLINK("https://dl.dropboxusercontent.com/scl/fi/70m7hq0vxrglqpx8rkd2b/128507t.jpg?rlkey=sbdz4qae6ux4ufcoqnzv03gr8&amp;dl=0","Click to download Image")</f>
      </c>
      <c r="B963" s="0">
        <f>HYPERLINK("https://dl.dropboxusercontent.com/scl/fi/1ahrmmqh7m8im8p4h7b7m/2january-20201mens.jpg?rlkey=dm1nem34mwiw21giho045aj8k&amp;dl=0","Click to download SizeChart")</f>
      </c>
      <c r="C963" s="0" t="inlineStr">
        <is>
          <t>Ridgeway Men's Midweight Hoodie</t>
        </is>
      </c>
      <c r="D963" s="1">
        <v>128507</v>
      </c>
      <c r="E963" s="0" t="inlineStr">
        <is>
          <t>ISU RIDGEW M GY:128507B-M</t>
        </is>
      </c>
      <c r="F963" s="2">
        <v>801128507057</v>
      </c>
      <c r="G963" s="0" t="inlineStr">
        <is>
          <t>MENS</t>
        </is>
      </c>
      <c r="H963" s="0" t="inlineStr">
        <is>
          <t>M</t>
        </is>
      </c>
      <c r="I963" s="0">
        <v>39.99</v>
      </c>
      <c r="J963" s="0">
        <v>1</v>
      </c>
    </row>
    <row r="964" spans="1:10" customHeight="0">
      <c r="A964" s="0">
        <f>HYPERLINK("https://dl.dropboxusercontent.com/scl/fi/70m7hq0vxrglqpx8rkd2b/128507t.jpg?rlkey=sbdz4qae6ux4ufcoqnzv03gr8&amp;dl=0","Click to download Image")</f>
      </c>
      <c r="B964" s="0">
        <f>HYPERLINK("https://dl.dropboxusercontent.com/scl/fi/1ahrmmqh7m8im8p4h7b7m/2january-20201mens.jpg?rlkey=dm1nem34mwiw21giho045aj8k&amp;dl=0","Click to download SizeChart")</f>
      </c>
      <c r="C964" s="0" t="inlineStr">
        <is>
          <t>Ridgeway Men's Midweight Hoodie</t>
        </is>
      </c>
      <c r="D964" s="1">
        <v>128507</v>
      </c>
      <c r="E964" s="0" t="inlineStr">
        <is>
          <t>ISU RIDGEW M GY:128507C-L</t>
        </is>
      </c>
      <c r="F964" s="2">
        <v>801128507064</v>
      </c>
      <c r="G964" s="0" t="inlineStr">
        <is>
          <t>MENS</t>
        </is>
      </c>
      <c r="H964" s="0" t="inlineStr">
        <is>
          <t>L</t>
        </is>
      </c>
      <c r="I964" s="0">
        <v>39.99</v>
      </c>
      <c r="J964" s="0">
        <v>6</v>
      </c>
    </row>
    <row r="965" spans="1:10" customHeight="0">
      <c r="A965" s="0">
        <f>HYPERLINK("https://dl.dropboxusercontent.com/scl/fi/70m7hq0vxrglqpx8rkd2b/128507t.jpg?rlkey=sbdz4qae6ux4ufcoqnzv03gr8&amp;dl=0","Click to download Image")</f>
      </c>
      <c r="B965" s="0">
        <f>HYPERLINK("https://dl.dropboxusercontent.com/scl/fi/1ahrmmqh7m8im8p4h7b7m/2january-20201mens.jpg?rlkey=dm1nem34mwiw21giho045aj8k&amp;dl=0","Click to download SizeChart")</f>
      </c>
      <c r="C965" s="0" t="inlineStr">
        <is>
          <t>Ridgeway Men's Midweight Hoodie</t>
        </is>
      </c>
      <c r="D965" s="1">
        <v>128507</v>
      </c>
      <c r="E965" s="0" t="inlineStr">
        <is>
          <t>ISU RIDGEW M GY:128507D-XL</t>
        </is>
      </c>
      <c r="F965" s="2">
        <v>801128507071</v>
      </c>
      <c r="G965" s="0" t="inlineStr">
        <is>
          <t>MENS</t>
        </is>
      </c>
      <c r="H965" s="0" t="inlineStr">
        <is>
          <t>XL</t>
        </is>
      </c>
      <c r="I965" s="0">
        <v>39.99</v>
      </c>
      <c r="J965" s="0">
        <v>12</v>
      </c>
    </row>
    <row r="966" spans="1:10" customHeight="0">
      <c r="A966" s="0">
        <f>HYPERLINK("https://dl.dropboxusercontent.com/scl/fi/70m7hq0vxrglqpx8rkd2b/128507t.jpg?rlkey=sbdz4qae6ux4ufcoqnzv03gr8&amp;dl=0","Click to download Image")</f>
      </c>
      <c r="B966" s="0">
        <f>HYPERLINK("https://dl.dropboxusercontent.com/scl/fi/1ahrmmqh7m8im8p4h7b7m/2january-20201mens.jpg?rlkey=dm1nem34mwiw21giho045aj8k&amp;dl=0","Click to download SizeChart")</f>
      </c>
      <c r="C966" s="0" t="inlineStr">
        <is>
          <t>Ridgeway Men's Midweight Hoodie</t>
        </is>
      </c>
      <c r="D966" s="1">
        <v>128507</v>
      </c>
      <c r="E966" s="0" t="inlineStr">
        <is>
          <t>ISU RIDGEW M GY:128507E-2XL</t>
        </is>
      </c>
      <c r="F966" s="2">
        <v>801128507088</v>
      </c>
      <c r="G966" s="0" t="inlineStr">
        <is>
          <t>MENS</t>
        </is>
      </c>
      <c r="H966" s="0" t="inlineStr">
        <is>
          <t>2XL</t>
        </is>
      </c>
      <c r="I966" s="0">
        <v>41.99</v>
      </c>
      <c r="J966" s="0">
        <v>12</v>
      </c>
    </row>
    <row r="967" spans="1:10" customHeight="0">
      <c r="A967" s="0">
        <f>HYPERLINK("https://dl.dropboxusercontent.com/scl/fi/70m7hq0vxrglqpx8rkd2b/128507t.jpg?rlkey=sbdz4qae6ux4ufcoqnzv03gr8&amp;dl=0","Click to download Image")</f>
      </c>
      <c r="B967" s="0">
        <f>HYPERLINK("https://dl.dropboxusercontent.com/scl/fi/1ahrmmqh7m8im8p4h7b7m/2january-20201mens.jpg?rlkey=dm1nem34mwiw21giho045aj8k&amp;dl=0","Click to download SizeChart")</f>
      </c>
      <c r="C967" s="0" t="inlineStr">
        <is>
          <t>Ridgeway Men's Midweight Hoodie</t>
        </is>
      </c>
      <c r="D967" s="1">
        <v>128507</v>
      </c>
      <c r="E967" s="0" t="inlineStr">
        <is>
          <t>ISU RIDGEW M GY:128507F-3XL</t>
        </is>
      </c>
      <c r="F967" s="2">
        <v>801128507095</v>
      </c>
      <c r="G967" s="0" t="inlineStr">
        <is>
          <t>MENS</t>
        </is>
      </c>
      <c r="H967" s="0" t="inlineStr">
        <is>
          <t>3XL</t>
        </is>
      </c>
      <c r="I967" s="0">
        <v>41.99</v>
      </c>
      <c r="J967" s="0">
        <v>8</v>
      </c>
    </row>
    <row r="968" spans="1:10" customHeight="0">
      <c r="A968" s="0">
        <f>HYPERLINK("https://dl.dropboxusercontent.com/scl/fi/klfabgewytb9i6cibu2d1/114388af39587-1.jpg?rlkey=073xcf2dyi2qso7k49noow5gh&amp;dl=0","Click to download Image")</f>
      </c>
      <c r="B968" s="0">
        <f>HYPERLINK("https://dl.dropboxusercontent.com/scl/fi/149smu6jbdi49ql0hmx5v/2january-20201mens.jpg?rlkey=ykl01ra29y351theyt4o24gvy&amp;dl=0","Click to download SizeChart")</f>
      </c>
      <c r="C968" s="0" t="inlineStr">
        <is>
          <t>Dante Men's Long Sleeve Performance Shirt</t>
        </is>
      </c>
      <c r="D968" s="1">
        <v>114388</v>
      </c>
      <c r="E968" s="0" t="inlineStr">
        <is>
          <t>KSU DANTE M GREY:114388A-S</t>
        </is>
      </c>
      <c r="F968" s="2">
        <v>805114388040</v>
      </c>
      <c r="G968" s="0" t="inlineStr">
        <is>
          <t>MENS</t>
        </is>
      </c>
      <c r="H968" s="0" t="inlineStr">
        <is>
          <t>S</t>
        </is>
      </c>
      <c r="I968" s="0">
        <v>34.99</v>
      </c>
      <c r="J968" s="0">
        <v>3</v>
      </c>
    </row>
    <row r="969" spans="1:10" customHeight="0">
      <c r="A969" s="0">
        <f>HYPERLINK("https://dl.dropboxusercontent.com/scl/fi/klfabgewytb9i6cibu2d1/114388af39587-1.jpg?rlkey=073xcf2dyi2qso7k49noow5gh&amp;dl=0","Click to download Image")</f>
      </c>
      <c r="B969" s="0">
        <f>HYPERLINK("https://dl.dropboxusercontent.com/scl/fi/149smu6jbdi49ql0hmx5v/2january-20201mens.jpg?rlkey=ykl01ra29y351theyt4o24gvy&amp;dl=0","Click to download SizeChart")</f>
      </c>
      <c r="C969" s="0" t="inlineStr">
        <is>
          <t>Dante Men's Long Sleeve Performance Shirt</t>
        </is>
      </c>
      <c r="D969" s="1">
        <v>114388</v>
      </c>
      <c r="E969" s="0" t="inlineStr">
        <is>
          <t>KSU DANTE M GREY:114388B-M</t>
        </is>
      </c>
      <c r="F969" s="2">
        <v>805114388057</v>
      </c>
      <c r="G969" s="0" t="inlineStr">
        <is>
          <t>MENS</t>
        </is>
      </c>
      <c r="H969" s="0" t="inlineStr">
        <is>
          <t>M</t>
        </is>
      </c>
      <c r="I969" s="0">
        <v>34.99</v>
      </c>
      <c r="J969" s="0">
        <v>8</v>
      </c>
    </row>
    <row r="970" spans="1:10" customHeight="0">
      <c r="A970" s="0">
        <f>HYPERLINK("https://dl.dropboxusercontent.com/scl/fi/klfabgewytb9i6cibu2d1/114388af39587-1.jpg?rlkey=073xcf2dyi2qso7k49noow5gh&amp;dl=0","Click to download Image")</f>
      </c>
      <c r="B970" s="0">
        <f>HYPERLINK("https://dl.dropboxusercontent.com/scl/fi/149smu6jbdi49ql0hmx5v/2january-20201mens.jpg?rlkey=ykl01ra29y351theyt4o24gvy&amp;dl=0","Click to download SizeChart")</f>
      </c>
      <c r="C970" s="0" t="inlineStr">
        <is>
          <t>Dante Men's Long Sleeve Performance Shirt</t>
        </is>
      </c>
      <c r="D970" s="1">
        <v>114388</v>
      </c>
      <c r="E970" s="0" t="inlineStr">
        <is>
          <t>KSU DANTE M GREY:114388C-L</t>
        </is>
      </c>
      <c r="F970" s="2">
        <v>805114388064</v>
      </c>
      <c r="G970" s="0" t="inlineStr">
        <is>
          <t>MENS</t>
        </is>
      </c>
      <c r="H970" s="0" t="inlineStr">
        <is>
          <t>L</t>
        </is>
      </c>
      <c r="I970" s="0">
        <v>34.99</v>
      </c>
      <c r="J970" s="0">
        <v>10</v>
      </c>
    </row>
    <row r="971" spans="1:10" customHeight="0">
      <c r="A971" s="0">
        <f>HYPERLINK("https://dl.dropboxusercontent.com/scl/fi/klfabgewytb9i6cibu2d1/114388af39587-1.jpg?rlkey=073xcf2dyi2qso7k49noow5gh&amp;dl=0","Click to download Image")</f>
      </c>
      <c r="B971" s="0">
        <f>HYPERLINK("https://dl.dropboxusercontent.com/scl/fi/149smu6jbdi49ql0hmx5v/2january-20201mens.jpg?rlkey=ykl01ra29y351theyt4o24gvy&amp;dl=0","Click to download SizeChart")</f>
      </c>
      <c r="C971" s="0" t="inlineStr">
        <is>
          <t>Dante Men's Long Sleeve Performance Shirt</t>
        </is>
      </c>
      <c r="D971" s="1">
        <v>114388</v>
      </c>
      <c r="E971" s="0" t="inlineStr">
        <is>
          <t>KSU DANTE M GREY:114388D-XL</t>
        </is>
      </c>
      <c r="F971" s="2">
        <v>805114388071</v>
      </c>
      <c r="G971" s="0" t="inlineStr">
        <is>
          <t>MENS</t>
        </is>
      </c>
      <c r="H971" s="0" t="inlineStr">
        <is>
          <t>XL</t>
        </is>
      </c>
      <c r="I971" s="0">
        <v>34.99</v>
      </c>
      <c r="J971" s="0">
        <v>9</v>
      </c>
    </row>
    <row r="972" spans="1:10" customHeight="0">
      <c r="A972" s="0">
        <f>HYPERLINK("https://dl.dropboxusercontent.com/scl/fi/klfabgewytb9i6cibu2d1/114388af39587-1.jpg?rlkey=073xcf2dyi2qso7k49noow5gh&amp;dl=0","Click to download Image")</f>
      </c>
      <c r="B972" s="0">
        <f>HYPERLINK("https://dl.dropboxusercontent.com/scl/fi/149smu6jbdi49ql0hmx5v/2january-20201mens.jpg?rlkey=ykl01ra29y351theyt4o24gvy&amp;dl=0","Click to download SizeChart")</f>
      </c>
      <c r="C972" s="0" t="inlineStr">
        <is>
          <t>Dante Men's Long Sleeve Performance Shirt</t>
        </is>
      </c>
      <c r="D972" s="1">
        <v>114388</v>
      </c>
      <c r="E972" s="0" t="inlineStr">
        <is>
          <t>KSU DANTE M GREY:114388E-2XL</t>
        </is>
      </c>
      <c r="F972" s="2">
        <v>805114388088</v>
      </c>
      <c r="G972" s="0" t="inlineStr">
        <is>
          <t>MENS</t>
        </is>
      </c>
      <c r="H972" s="0" t="inlineStr">
        <is>
          <t>2XL</t>
        </is>
      </c>
      <c r="I972" s="0">
        <v>36.99</v>
      </c>
      <c r="J972" s="0">
        <v>4</v>
      </c>
    </row>
    <row r="973" spans="1:10" customHeight="0">
      <c r="A973" s="0">
        <f>HYPERLINK("https://dl.dropboxusercontent.com/scl/fi/klfabgewytb9i6cibu2d1/114388af39587-1.jpg?rlkey=073xcf2dyi2qso7k49noow5gh&amp;dl=0","Click to download Image")</f>
      </c>
      <c r="B973" s="0">
        <f>HYPERLINK("https://dl.dropboxusercontent.com/scl/fi/149smu6jbdi49ql0hmx5v/2january-20201mens.jpg?rlkey=ykl01ra29y351theyt4o24gvy&amp;dl=0","Click to download SizeChart")</f>
      </c>
      <c r="C973" s="0" t="inlineStr">
        <is>
          <t>Dante Men's Long Sleeve Performance Shirt</t>
        </is>
      </c>
      <c r="D973" s="1">
        <v>114388</v>
      </c>
      <c r="E973" s="0" t="inlineStr">
        <is>
          <t>KSU DANTE M GREY:114388F-3XL</t>
        </is>
      </c>
      <c r="F973" s="2">
        <v>805114388095</v>
      </c>
      <c r="G973" s="0" t="inlineStr">
        <is>
          <t>MENS</t>
        </is>
      </c>
      <c r="H973" s="0" t="inlineStr">
        <is>
          <t>3XL</t>
        </is>
      </c>
      <c r="I973" s="0">
        <v>36.99</v>
      </c>
      <c r="J973" s="0">
        <v>4</v>
      </c>
    </row>
    <row r="974" spans="1:10" customHeight="0">
      <c r="A974" s="0">
        <f>HYPERLINK("https://dl.dropboxusercontent.com/scl/fi/lqtrr4zzcs38aguebgobw/96428f48778.jpg?rlkey=c0nkkvphoglfgyblfb5grnglg&amp;dl=0","Click to download Image")</f>
      </c>
      <c r="B974" s="0">
        <f>HYPERLINK("https://dl.dropboxusercontent.com/scl/fi/vjv1lrwgp0ytsuevipmq6/mens-d.jpg?rlkey=xq8txuoic3bgbwter1ryh2zlw&amp;dl=0","Click to download SizeChart")</f>
      </c>
      <c r="C974" s="0" t="inlineStr">
        <is>
          <t>Logan Men's Windbreaker</t>
        </is>
      </c>
      <c r="D974" s="1">
        <v>96428</v>
      </c>
      <c r="E974" s="0" t="inlineStr">
        <is>
          <t>LOGAN:96428A-S</t>
        </is>
      </c>
      <c r="G974" s="0" t="inlineStr">
        <is>
          <t>MENS</t>
        </is>
      </c>
      <c r="H974" s="0" t="inlineStr">
        <is>
          <t>S</t>
        </is>
      </c>
      <c r="I974" s="0">
        <v>54.99</v>
      </c>
      <c r="J974" s="0">
        <v>7</v>
      </c>
    </row>
    <row r="975" spans="1:10" customHeight="0">
      <c r="A975" s="0">
        <f>HYPERLINK("https://dl.dropboxusercontent.com/scl/fi/lqtrr4zzcs38aguebgobw/96428f48778.jpg?rlkey=c0nkkvphoglfgyblfb5grnglg&amp;dl=0","Click to download Image")</f>
      </c>
      <c r="B975" s="0">
        <f>HYPERLINK("https://dl.dropboxusercontent.com/scl/fi/vjv1lrwgp0ytsuevipmq6/mens-d.jpg?rlkey=xq8txuoic3bgbwter1ryh2zlw&amp;dl=0","Click to download SizeChart")</f>
      </c>
      <c r="C975" s="0" t="inlineStr">
        <is>
          <t>Logan Men's Windbreaker</t>
        </is>
      </c>
      <c r="D975" s="1">
        <v>96428</v>
      </c>
      <c r="E975" s="0" t="inlineStr">
        <is>
          <t>LOGAN:96428B-M</t>
        </is>
      </c>
      <c r="G975" s="0" t="inlineStr">
        <is>
          <t>MENS</t>
        </is>
      </c>
      <c r="H975" s="0" t="inlineStr">
        <is>
          <t>M</t>
        </is>
      </c>
      <c r="I975" s="0">
        <v>54.99</v>
      </c>
      <c r="J975" s="0">
        <v>24</v>
      </c>
    </row>
    <row r="976" spans="1:10" customHeight="0">
      <c r="A976" s="0">
        <f>HYPERLINK("https://dl.dropboxusercontent.com/scl/fi/lqtrr4zzcs38aguebgobw/96428f48778.jpg?rlkey=c0nkkvphoglfgyblfb5grnglg&amp;dl=0","Click to download Image")</f>
      </c>
      <c r="B976" s="0">
        <f>HYPERLINK("https://dl.dropboxusercontent.com/scl/fi/vjv1lrwgp0ytsuevipmq6/mens-d.jpg?rlkey=xq8txuoic3bgbwter1ryh2zlw&amp;dl=0","Click to download SizeChart")</f>
      </c>
      <c r="C976" s="0" t="inlineStr">
        <is>
          <t>Logan Men's Windbreaker</t>
        </is>
      </c>
      <c r="D976" s="1">
        <v>96428</v>
      </c>
      <c r="E976" s="0" t="inlineStr">
        <is>
          <t>LOGAN:96428C-L</t>
        </is>
      </c>
      <c r="G976" s="0" t="inlineStr">
        <is>
          <t>MENS</t>
        </is>
      </c>
      <c r="H976" s="0" t="inlineStr">
        <is>
          <t>L</t>
        </is>
      </c>
      <c r="I976" s="0">
        <v>54.99</v>
      </c>
      <c r="J976" s="0">
        <v>39</v>
      </c>
    </row>
    <row r="977" spans="1:10" customHeight="0">
      <c r="A977" s="0">
        <f>HYPERLINK("https://dl.dropboxusercontent.com/scl/fi/lqtrr4zzcs38aguebgobw/96428f48778.jpg?rlkey=c0nkkvphoglfgyblfb5grnglg&amp;dl=0","Click to download Image")</f>
      </c>
      <c r="B977" s="0">
        <f>HYPERLINK("https://dl.dropboxusercontent.com/scl/fi/vjv1lrwgp0ytsuevipmq6/mens-d.jpg?rlkey=xq8txuoic3bgbwter1ryh2zlw&amp;dl=0","Click to download SizeChart")</f>
      </c>
      <c r="C977" s="0" t="inlineStr">
        <is>
          <t>Logan Men's Windbreaker</t>
        </is>
      </c>
      <c r="D977" s="1">
        <v>96428</v>
      </c>
      <c r="E977" s="0" t="inlineStr">
        <is>
          <t>LOGAN:96428D-XL</t>
        </is>
      </c>
      <c r="G977" s="0" t="inlineStr">
        <is>
          <t>MENS</t>
        </is>
      </c>
      <c r="H977" s="0" t="inlineStr">
        <is>
          <t>XL</t>
        </is>
      </c>
      <c r="I977" s="0">
        <v>54.99</v>
      </c>
      <c r="J977" s="0">
        <v>32</v>
      </c>
    </row>
    <row r="978" spans="1:10" customHeight="0">
      <c r="A978" s="0">
        <f>HYPERLINK("https://dl.dropboxusercontent.com/scl/fi/lqtrr4zzcs38aguebgobw/96428f48778.jpg?rlkey=c0nkkvphoglfgyblfb5grnglg&amp;dl=0","Click to download Image")</f>
      </c>
      <c r="B978" s="0">
        <f>HYPERLINK("https://dl.dropboxusercontent.com/scl/fi/vjv1lrwgp0ytsuevipmq6/mens-d.jpg?rlkey=xq8txuoic3bgbwter1ryh2zlw&amp;dl=0","Click to download SizeChart")</f>
      </c>
      <c r="C978" s="0" t="inlineStr">
        <is>
          <t>Logan Men's Windbreaker</t>
        </is>
      </c>
      <c r="D978" s="1">
        <v>96428</v>
      </c>
      <c r="E978" s="0" t="inlineStr">
        <is>
          <t>LOGAN:96428E-2XL</t>
        </is>
      </c>
      <c r="G978" s="0" t="inlineStr">
        <is>
          <t>MENS</t>
        </is>
      </c>
      <c r="H978" s="0" t="inlineStr">
        <is>
          <t>2XL</t>
        </is>
      </c>
      <c r="I978" s="0">
        <v>56.99</v>
      </c>
      <c r="J978" s="0">
        <v>9</v>
      </c>
    </row>
    <row r="979" spans="1:10" customHeight="0">
      <c r="A979" s="0">
        <f>HYPERLINK("https://dl.dropboxusercontent.com/scl/fi/lqtrr4zzcs38aguebgobw/96428f48778.jpg?rlkey=c0nkkvphoglfgyblfb5grnglg&amp;dl=0","Click to download Image")</f>
      </c>
      <c r="B979" s="0">
        <f>HYPERLINK("https://dl.dropboxusercontent.com/scl/fi/vjv1lrwgp0ytsuevipmq6/mens-d.jpg?rlkey=xq8txuoic3bgbwter1ryh2zlw&amp;dl=0","Click to download SizeChart")</f>
      </c>
      <c r="C979" s="0" t="inlineStr">
        <is>
          <t>Logan Men's Windbreaker</t>
        </is>
      </c>
      <c r="D979" s="1">
        <v>96428</v>
      </c>
      <c r="E979" s="0" t="inlineStr">
        <is>
          <t>LOGAN:96428F-3XL</t>
        </is>
      </c>
      <c r="G979" s="0" t="inlineStr">
        <is>
          <t>MENS</t>
        </is>
      </c>
      <c r="H979" s="0" t="inlineStr">
        <is>
          <t>3XL</t>
        </is>
      </c>
      <c r="I979" s="0">
        <v>56.99</v>
      </c>
      <c r="J979" s="0">
        <v>8</v>
      </c>
    </row>
    <row r="980" spans="1:10" customHeight="0">
      <c r="A980" s="0">
        <f>HYPERLINK("https://dl.dropboxusercontent.com/scl/fi/nc9djb5nzo5akk0fj588u/122987-125343-125341-af.png?rlkey=mt3mkuj293tp3tq37js3ppswq&amp;dl=0","Click to download Image")</f>
      </c>
      <c r="C980" s="0" t="inlineStr">
        <is>
          <t>Patriotic Youth Cap</t>
        </is>
      </c>
      <c r="D980" s="1">
        <v>125343</v>
      </c>
      <c r="E980" s="0" t="inlineStr">
        <is>
          <t>USA Y PATRIO:125343</t>
        </is>
      </c>
      <c r="F980" s="2">
        <v>798125343033</v>
      </c>
      <c r="G980" s="0" t="inlineStr">
        <is>
          <t>YOUTH</t>
        </is>
      </c>
      <c r="H980" s="0" t="inlineStr">
        <is>
          <t>YOUTH</t>
        </is>
      </c>
      <c r="I980" s="0">
        <v>13.49</v>
      </c>
      <c r="J980" s="0">
        <v>144</v>
      </c>
    </row>
    <row r="981" spans="1:10" customHeight="0">
      <c r="A981" s="0">
        <f>HYPERLINK("https://dl.dropboxusercontent.com/scl/fi/xfsmdjp01xsg9gtu177pr/122987-125343-125341-af.png?rlkey=9se33ofenjwezlke0di1jcze3&amp;dl=0","Click to download Image")</f>
      </c>
      <c r="C981" s="0" t="inlineStr">
        <is>
          <t>Patriotic Toddler Cap</t>
        </is>
      </c>
      <c r="D981" s="1">
        <v>125341</v>
      </c>
      <c r="E981" s="0" t="inlineStr">
        <is>
          <t>USA T PATRIO:125341</t>
        </is>
      </c>
      <c r="F981" s="2">
        <v>798125341046</v>
      </c>
      <c r="G981" s="0" t="inlineStr">
        <is>
          <t>TODDLER</t>
        </is>
      </c>
      <c r="H981" s="0" t="inlineStr">
        <is>
          <t>TODDLER</t>
        </is>
      </c>
      <c r="I981" s="0">
        <v>13.49</v>
      </c>
      <c r="J981" s="0">
        <v>108</v>
      </c>
    </row>
    <row r="982" spans="1:10" customHeight="0">
      <c r="A982" s="0">
        <f>HYPERLINK("https://dl.dropboxusercontent.com/scl/fi/kwhnnk6pppb7ei40o14ia/123171-f.jpg?rlkey=oe3nroqinqirn54412jwf9n17&amp;dl=0","Click to download Image")</f>
      </c>
      <c r="B982" s="0">
        <f>HYPERLINK("https://dl.dropboxusercontent.com/scl/fi/3pdypfl9w00w11mr0jgr2/2january-20201mens.jpg?rlkey=a324dstw9xg6bn99godh3m0n7&amp;dl=0","Click to download SizeChart")</f>
      </c>
      <c r="C982" s="0" t="inlineStr">
        <is>
          <t>Wells Men's Midweight Hoodie</t>
        </is>
      </c>
      <c r="D982" s="1">
        <v>123171</v>
      </c>
      <c r="E982" s="0" t="inlineStr">
        <is>
          <t>KSU WELLS M GY:123171A-S</t>
        </is>
      </c>
      <c r="F982" s="2">
        <v>805123171046</v>
      </c>
      <c r="G982" s="0" t="inlineStr">
        <is>
          <t>MENS</t>
        </is>
      </c>
      <c r="H982" s="0" t="inlineStr">
        <is>
          <t>S</t>
        </is>
      </c>
      <c r="I982" s="0">
        <v>39.99</v>
      </c>
      <c r="J982" s="0">
        <v>15</v>
      </c>
    </row>
    <row r="983" spans="1:10" customHeight="0">
      <c r="A983" s="0">
        <f>HYPERLINK("https://dl.dropboxusercontent.com/scl/fi/kwhnnk6pppb7ei40o14ia/123171-f.jpg?rlkey=oe3nroqinqirn54412jwf9n17&amp;dl=0","Click to download Image")</f>
      </c>
      <c r="B983" s="0">
        <f>HYPERLINK("https://dl.dropboxusercontent.com/scl/fi/3pdypfl9w00w11mr0jgr2/2january-20201mens.jpg?rlkey=a324dstw9xg6bn99godh3m0n7&amp;dl=0","Click to download SizeChart")</f>
      </c>
      <c r="C983" s="0" t="inlineStr">
        <is>
          <t>Wells Men's Midweight Hoodie</t>
        </is>
      </c>
      <c r="D983" s="1">
        <v>123171</v>
      </c>
      <c r="E983" s="0" t="inlineStr">
        <is>
          <t>KSU WELLS M GY:123171B-M</t>
        </is>
      </c>
      <c r="F983" s="2">
        <v>805123171053</v>
      </c>
      <c r="G983" s="0" t="inlineStr">
        <is>
          <t>MENS</t>
        </is>
      </c>
      <c r="H983" s="0" t="inlineStr">
        <is>
          <t>M</t>
        </is>
      </c>
      <c r="I983" s="0">
        <v>39.99</v>
      </c>
      <c r="J983" s="0">
        <v>19</v>
      </c>
    </row>
    <row r="984" spans="1:10" customHeight="0">
      <c r="A984" s="0">
        <f>HYPERLINK("https://dl.dropboxusercontent.com/scl/fi/kwhnnk6pppb7ei40o14ia/123171-f.jpg?rlkey=oe3nroqinqirn54412jwf9n17&amp;dl=0","Click to download Image")</f>
      </c>
      <c r="B984" s="0">
        <f>HYPERLINK("https://dl.dropboxusercontent.com/scl/fi/3pdypfl9w00w11mr0jgr2/2january-20201mens.jpg?rlkey=a324dstw9xg6bn99godh3m0n7&amp;dl=0","Click to download SizeChart")</f>
      </c>
      <c r="C984" s="0" t="inlineStr">
        <is>
          <t>Wells Men's Midweight Hoodie</t>
        </is>
      </c>
      <c r="D984" s="1">
        <v>123171</v>
      </c>
      <c r="E984" s="0" t="inlineStr">
        <is>
          <t>KSU WELLS M GY:123171C-L</t>
        </is>
      </c>
      <c r="F984" s="2">
        <v>805123171060</v>
      </c>
      <c r="G984" s="0" t="inlineStr">
        <is>
          <t>MENS</t>
        </is>
      </c>
      <c r="H984" s="0" t="inlineStr">
        <is>
          <t>L</t>
        </is>
      </c>
      <c r="I984" s="0">
        <v>39.99</v>
      </c>
      <c r="J984" s="0">
        <v>29</v>
      </c>
    </row>
    <row r="985" spans="1:10" customHeight="0">
      <c r="A985" s="0">
        <f>HYPERLINK("https://dl.dropboxusercontent.com/scl/fi/kwhnnk6pppb7ei40o14ia/123171-f.jpg?rlkey=oe3nroqinqirn54412jwf9n17&amp;dl=0","Click to download Image")</f>
      </c>
      <c r="B985" s="0">
        <f>HYPERLINK("https://dl.dropboxusercontent.com/scl/fi/3pdypfl9w00w11mr0jgr2/2january-20201mens.jpg?rlkey=a324dstw9xg6bn99godh3m0n7&amp;dl=0","Click to download SizeChart")</f>
      </c>
      <c r="C985" s="0" t="inlineStr">
        <is>
          <t>Wells Men's Midweight Hoodie</t>
        </is>
      </c>
      <c r="D985" s="1">
        <v>123171</v>
      </c>
      <c r="E985" s="0" t="inlineStr">
        <is>
          <t>KSU WELLS M GY:123171D-XL</t>
        </is>
      </c>
      <c r="F985" s="2">
        <v>805123171077</v>
      </c>
      <c r="G985" s="0" t="inlineStr">
        <is>
          <t>MENS</t>
        </is>
      </c>
      <c r="H985" s="0" t="inlineStr">
        <is>
          <t>XL</t>
        </is>
      </c>
      <c r="I985" s="0">
        <v>39.99</v>
      </c>
      <c r="J985" s="0">
        <v>28</v>
      </c>
    </row>
    <row r="986" spans="1:10" customHeight="0">
      <c r="A986" s="0">
        <f>HYPERLINK("https://dl.dropboxusercontent.com/scl/fi/kwhnnk6pppb7ei40o14ia/123171-f.jpg?rlkey=oe3nroqinqirn54412jwf9n17&amp;dl=0","Click to download Image")</f>
      </c>
      <c r="B986" s="0">
        <f>HYPERLINK("https://dl.dropboxusercontent.com/scl/fi/3pdypfl9w00w11mr0jgr2/2january-20201mens.jpg?rlkey=a324dstw9xg6bn99godh3m0n7&amp;dl=0","Click to download SizeChart")</f>
      </c>
      <c r="C986" s="0" t="inlineStr">
        <is>
          <t>Wells Men's Midweight Hoodie</t>
        </is>
      </c>
      <c r="D986" s="1">
        <v>123171</v>
      </c>
      <c r="E986" s="0" t="inlineStr">
        <is>
          <t>KSU WELLS M GY:123171E-2XL</t>
        </is>
      </c>
      <c r="F986" s="2">
        <v>805123171084</v>
      </c>
      <c r="G986" s="0" t="inlineStr">
        <is>
          <t>MENS</t>
        </is>
      </c>
      <c r="H986" s="0" t="inlineStr">
        <is>
          <t>2XL</t>
        </is>
      </c>
      <c r="I986" s="0">
        <v>39.99</v>
      </c>
      <c r="J986" s="0">
        <v>19</v>
      </c>
    </row>
    <row r="987" spans="1:10" customHeight="0">
      <c r="A987" s="0">
        <f>HYPERLINK("https://dl.dropboxusercontent.com/scl/fi/kwhnnk6pppb7ei40o14ia/123171-f.jpg?rlkey=oe3nroqinqirn54412jwf9n17&amp;dl=0","Click to download Image")</f>
      </c>
      <c r="B987" s="0">
        <f>HYPERLINK("https://dl.dropboxusercontent.com/scl/fi/3pdypfl9w00w11mr0jgr2/2january-20201mens.jpg?rlkey=a324dstw9xg6bn99godh3m0n7&amp;dl=0","Click to download SizeChart")</f>
      </c>
      <c r="C987" s="0" t="inlineStr">
        <is>
          <t>Wells Men's Midweight Hoodie</t>
        </is>
      </c>
      <c r="D987" s="1">
        <v>123171</v>
      </c>
      <c r="E987" s="0" t="inlineStr">
        <is>
          <t>KSU WELLS M GY:123171F-3XL</t>
        </is>
      </c>
      <c r="F987" s="2">
        <v>805123171091</v>
      </c>
      <c r="G987" s="0" t="inlineStr">
        <is>
          <t>MENS</t>
        </is>
      </c>
      <c r="H987" s="0" t="inlineStr">
        <is>
          <t>3XL</t>
        </is>
      </c>
      <c r="I987" s="0">
        <v>39.99</v>
      </c>
      <c r="J987" s="0">
        <v>9</v>
      </c>
    </row>
    <row r="988" spans="1:10" customHeight="0">
      <c r="A988" s="0">
        <f>HYPERLINK("https://dl.dropboxusercontent.com/scl/fi/4eqvbl5od6oyvj5b53wa2/123170-f.jpg?rlkey=3qz1kbae4x5j9vs3knqql7s7f&amp;dl=0","Click to download Image")</f>
      </c>
      <c r="B988" s="0">
        <f>HYPERLINK("https://dl.dropboxusercontent.com/scl/fi/q6u6qhkgdk11m0zweku64/2january-20201mens.jpg?rlkey=b7hnjm5fthmbgjmy42rxap653&amp;dl=0","Click to download SizeChart")</f>
      </c>
      <c r="C988" s="0" t="inlineStr">
        <is>
          <t>Regis Men's Midweight Hoodie</t>
        </is>
      </c>
      <c r="D988" s="1">
        <v>123170</v>
      </c>
      <c r="E988" s="0" t="inlineStr">
        <is>
          <t>NDSU REGIS M GY:123170A-S</t>
        </is>
      </c>
      <c r="F988" s="2">
        <v>813123170044</v>
      </c>
      <c r="G988" s="0" t="inlineStr">
        <is>
          <t>MENS</t>
        </is>
      </c>
      <c r="H988" s="0" t="inlineStr">
        <is>
          <t>S</t>
        </is>
      </c>
      <c r="I988" s="0">
        <v>39.99</v>
      </c>
      <c r="J988" s="0">
        <v>15</v>
      </c>
    </row>
    <row r="989" spans="1:10" customHeight="0">
      <c r="A989" s="0">
        <f>HYPERLINK("https://dl.dropboxusercontent.com/scl/fi/4eqvbl5od6oyvj5b53wa2/123170-f.jpg?rlkey=3qz1kbae4x5j9vs3knqql7s7f&amp;dl=0","Click to download Image")</f>
      </c>
      <c r="B989" s="0">
        <f>HYPERLINK("https://dl.dropboxusercontent.com/scl/fi/q6u6qhkgdk11m0zweku64/2january-20201mens.jpg?rlkey=b7hnjm5fthmbgjmy42rxap653&amp;dl=0","Click to download SizeChart")</f>
      </c>
      <c r="C989" s="0" t="inlineStr">
        <is>
          <t>Regis Men's Midweight Hoodie</t>
        </is>
      </c>
      <c r="D989" s="1">
        <v>123170</v>
      </c>
      <c r="E989" s="0" t="inlineStr">
        <is>
          <t>NDSU REGIS M GY:123170B-M</t>
        </is>
      </c>
      <c r="F989" s="2">
        <v>813123170051</v>
      </c>
      <c r="G989" s="0" t="inlineStr">
        <is>
          <t>MENS</t>
        </is>
      </c>
      <c r="H989" s="0" t="inlineStr">
        <is>
          <t>M</t>
        </is>
      </c>
      <c r="I989" s="0">
        <v>39.99</v>
      </c>
      <c r="J989" s="0">
        <v>32</v>
      </c>
    </row>
    <row r="990" spans="1:10" customHeight="0">
      <c r="A990" s="0">
        <f>HYPERLINK("https://dl.dropboxusercontent.com/scl/fi/4eqvbl5od6oyvj5b53wa2/123170-f.jpg?rlkey=3qz1kbae4x5j9vs3knqql7s7f&amp;dl=0","Click to download Image")</f>
      </c>
      <c r="B990" s="0">
        <f>HYPERLINK("https://dl.dropboxusercontent.com/scl/fi/q6u6qhkgdk11m0zweku64/2january-20201mens.jpg?rlkey=b7hnjm5fthmbgjmy42rxap653&amp;dl=0","Click to download SizeChart")</f>
      </c>
      <c r="C990" s="0" t="inlineStr">
        <is>
          <t>Regis Men's Midweight Hoodie</t>
        </is>
      </c>
      <c r="D990" s="1">
        <v>123170</v>
      </c>
      <c r="E990" s="0" t="inlineStr">
        <is>
          <t>NDSU REGIS M GY:123170C-L</t>
        </is>
      </c>
      <c r="F990" s="2">
        <v>813123170068</v>
      </c>
      <c r="G990" s="0" t="inlineStr">
        <is>
          <t>MENS</t>
        </is>
      </c>
      <c r="H990" s="0" t="inlineStr">
        <is>
          <t>L</t>
        </is>
      </c>
      <c r="I990" s="0">
        <v>39.99</v>
      </c>
      <c r="J990" s="0">
        <v>53</v>
      </c>
    </row>
    <row r="991" spans="1:10" customHeight="0">
      <c r="A991" s="0">
        <f>HYPERLINK("https://dl.dropboxusercontent.com/scl/fi/4eqvbl5od6oyvj5b53wa2/123170-f.jpg?rlkey=3qz1kbae4x5j9vs3knqql7s7f&amp;dl=0","Click to download Image")</f>
      </c>
      <c r="B991" s="0">
        <f>HYPERLINK("https://dl.dropboxusercontent.com/scl/fi/q6u6qhkgdk11m0zweku64/2january-20201mens.jpg?rlkey=b7hnjm5fthmbgjmy42rxap653&amp;dl=0","Click to download SizeChart")</f>
      </c>
      <c r="C991" s="0" t="inlineStr">
        <is>
          <t>Regis Men's Midweight Hoodie</t>
        </is>
      </c>
      <c r="D991" s="1">
        <v>123170</v>
      </c>
      <c r="E991" s="0" t="inlineStr">
        <is>
          <t>NDSU REGIS M GY:123170D-XL</t>
        </is>
      </c>
      <c r="F991" s="2">
        <v>813123170075</v>
      </c>
      <c r="G991" s="0" t="inlineStr">
        <is>
          <t>MENS</t>
        </is>
      </c>
      <c r="H991" s="0" t="inlineStr">
        <is>
          <t>XL</t>
        </is>
      </c>
      <c r="I991" s="0">
        <v>39.99</v>
      </c>
      <c r="J991" s="0">
        <v>46</v>
      </c>
    </row>
    <row r="992" spans="1:10" customHeight="0">
      <c r="A992" s="0">
        <f>HYPERLINK("https://dl.dropboxusercontent.com/scl/fi/4eqvbl5od6oyvj5b53wa2/123170-f.jpg?rlkey=3qz1kbae4x5j9vs3knqql7s7f&amp;dl=0","Click to download Image")</f>
      </c>
      <c r="B992" s="0">
        <f>HYPERLINK("https://dl.dropboxusercontent.com/scl/fi/q6u6qhkgdk11m0zweku64/2january-20201mens.jpg?rlkey=b7hnjm5fthmbgjmy42rxap653&amp;dl=0","Click to download SizeChart")</f>
      </c>
      <c r="C992" s="0" t="inlineStr">
        <is>
          <t>Regis Men's Midweight Hoodie</t>
        </is>
      </c>
      <c r="D992" s="1">
        <v>123170</v>
      </c>
      <c r="E992" s="0" t="inlineStr">
        <is>
          <t>NDSU REGIS M GY:123170E-2XL</t>
        </is>
      </c>
      <c r="F992" s="2">
        <v>813123170082</v>
      </c>
      <c r="G992" s="0" t="inlineStr">
        <is>
          <t>MENS</t>
        </is>
      </c>
      <c r="H992" s="0" t="inlineStr">
        <is>
          <t>2XL</t>
        </is>
      </c>
      <c r="I992" s="0">
        <v>41.99</v>
      </c>
      <c r="J992" s="0">
        <v>29</v>
      </c>
    </row>
    <row r="993" spans="1:10" customHeight="0">
      <c r="A993" s="0">
        <f>HYPERLINK("https://dl.dropboxusercontent.com/scl/fi/4eqvbl5od6oyvj5b53wa2/123170-f.jpg?rlkey=3qz1kbae4x5j9vs3knqql7s7f&amp;dl=0","Click to download Image")</f>
      </c>
      <c r="B993" s="0">
        <f>HYPERLINK("https://dl.dropboxusercontent.com/scl/fi/q6u6qhkgdk11m0zweku64/2january-20201mens.jpg?rlkey=b7hnjm5fthmbgjmy42rxap653&amp;dl=0","Click to download SizeChart")</f>
      </c>
      <c r="C993" s="0" t="inlineStr">
        <is>
          <t>Regis Men's Midweight Hoodie</t>
        </is>
      </c>
      <c r="D993" s="1">
        <v>123170</v>
      </c>
      <c r="E993" s="0" t="inlineStr">
        <is>
          <t>NDSU REGIS M GY:123170F-3XL</t>
        </is>
      </c>
      <c r="F993" s="2">
        <v>813123170099</v>
      </c>
      <c r="G993" s="0" t="inlineStr">
        <is>
          <t>MENS</t>
        </is>
      </c>
      <c r="H993" s="0" t="inlineStr">
        <is>
          <t>3XL</t>
        </is>
      </c>
      <c r="I993" s="0">
        <v>41.99</v>
      </c>
      <c r="J993" s="0">
        <v>16</v>
      </c>
    </row>
    <row r="994" spans="1:10" customHeight="0">
      <c r="A994" s="0">
        <f>HYPERLINK("https://dl.dropboxusercontent.com/scl/fi/34vpmg18xql7663f3f4oc/123169-f.jpg?rlkey=qj1qbfsy1db11ip2qumjbxr96&amp;dl=0","Click to download Image")</f>
      </c>
      <c r="B994" s="0">
        <f>HYPERLINK("https://dl.dropboxusercontent.com/scl/fi/q6u6qhkgdk11m0zweku64/2january-20201mens.jpg?rlkey=b7hnjm5fthmbgjmy42rxap653&amp;dl=0","Click to download SizeChart")</f>
      </c>
      <c r="C994" s="0" t="inlineStr">
        <is>
          <t>Regis Men's Midweight Hoodie</t>
        </is>
      </c>
      <c r="D994" s="1">
        <v>123169</v>
      </c>
      <c r="E994" s="0" t="inlineStr">
        <is>
          <t>SDSU REGIS M GY:123169A - S</t>
        </is>
      </c>
      <c r="F994" s="2">
        <v>816123169049</v>
      </c>
      <c r="G994" s="0" t="inlineStr">
        <is>
          <t>MENS</t>
        </is>
      </c>
      <c r="H994" s="0" t="inlineStr">
        <is>
          <t>S</t>
        </is>
      </c>
      <c r="I994" s="0">
        <v>39.99</v>
      </c>
      <c r="J994" s="0">
        <v>8</v>
      </c>
    </row>
    <row r="995" spans="1:10" customHeight="0">
      <c r="A995" s="0">
        <f>HYPERLINK("https://dl.dropboxusercontent.com/scl/fi/34vpmg18xql7663f3f4oc/123169-f.jpg?rlkey=qj1qbfsy1db11ip2qumjbxr96&amp;dl=0","Click to download Image")</f>
      </c>
      <c r="B995" s="0">
        <f>HYPERLINK("https://dl.dropboxusercontent.com/scl/fi/q6u6qhkgdk11m0zweku64/2january-20201mens.jpg?rlkey=b7hnjm5fthmbgjmy42rxap653&amp;dl=0","Click to download SizeChart")</f>
      </c>
      <c r="C995" s="0" t="inlineStr">
        <is>
          <t>Regis Men's Midweight Hoodie</t>
        </is>
      </c>
      <c r="D995" s="1">
        <v>123169</v>
      </c>
      <c r="E995" s="0" t="inlineStr">
        <is>
          <t>SDSU REGIS M GY:123169B - M</t>
        </is>
      </c>
      <c r="F995" s="2">
        <v>816123169056</v>
      </c>
      <c r="G995" s="0" t="inlineStr">
        <is>
          <t>MENS</t>
        </is>
      </c>
      <c r="H995" s="0" t="inlineStr">
        <is>
          <t>M</t>
        </is>
      </c>
      <c r="I995" s="0">
        <v>39.99</v>
      </c>
      <c r="J995" s="0">
        <v>9</v>
      </c>
    </row>
    <row r="996" spans="1:10" customHeight="0">
      <c r="A996" s="0">
        <f>HYPERLINK("https://dl.dropboxusercontent.com/scl/fi/34vpmg18xql7663f3f4oc/123169-f.jpg?rlkey=qj1qbfsy1db11ip2qumjbxr96&amp;dl=0","Click to download Image")</f>
      </c>
      <c r="B996" s="0">
        <f>HYPERLINK("https://dl.dropboxusercontent.com/scl/fi/q6u6qhkgdk11m0zweku64/2january-20201mens.jpg?rlkey=b7hnjm5fthmbgjmy42rxap653&amp;dl=0","Click to download SizeChart")</f>
      </c>
      <c r="C996" s="0" t="inlineStr">
        <is>
          <t>Regis Men's Midweight Hoodie</t>
        </is>
      </c>
      <c r="D996" s="1">
        <v>123169</v>
      </c>
      <c r="E996" s="0" t="inlineStr">
        <is>
          <t>SDSU REGIS M GY:123169C - L</t>
        </is>
      </c>
      <c r="F996" s="2">
        <v>816123169063</v>
      </c>
      <c r="G996" s="0" t="inlineStr">
        <is>
          <t>MENS</t>
        </is>
      </c>
      <c r="H996" s="0" t="inlineStr">
        <is>
          <t>L</t>
        </is>
      </c>
      <c r="I996" s="0">
        <v>39.99</v>
      </c>
      <c r="J996" s="0">
        <v>26</v>
      </c>
    </row>
    <row r="997" spans="1:10" customHeight="0">
      <c r="A997" s="0">
        <f>HYPERLINK("https://dl.dropboxusercontent.com/scl/fi/34vpmg18xql7663f3f4oc/123169-f.jpg?rlkey=qj1qbfsy1db11ip2qumjbxr96&amp;dl=0","Click to download Image")</f>
      </c>
      <c r="B997" s="0">
        <f>HYPERLINK("https://dl.dropboxusercontent.com/scl/fi/q6u6qhkgdk11m0zweku64/2january-20201mens.jpg?rlkey=b7hnjm5fthmbgjmy42rxap653&amp;dl=0","Click to download SizeChart")</f>
      </c>
      <c r="C997" s="0" t="inlineStr">
        <is>
          <t>Regis Men's Midweight Hoodie</t>
        </is>
      </c>
      <c r="D997" s="1">
        <v>123169</v>
      </c>
      <c r="E997" s="0" t="inlineStr">
        <is>
          <t>SDSU REGIS M GY:123169D - XL</t>
        </is>
      </c>
      <c r="F997" s="2">
        <v>816123169070</v>
      </c>
      <c r="G997" s="0" t="inlineStr">
        <is>
          <t>MENS</t>
        </is>
      </c>
      <c r="H997" s="0" t="inlineStr">
        <is>
          <t>XL</t>
        </is>
      </c>
      <c r="I997" s="0">
        <v>39.99</v>
      </c>
      <c r="J997" s="0">
        <v>22</v>
      </c>
    </row>
    <row r="998" spans="1:10" customHeight="0">
      <c r="A998" s="0">
        <f>HYPERLINK("https://dl.dropboxusercontent.com/scl/fi/34vpmg18xql7663f3f4oc/123169-f.jpg?rlkey=qj1qbfsy1db11ip2qumjbxr96&amp;dl=0","Click to download Image")</f>
      </c>
      <c r="B998" s="0">
        <f>HYPERLINK("https://dl.dropboxusercontent.com/scl/fi/q6u6qhkgdk11m0zweku64/2january-20201mens.jpg?rlkey=b7hnjm5fthmbgjmy42rxap653&amp;dl=0","Click to download SizeChart")</f>
      </c>
      <c r="C998" s="0" t="inlineStr">
        <is>
          <t>Regis Men's Midweight Hoodie</t>
        </is>
      </c>
      <c r="D998" s="1">
        <v>123169</v>
      </c>
      <c r="E998" s="0" t="inlineStr">
        <is>
          <t>SDSU REGIS M GY:123169E - 2XL</t>
        </is>
      </c>
      <c r="F998" s="2">
        <v>816123169087</v>
      </c>
      <c r="G998" s="0" t="inlineStr">
        <is>
          <t>MENS</t>
        </is>
      </c>
      <c r="H998" s="0" t="inlineStr">
        <is>
          <t>2XL</t>
        </is>
      </c>
      <c r="I998" s="0">
        <v>39.99</v>
      </c>
      <c r="J998" s="0">
        <v>21</v>
      </c>
    </row>
    <row r="999" spans="1:10" customHeight="0">
      <c r="A999" s="0">
        <f>HYPERLINK("https://dl.dropboxusercontent.com/scl/fi/34vpmg18xql7663f3f4oc/123169-f.jpg?rlkey=qj1qbfsy1db11ip2qumjbxr96&amp;dl=0","Click to download Image")</f>
      </c>
      <c r="B999" s="0">
        <f>HYPERLINK("https://dl.dropboxusercontent.com/scl/fi/q6u6qhkgdk11m0zweku64/2january-20201mens.jpg?rlkey=b7hnjm5fthmbgjmy42rxap653&amp;dl=0","Click to download SizeChart")</f>
      </c>
      <c r="C999" s="0" t="inlineStr">
        <is>
          <t>Regis Men's Midweight Hoodie</t>
        </is>
      </c>
      <c r="D999" s="1">
        <v>123169</v>
      </c>
      <c r="E999" s="0" t="inlineStr">
        <is>
          <t>SDSU REGIS M GY:123169F - 3XL</t>
        </is>
      </c>
      <c r="F999" s="2">
        <v>816123169094</v>
      </c>
      <c r="G999" s="0" t="inlineStr">
        <is>
          <t>MENS</t>
        </is>
      </c>
      <c r="H999" s="0" t="inlineStr">
        <is>
          <t>3XL</t>
        </is>
      </c>
      <c r="I999" s="0">
        <v>39.99</v>
      </c>
      <c r="J999" s="0">
        <v>15</v>
      </c>
    </row>
    <row r="1000" spans="1:10" customHeight="0">
      <c r="A1000" s="0">
        <f>HYPERLINK("https://dl.dropboxusercontent.com/scl/fi/uyjpw2nkev06tzxbaph5r/104732af15633.jpg?rlkey=k7ic9cz9h41u20ps9juhfe2fu&amp;dl=0","Click to download Image")</f>
      </c>
      <c r="B1000" s="0">
        <f>HYPERLINK("https://dl.dropboxusercontent.com/scl/fi/m2d8wl7q74vo8iy9wz5kz/10-18-size-chartsmens-athletic.jpg?rlkey=073sqb16xo6mleck1byeuhoyu&amp;dl=0","Click to download SizeChart")</f>
      </c>
      <c r="C1000" s="0" t="inlineStr">
        <is>
          <t>Ramsey Men's Midweight Hoodie</t>
        </is>
      </c>
      <c r="D1000" s="1">
        <v>104732</v>
      </c>
      <c r="E1000" s="0" t="inlineStr">
        <is>
          <t>RAMSEY:104732A-S</t>
        </is>
      </c>
      <c r="G1000" s="0" t="inlineStr">
        <is>
          <t>MENS</t>
        </is>
      </c>
      <c r="H1000" s="0" t="inlineStr">
        <is>
          <t>S</t>
        </is>
      </c>
      <c r="I1000" s="0">
        <v>39.99</v>
      </c>
      <c r="J1000" s="0">
        <v>3</v>
      </c>
    </row>
    <row r="1001" spans="1:10" customHeight="0">
      <c r="A1001" s="0">
        <f>HYPERLINK("https://dl.dropboxusercontent.com/scl/fi/uyjpw2nkev06tzxbaph5r/104732af15633.jpg?rlkey=k7ic9cz9h41u20ps9juhfe2fu&amp;dl=0","Click to download Image")</f>
      </c>
      <c r="B1001" s="0">
        <f>HYPERLINK("https://dl.dropboxusercontent.com/scl/fi/m2d8wl7q74vo8iy9wz5kz/10-18-size-chartsmens-athletic.jpg?rlkey=073sqb16xo6mleck1byeuhoyu&amp;dl=0","Click to download SizeChart")</f>
      </c>
      <c r="C1001" s="0" t="inlineStr">
        <is>
          <t>Ramsey Men's Midweight Hoodie</t>
        </is>
      </c>
      <c r="D1001" s="1">
        <v>104732</v>
      </c>
      <c r="E1001" s="0" t="inlineStr">
        <is>
          <t>RAMSEY:104732B-M</t>
        </is>
      </c>
      <c r="G1001" s="0" t="inlineStr">
        <is>
          <t>MENS</t>
        </is>
      </c>
      <c r="H1001" s="0" t="inlineStr">
        <is>
          <t>M</t>
        </is>
      </c>
      <c r="I1001" s="0">
        <v>39.99</v>
      </c>
      <c r="J1001" s="0">
        <v>8</v>
      </c>
    </row>
    <row r="1002" spans="1:10" customHeight="0">
      <c r="A1002" s="0">
        <f>HYPERLINK("https://dl.dropboxusercontent.com/scl/fi/uyjpw2nkev06tzxbaph5r/104732af15633.jpg?rlkey=k7ic9cz9h41u20ps9juhfe2fu&amp;dl=0","Click to download Image")</f>
      </c>
      <c r="B1002" s="0">
        <f>HYPERLINK("https://dl.dropboxusercontent.com/scl/fi/m2d8wl7q74vo8iy9wz5kz/10-18-size-chartsmens-athletic.jpg?rlkey=073sqb16xo6mleck1byeuhoyu&amp;dl=0","Click to download SizeChart")</f>
      </c>
      <c r="C1002" s="0" t="inlineStr">
        <is>
          <t>Ramsey Men's Midweight Hoodie</t>
        </is>
      </c>
      <c r="D1002" s="1">
        <v>104732</v>
      </c>
      <c r="E1002" s="0" t="inlineStr">
        <is>
          <t>RAMSEY:104732C-L</t>
        </is>
      </c>
      <c r="G1002" s="0" t="inlineStr">
        <is>
          <t>MENS</t>
        </is>
      </c>
      <c r="H1002" s="0" t="inlineStr">
        <is>
          <t>L</t>
        </is>
      </c>
      <c r="I1002" s="0">
        <v>39.99</v>
      </c>
      <c r="J1002" s="0">
        <v>4</v>
      </c>
    </row>
    <row r="1003" spans="1:10" customHeight="0">
      <c r="A1003" s="0">
        <f>HYPERLINK("https://dl.dropboxusercontent.com/scl/fi/uyjpw2nkev06tzxbaph5r/104732af15633.jpg?rlkey=k7ic9cz9h41u20ps9juhfe2fu&amp;dl=0","Click to download Image")</f>
      </c>
      <c r="B1003" s="0">
        <f>HYPERLINK("https://dl.dropboxusercontent.com/scl/fi/m2d8wl7q74vo8iy9wz5kz/10-18-size-chartsmens-athletic.jpg?rlkey=073sqb16xo6mleck1byeuhoyu&amp;dl=0","Click to download SizeChart")</f>
      </c>
      <c r="C1003" s="0" t="inlineStr">
        <is>
          <t>Ramsey Men's Midweight Hoodie</t>
        </is>
      </c>
      <c r="D1003" s="1">
        <v>104732</v>
      </c>
      <c r="E1003" s="0" t="inlineStr">
        <is>
          <t>RAMSEY:104732D-XL</t>
        </is>
      </c>
      <c r="G1003" s="0" t="inlineStr">
        <is>
          <t>MENS</t>
        </is>
      </c>
      <c r="H1003" s="0" t="inlineStr">
        <is>
          <t>XL</t>
        </is>
      </c>
      <c r="I1003" s="0">
        <v>39.99</v>
      </c>
      <c r="J1003" s="0">
        <v>0</v>
      </c>
    </row>
    <row r="1004" spans="1:10" customHeight="0">
      <c r="A1004" s="0">
        <f>HYPERLINK("https://dl.dropboxusercontent.com/scl/fi/uyjpw2nkev06tzxbaph5r/104732af15633.jpg?rlkey=k7ic9cz9h41u20ps9juhfe2fu&amp;dl=0","Click to download Image")</f>
      </c>
      <c r="B1004" s="0">
        <f>HYPERLINK("https://dl.dropboxusercontent.com/scl/fi/m2d8wl7q74vo8iy9wz5kz/10-18-size-chartsmens-athletic.jpg?rlkey=073sqb16xo6mleck1byeuhoyu&amp;dl=0","Click to download SizeChart")</f>
      </c>
      <c r="C1004" s="0" t="inlineStr">
        <is>
          <t>Ramsey Men's Midweight Hoodie</t>
        </is>
      </c>
      <c r="D1004" s="1">
        <v>104732</v>
      </c>
      <c r="E1004" s="0" t="inlineStr">
        <is>
          <t>RAMSEY:104732E-2XL</t>
        </is>
      </c>
      <c r="G1004" s="0" t="inlineStr">
        <is>
          <t>MENS</t>
        </is>
      </c>
      <c r="H1004" s="0" t="inlineStr">
        <is>
          <t>2XL</t>
        </is>
      </c>
      <c r="I1004" s="0">
        <v>39.99</v>
      </c>
      <c r="J1004" s="0">
        <v>9</v>
      </c>
    </row>
    <row r="1005" spans="1:10" customHeight="0">
      <c r="A1005" s="0">
        <f>HYPERLINK("https://dl.dropboxusercontent.com/scl/fi/uyjpw2nkev06tzxbaph5r/104732af15633.jpg?rlkey=k7ic9cz9h41u20ps9juhfe2fu&amp;dl=0","Click to download Image")</f>
      </c>
      <c r="B1005" s="0">
        <f>HYPERLINK("https://dl.dropboxusercontent.com/scl/fi/m2d8wl7q74vo8iy9wz5kz/10-18-size-chartsmens-athletic.jpg?rlkey=073sqb16xo6mleck1byeuhoyu&amp;dl=0","Click to download SizeChart")</f>
      </c>
      <c r="C1005" s="0" t="inlineStr">
        <is>
          <t>Ramsey Men's Midweight Hoodie</t>
        </is>
      </c>
      <c r="D1005" s="1">
        <v>104732</v>
      </c>
      <c r="E1005" s="0" t="inlineStr">
        <is>
          <t>RAMSEY:104732F-3XL</t>
        </is>
      </c>
      <c r="G1005" s="0" t="inlineStr">
        <is>
          <t>MENS</t>
        </is>
      </c>
      <c r="H1005" s="0" t="inlineStr">
        <is>
          <t>3XL</t>
        </is>
      </c>
      <c r="I1005" s="0">
        <v>39.99</v>
      </c>
      <c r="J1005" s="0">
        <v>6</v>
      </c>
    </row>
    <row r="1006" spans="1:10" customHeight="0">
      <c r="A1006" s="0">
        <f>HYPERLINK("https://dl.dropboxusercontent.com/scl/fi/25gkn1tzzkzhewrwridd5/123238-f.jpg?rlkey=fzpvk5pu3lafzzt8b5unfplpo&amp;dl=0","Click to download Image")</f>
      </c>
      <c r="B1006" s="0">
        <f>HYPERLINK("https://dl.dropboxusercontent.com/scl/fi/3tq89j2jrfnat9nzwl4xf/2january-20201mens.jpg?rlkey=dwc6b6c0wong2470406vttvln&amp;dl=0","Click to download SizeChart")</f>
      </c>
      <c r="C1006" s="0" t="inlineStr">
        <is>
          <t>Fletcher Men's Midweight Hoodie</t>
        </is>
      </c>
      <c r="D1006" s="1">
        <v>123238</v>
      </c>
      <c r="E1006" s="0" t="inlineStr">
        <is>
          <t>UNI FLETCH HD GD:123238A-S</t>
        </is>
      </c>
      <c r="F1006" s="2">
        <v>898123231018</v>
      </c>
      <c r="G1006" s="0" t="inlineStr">
        <is>
          <t>MENS</t>
        </is>
      </c>
      <c r="H1006" s="0" t="inlineStr">
        <is>
          <t>S</t>
        </is>
      </c>
      <c r="I1006" s="0">
        <v>39.99</v>
      </c>
      <c r="J1006" s="0">
        <v>3</v>
      </c>
    </row>
    <row r="1007" spans="1:10" customHeight="0">
      <c r="A1007" s="0">
        <f>HYPERLINK("https://dl.dropboxusercontent.com/scl/fi/25gkn1tzzkzhewrwridd5/123238-f.jpg?rlkey=fzpvk5pu3lafzzt8b5unfplpo&amp;dl=0","Click to download Image")</f>
      </c>
      <c r="B1007" s="0">
        <f>HYPERLINK("https://dl.dropboxusercontent.com/scl/fi/3tq89j2jrfnat9nzwl4xf/2january-20201mens.jpg?rlkey=dwc6b6c0wong2470406vttvln&amp;dl=0","Click to download SizeChart")</f>
      </c>
      <c r="C1007" s="0" t="inlineStr">
        <is>
          <t>Fletcher Men's Midweight Hoodie</t>
        </is>
      </c>
      <c r="D1007" s="1">
        <v>123238</v>
      </c>
      <c r="E1007" s="0" t="inlineStr">
        <is>
          <t>UNI FLETCH HD GD:123238B-M</t>
        </is>
      </c>
      <c r="F1007" s="2">
        <v>898123231018</v>
      </c>
      <c r="G1007" s="0" t="inlineStr">
        <is>
          <t>MENS</t>
        </is>
      </c>
      <c r="H1007" s="0" t="inlineStr">
        <is>
          <t>M</t>
        </is>
      </c>
      <c r="I1007" s="0">
        <v>39.99</v>
      </c>
      <c r="J1007" s="0">
        <v>9</v>
      </c>
    </row>
    <row r="1008" spans="1:10" customHeight="0">
      <c r="A1008" s="0">
        <f>HYPERLINK("https://dl.dropboxusercontent.com/scl/fi/25gkn1tzzkzhewrwridd5/123238-f.jpg?rlkey=fzpvk5pu3lafzzt8b5unfplpo&amp;dl=0","Click to download Image")</f>
      </c>
      <c r="B1008" s="0">
        <f>HYPERLINK("https://dl.dropboxusercontent.com/scl/fi/3tq89j2jrfnat9nzwl4xf/2january-20201mens.jpg?rlkey=dwc6b6c0wong2470406vttvln&amp;dl=0","Click to download SizeChart")</f>
      </c>
      <c r="C1008" s="0" t="inlineStr">
        <is>
          <t>Fletcher Men's Midweight Hoodie</t>
        </is>
      </c>
      <c r="D1008" s="1">
        <v>123238</v>
      </c>
      <c r="E1008" s="0" t="inlineStr">
        <is>
          <t>UNI FLETCH HD GD:123238C-L</t>
        </is>
      </c>
      <c r="F1008" s="2">
        <v>898123231018</v>
      </c>
      <c r="G1008" s="0" t="inlineStr">
        <is>
          <t>MENS</t>
        </is>
      </c>
      <c r="H1008" s="0" t="inlineStr">
        <is>
          <t>L</t>
        </is>
      </c>
      <c r="I1008" s="0">
        <v>39.99</v>
      </c>
      <c r="J1008" s="0">
        <v>10</v>
      </c>
    </row>
    <row r="1009" spans="1:10" customHeight="0">
      <c r="A1009" s="0">
        <f>HYPERLINK("https://dl.dropboxusercontent.com/scl/fi/25gkn1tzzkzhewrwridd5/123238-f.jpg?rlkey=fzpvk5pu3lafzzt8b5unfplpo&amp;dl=0","Click to download Image")</f>
      </c>
      <c r="B1009" s="0">
        <f>HYPERLINK("https://dl.dropboxusercontent.com/scl/fi/3tq89j2jrfnat9nzwl4xf/2january-20201mens.jpg?rlkey=dwc6b6c0wong2470406vttvln&amp;dl=0","Click to download SizeChart")</f>
      </c>
      <c r="C1009" s="0" t="inlineStr">
        <is>
          <t>Fletcher Men's Midweight Hoodie</t>
        </is>
      </c>
      <c r="D1009" s="1">
        <v>123238</v>
      </c>
      <c r="E1009" s="0" t="inlineStr">
        <is>
          <t>UNI FLETCH HD GD:123238D-XL</t>
        </is>
      </c>
      <c r="F1009" s="2">
        <v>898123231018</v>
      </c>
      <c r="G1009" s="0" t="inlineStr">
        <is>
          <t>MENS</t>
        </is>
      </c>
      <c r="H1009" s="0" t="inlineStr">
        <is>
          <t>XL</t>
        </is>
      </c>
      <c r="I1009" s="0">
        <v>39.99</v>
      </c>
      <c r="J1009" s="0">
        <v>17</v>
      </c>
    </row>
    <row r="1010" spans="1:10" customHeight="0">
      <c r="A1010" s="0">
        <f>HYPERLINK("https://dl.dropboxusercontent.com/scl/fi/25gkn1tzzkzhewrwridd5/123238-f.jpg?rlkey=fzpvk5pu3lafzzt8b5unfplpo&amp;dl=0","Click to download Image")</f>
      </c>
      <c r="B1010" s="0">
        <f>HYPERLINK("https://dl.dropboxusercontent.com/scl/fi/3tq89j2jrfnat9nzwl4xf/2january-20201mens.jpg?rlkey=dwc6b6c0wong2470406vttvln&amp;dl=0","Click to download SizeChart")</f>
      </c>
      <c r="C1010" s="0" t="inlineStr">
        <is>
          <t>Fletcher Men's Midweight Hoodie</t>
        </is>
      </c>
      <c r="D1010" s="1">
        <v>123238</v>
      </c>
      <c r="E1010" s="0" t="inlineStr">
        <is>
          <t>UNI FLETCH HD GD:123238E-2XL</t>
        </is>
      </c>
      <c r="F1010" s="2">
        <v>898123231018</v>
      </c>
      <c r="G1010" s="0" t="inlineStr">
        <is>
          <t>MENS</t>
        </is>
      </c>
      <c r="H1010" s="0" t="inlineStr">
        <is>
          <t>2XL</t>
        </is>
      </c>
      <c r="I1010" s="0">
        <v>41.99</v>
      </c>
      <c r="J1010" s="0">
        <v>12</v>
      </c>
    </row>
    <row r="1011" spans="1:10" customHeight="0">
      <c r="A1011" s="0">
        <f>HYPERLINK("https://dl.dropboxusercontent.com/scl/fi/25gkn1tzzkzhewrwridd5/123238-f.jpg?rlkey=fzpvk5pu3lafzzt8b5unfplpo&amp;dl=0","Click to download Image")</f>
      </c>
      <c r="B1011" s="0">
        <f>HYPERLINK("https://dl.dropboxusercontent.com/scl/fi/3tq89j2jrfnat9nzwl4xf/2january-20201mens.jpg?rlkey=dwc6b6c0wong2470406vttvln&amp;dl=0","Click to download SizeChart")</f>
      </c>
      <c r="C1011" s="0" t="inlineStr">
        <is>
          <t>Fletcher Men's Midweight Hoodie</t>
        </is>
      </c>
      <c r="D1011" s="1">
        <v>123238</v>
      </c>
      <c r="E1011" s="0" t="inlineStr">
        <is>
          <t>UNI FLETCH HD GD:123238F-3XL</t>
        </is>
      </c>
      <c r="F1011" s="2">
        <v>898123231018</v>
      </c>
      <c r="G1011" s="0" t="inlineStr">
        <is>
          <t>MENS</t>
        </is>
      </c>
      <c r="H1011" s="0" t="inlineStr">
        <is>
          <t>3XL</t>
        </is>
      </c>
      <c r="I1011" s="0">
        <v>41.99</v>
      </c>
      <c r="J1011" s="0">
        <v>3</v>
      </c>
    </row>
    <row r="1012" spans="1:10" customHeight="0">
      <c r="A1012" s="0">
        <f>HYPERLINK("https://dl.dropboxusercontent.com/scl/fi/f8t54e9nkuoqmrvzwog4z/123240-f.jpg?rlkey=h5cccugwn9gyxxqhghgmer78p&amp;dl=0","Click to download Image")</f>
      </c>
      <c r="B1012" s="0">
        <f>HYPERLINK("https://dl.dropboxusercontent.com/scl/fi/3tq89j2jrfnat9nzwl4xf/2january-20201mens.jpg?rlkey=dwc6b6c0wong2470406vttvln&amp;dl=0","Click to download SizeChart")</f>
      </c>
      <c r="C1012" s="0" t="inlineStr">
        <is>
          <t>Fletcher Men's Midweight Hoodie</t>
        </is>
      </c>
      <c r="D1012" s="1">
        <v>123240</v>
      </c>
      <c r="E1012" s="0" t="inlineStr">
        <is>
          <t>UNI FLETCH HD GY:123240A-S</t>
        </is>
      </c>
      <c r="F1012" s="2">
        <v>898123231018</v>
      </c>
      <c r="G1012" s="0" t="inlineStr">
        <is>
          <t>MENS</t>
        </is>
      </c>
      <c r="I1012" s="0">
        <v>39.99</v>
      </c>
      <c r="J1012" s="0">
        <v>5</v>
      </c>
    </row>
    <row r="1013" spans="1:10" customHeight="0">
      <c r="A1013" s="0">
        <f>HYPERLINK("https://dl.dropboxusercontent.com/scl/fi/f8t54e9nkuoqmrvzwog4z/123240-f.jpg?rlkey=h5cccugwn9gyxxqhghgmer78p&amp;dl=0","Click to download Image")</f>
      </c>
      <c r="B1013" s="0">
        <f>HYPERLINK("https://dl.dropboxusercontent.com/scl/fi/3tq89j2jrfnat9nzwl4xf/2january-20201mens.jpg?rlkey=dwc6b6c0wong2470406vttvln&amp;dl=0","Click to download SizeChart")</f>
      </c>
      <c r="C1013" s="0" t="inlineStr">
        <is>
          <t>Fletcher Men's Midweight Hoodie</t>
        </is>
      </c>
      <c r="D1013" s="1">
        <v>123240</v>
      </c>
      <c r="E1013" s="0" t="inlineStr">
        <is>
          <t>UNI FLETCH HD GY:123240C-L</t>
        </is>
      </c>
      <c r="F1013" s="2">
        <v>898123231018</v>
      </c>
      <c r="G1013" s="0" t="inlineStr">
        <is>
          <t>MENS</t>
        </is>
      </c>
      <c r="I1013" s="0">
        <v>39.99</v>
      </c>
      <c r="J1013" s="0">
        <v>2</v>
      </c>
    </row>
    <row r="1014" spans="1:10" customHeight="0">
      <c r="A1014" s="0">
        <f>HYPERLINK("https://dl.dropboxusercontent.com/scl/fi/f8t54e9nkuoqmrvzwog4z/123240-f.jpg?rlkey=h5cccugwn9gyxxqhghgmer78p&amp;dl=0","Click to download Image")</f>
      </c>
      <c r="B1014" s="0">
        <f>HYPERLINK("https://dl.dropboxusercontent.com/scl/fi/3tq89j2jrfnat9nzwl4xf/2january-20201mens.jpg?rlkey=dwc6b6c0wong2470406vttvln&amp;dl=0","Click to download SizeChart")</f>
      </c>
      <c r="C1014" s="0" t="inlineStr">
        <is>
          <t>Fletcher Men's Midweight Hoodie</t>
        </is>
      </c>
      <c r="D1014" s="1">
        <v>123240</v>
      </c>
      <c r="E1014" s="0" t="inlineStr">
        <is>
          <t>UNI FLETCH HD GY:123240D-XL</t>
        </is>
      </c>
      <c r="F1014" s="2">
        <v>898123231018</v>
      </c>
      <c r="G1014" s="0" t="inlineStr">
        <is>
          <t>MENS</t>
        </is>
      </c>
      <c r="I1014" s="0">
        <v>39.99</v>
      </c>
      <c r="J1014" s="0">
        <v>1</v>
      </c>
    </row>
    <row r="1015" spans="1:10" customHeight="0">
      <c r="A1015" s="0">
        <f>HYPERLINK("https://dl.dropboxusercontent.com/scl/fi/f8t54e9nkuoqmrvzwog4z/123240-f.jpg?rlkey=h5cccugwn9gyxxqhghgmer78p&amp;dl=0","Click to download Image")</f>
      </c>
      <c r="B1015" s="0">
        <f>HYPERLINK("https://dl.dropboxusercontent.com/scl/fi/3tq89j2jrfnat9nzwl4xf/2january-20201mens.jpg?rlkey=dwc6b6c0wong2470406vttvln&amp;dl=0","Click to download SizeChart")</f>
      </c>
      <c r="C1015" s="0" t="inlineStr">
        <is>
          <t>Fletcher Men's Midweight Hoodie</t>
        </is>
      </c>
      <c r="D1015" s="1">
        <v>123240</v>
      </c>
      <c r="E1015" s="0" t="inlineStr">
        <is>
          <t>UNI FLETCH HD GY:123240E-2XL</t>
        </is>
      </c>
      <c r="F1015" s="2">
        <v>898123231018</v>
      </c>
      <c r="G1015" s="0" t="inlineStr">
        <is>
          <t>MENS</t>
        </is>
      </c>
      <c r="I1015" s="0">
        <v>39.99</v>
      </c>
      <c r="J1015" s="0">
        <v>0</v>
      </c>
    </row>
    <row r="1016" spans="1:10" customHeight="0">
      <c r="A1016" s="0">
        <f>HYPERLINK("https://dl.dropboxusercontent.com/scl/fi/f8t54e9nkuoqmrvzwog4z/123240-f.jpg?rlkey=h5cccugwn9gyxxqhghgmer78p&amp;dl=0","Click to download Image")</f>
      </c>
      <c r="B1016" s="0">
        <f>HYPERLINK("https://dl.dropboxusercontent.com/scl/fi/3tq89j2jrfnat9nzwl4xf/2january-20201mens.jpg?rlkey=dwc6b6c0wong2470406vttvln&amp;dl=0","Click to download SizeChart")</f>
      </c>
      <c r="C1016" s="0" t="inlineStr">
        <is>
          <t>Fletcher Men's Midweight Hoodie</t>
        </is>
      </c>
      <c r="D1016" s="1">
        <v>123240</v>
      </c>
      <c r="E1016" s="0" t="inlineStr">
        <is>
          <t>UNI FLETCH HD GY:123240F-3XL</t>
        </is>
      </c>
      <c r="F1016" s="2">
        <v>898123231018</v>
      </c>
      <c r="G1016" s="0" t="inlineStr">
        <is>
          <t>MENS</t>
        </is>
      </c>
      <c r="I1016" s="0">
        <v>39.99</v>
      </c>
      <c r="J1016" s="0">
        <v>14</v>
      </c>
    </row>
    <row r="1017" spans="1:10" customHeight="0">
      <c r="A1017" s="0">
        <f>HYPERLINK("https://dl.dropboxusercontent.com/scl/fi/kqrwj99f1pnjr7tdis1j6/123233-f.jpg?rlkey=mc0dlf8y27sc0tm7hhbygktdo&amp;dl=0","Click to download Image")</f>
      </c>
      <c r="B1017" s="0">
        <f>HYPERLINK("https://dl.dropboxusercontent.com/scl/fi/3tq89j2jrfnat9nzwl4xf/2january-20201mens.jpg?rlkey=dwc6b6c0wong2470406vttvln&amp;dl=0","Click to download SizeChart")</f>
      </c>
      <c r="C1017" s="0" t="inlineStr">
        <is>
          <t>Fletcher Men's Midweight Hoodie</t>
        </is>
      </c>
      <c r="D1017" s="1">
        <v>123233</v>
      </c>
      <c r="E1017" s="0" t="inlineStr">
        <is>
          <t>IOWA FLETCH HD GY:123233A-S</t>
        </is>
      </c>
      <c r="F1017" s="2">
        <v>898123231018</v>
      </c>
      <c r="G1017" s="0" t="inlineStr">
        <is>
          <t>MENS</t>
        </is>
      </c>
      <c r="H1017" s="0" t="inlineStr">
        <is>
          <t>S</t>
        </is>
      </c>
      <c r="I1017" s="0">
        <v>39.99</v>
      </c>
      <c r="J1017" s="0">
        <v>0</v>
      </c>
    </row>
    <row r="1018" spans="1:10" customHeight="0">
      <c r="A1018" s="0">
        <f>HYPERLINK("https://dl.dropboxusercontent.com/scl/fi/kqrwj99f1pnjr7tdis1j6/123233-f.jpg?rlkey=mc0dlf8y27sc0tm7hhbygktdo&amp;dl=0","Click to download Image")</f>
      </c>
      <c r="B1018" s="0">
        <f>HYPERLINK("https://dl.dropboxusercontent.com/scl/fi/3tq89j2jrfnat9nzwl4xf/2january-20201mens.jpg?rlkey=dwc6b6c0wong2470406vttvln&amp;dl=0","Click to download SizeChart")</f>
      </c>
      <c r="C1018" s="0" t="inlineStr">
        <is>
          <t>Fletcher Men's Midweight Hoodie</t>
        </is>
      </c>
      <c r="D1018" s="1">
        <v>123233</v>
      </c>
      <c r="E1018" s="0" t="inlineStr">
        <is>
          <t>IOWA FLETCH HD GY:123233F-3XL</t>
        </is>
      </c>
      <c r="F1018" s="2">
        <v>898123231018</v>
      </c>
      <c r="G1018" s="0" t="inlineStr">
        <is>
          <t>MENS</t>
        </is>
      </c>
      <c r="H1018" s="0" t="inlineStr">
        <is>
          <t>3XL</t>
        </is>
      </c>
      <c r="I1018" s="0">
        <v>39.99</v>
      </c>
      <c r="J1018" s="0">
        <v>9</v>
      </c>
    </row>
    <row r="1019" spans="1:10" customHeight="0">
      <c r="A1019" s="0">
        <f>HYPERLINK("https://dl.dropboxusercontent.com/scl/fi/lw9gi6cpjntiw2amnw91a/bobby-02.jpg?rlkey=yuotrn1lqrwd7yqmejc2gq4u3&amp;dl=0","Click to download Image")</f>
      </c>
      <c r="B1019" s="0">
        <f>HYPERLINK("https://dl.dropboxusercontent.com/scl/fi/8dj57ovejbs0w1l1gvotj/2january-20201mens.jpg?rlkey=3pdgozo16ya22p4vfrpkym2dy&amp;dl=0","Click to download SizeChart")</f>
      </c>
      <c r="C1019" s="0" t="inlineStr">
        <is>
          <t>Bobby Men's Midweight Sweatshirt</t>
        </is>
      </c>
      <c r="D1019" s="1">
        <v>115348</v>
      </c>
      <c r="E1019" s="0" t="inlineStr">
        <is>
          <t>UNI BOBBY GOLD:115348A-S</t>
        </is>
      </c>
      <c r="F1019" s="2">
        <v>802115348042</v>
      </c>
      <c r="G1019" s="0" t="inlineStr">
        <is>
          <t>MENS</t>
        </is>
      </c>
      <c r="H1019" s="0" t="inlineStr">
        <is>
          <t>S</t>
        </is>
      </c>
      <c r="I1019" s="0">
        <v>34.99</v>
      </c>
      <c r="J1019" s="0">
        <v>1</v>
      </c>
    </row>
    <row r="1020" spans="1:10" customHeight="0">
      <c r="A1020" s="0">
        <f>HYPERLINK("https://dl.dropboxusercontent.com/scl/fi/lw9gi6cpjntiw2amnw91a/bobby-02.jpg?rlkey=yuotrn1lqrwd7yqmejc2gq4u3&amp;dl=0","Click to download Image")</f>
      </c>
      <c r="B1020" s="0">
        <f>HYPERLINK("https://dl.dropboxusercontent.com/scl/fi/8dj57ovejbs0w1l1gvotj/2january-20201mens.jpg?rlkey=3pdgozo16ya22p4vfrpkym2dy&amp;dl=0","Click to download SizeChart")</f>
      </c>
      <c r="C1020" s="0" t="inlineStr">
        <is>
          <t>Bobby Men's Midweight Sweatshirt</t>
        </is>
      </c>
      <c r="D1020" s="1">
        <v>115348</v>
      </c>
      <c r="E1020" s="0" t="inlineStr">
        <is>
          <t>UNI BOBBY GOLD:115348B-M</t>
        </is>
      </c>
      <c r="F1020" s="2">
        <v>802115348059</v>
      </c>
      <c r="G1020" s="0" t="inlineStr">
        <is>
          <t>MENS</t>
        </is>
      </c>
      <c r="H1020" s="0" t="inlineStr">
        <is>
          <t>M</t>
        </is>
      </c>
      <c r="I1020" s="0">
        <v>34.99</v>
      </c>
      <c r="J1020" s="0">
        <v>3</v>
      </c>
    </row>
    <row r="1021" spans="1:10" customHeight="0">
      <c r="A1021" s="0">
        <f>HYPERLINK("https://dl.dropboxusercontent.com/scl/fi/lw9gi6cpjntiw2amnw91a/bobby-02.jpg?rlkey=yuotrn1lqrwd7yqmejc2gq4u3&amp;dl=0","Click to download Image")</f>
      </c>
      <c r="B1021" s="0">
        <f>HYPERLINK("https://dl.dropboxusercontent.com/scl/fi/8dj57ovejbs0w1l1gvotj/2january-20201mens.jpg?rlkey=3pdgozo16ya22p4vfrpkym2dy&amp;dl=0","Click to download SizeChart")</f>
      </c>
      <c r="C1021" s="0" t="inlineStr">
        <is>
          <t>Bobby Men's Midweight Sweatshirt</t>
        </is>
      </c>
      <c r="D1021" s="1">
        <v>115348</v>
      </c>
      <c r="E1021" s="0" t="inlineStr">
        <is>
          <t>UNI BOBBY GOLD:115348C-L</t>
        </is>
      </c>
      <c r="F1021" s="2">
        <v>802115348066</v>
      </c>
      <c r="G1021" s="0" t="inlineStr">
        <is>
          <t>MENS</t>
        </is>
      </c>
      <c r="H1021" s="0" t="inlineStr">
        <is>
          <t>L</t>
        </is>
      </c>
      <c r="I1021" s="0">
        <v>34.99</v>
      </c>
      <c r="J1021" s="0">
        <v>1</v>
      </c>
    </row>
    <row r="1022" spans="1:10" customHeight="0">
      <c r="A1022" s="0">
        <f>HYPERLINK("https://dl.dropboxusercontent.com/scl/fi/lw9gi6cpjntiw2amnw91a/bobby-02.jpg?rlkey=yuotrn1lqrwd7yqmejc2gq4u3&amp;dl=0","Click to download Image")</f>
      </c>
      <c r="B1022" s="0">
        <f>HYPERLINK("https://dl.dropboxusercontent.com/scl/fi/8dj57ovejbs0w1l1gvotj/2january-20201mens.jpg?rlkey=3pdgozo16ya22p4vfrpkym2dy&amp;dl=0","Click to download SizeChart")</f>
      </c>
      <c r="C1022" s="0" t="inlineStr">
        <is>
          <t>Bobby Men's Midweight Sweatshirt</t>
        </is>
      </c>
      <c r="D1022" s="1">
        <v>115348</v>
      </c>
      <c r="E1022" s="0" t="inlineStr">
        <is>
          <t>UNI BOBBY GOLD:115348D-XL</t>
        </is>
      </c>
      <c r="F1022" s="2">
        <v>802115348073</v>
      </c>
      <c r="G1022" s="0" t="inlineStr">
        <is>
          <t>MENS</t>
        </is>
      </c>
      <c r="H1022" s="0" t="inlineStr">
        <is>
          <t>XL</t>
        </is>
      </c>
      <c r="I1022" s="0">
        <v>34.99</v>
      </c>
      <c r="J1022" s="0">
        <v>0</v>
      </c>
    </row>
    <row r="1023" spans="1:10" customHeight="0">
      <c r="A1023" s="0">
        <f>HYPERLINK("https://dl.dropboxusercontent.com/scl/fi/lw9gi6cpjntiw2amnw91a/bobby-02.jpg?rlkey=yuotrn1lqrwd7yqmejc2gq4u3&amp;dl=0","Click to download Image")</f>
      </c>
      <c r="B1023" s="0">
        <f>HYPERLINK("https://dl.dropboxusercontent.com/scl/fi/8dj57ovejbs0w1l1gvotj/2january-20201mens.jpg?rlkey=3pdgozo16ya22p4vfrpkym2dy&amp;dl=0","Click to download SizeChart")</f>
      </c>
      <c r="C1023" s="0" t="inlineStr">
        <is>
          <t>Bobby Men's Midweight Sweatshirt</t>
        </is>
      </c>
      <c r="D1023" s="1">
        <v>115348</v>
      </c>
      <c r="E1023" s="0" t="inlineStr">
        <is>
          <t>UNI BOBBY GOLD:115348E-2XL</t>
        </is>
      </c>
      <c r="F1023" s="2">
        <v>802115348080</v>
      </c>
      <c r="G1023" s="0" t="inlineStr">
        <is>
          <t>MENS</t>
        </is>
      </c>
      <c r="H1023" s="0" t="inlineStr">
        <is>
          <t>2XL</t>
        </is>
      </c>
      <c r="I1023" s="0">
        <v>34.99</v>
      </c>
      <c r="J1023" s="0">
        <v>1</v>
      </c>
    </row>
    <row r="1024" spans="1:10" customHeight="0">
      <c r="A1024" s="0">
        <f>HYPERLINK("https://dl.dropboxusercontent.com/scl/fi/lw9gi6cpjntiw2amnw91a/bobby-02.jpg?rlkey=yuotrn1lqrwd7yqmejc2gq4u3&amp;dl=0","Click to download Image")</f>
      </c>
      <c r="B1024" s="0">
        <f>HYPERLINK("https://dl.dropboxusercontent.com/scl/fi/8dj57ovejbs0w1l1gvotj/2january-20201mens.jpg?rlkey=3pdgozo16ya22p4vfrpkym2dy&amp;dl=0","Click to download SizeChart")</f>
      </c>
      <c r="C1024" s="0" t="inlineStr">
        <is>
          <t>Bobby Men's Midweight Sweatshirt</t>
        </is>
      </c>
      <c r="D1024" s="1">
        <v>115348</v>
      </c>
      <c r="E1024" s="0" t="inlineStr">
        <is>
          <t>UNI BOBBY GOLD:115348F-3XL</t>
        </is>
      </c>
      <c r="F1024" s="2">
        <v>802115348097</v>
      </c>
      <c r="G1024" s="0" t="inlineStr">
        <is>
          <t>MENS</t>
        </is>
      </c>
      <c r="H1024" s="0" t="inlineStr">
        <is>
          <t>3XL</t>
        </is>
      </c>
      <c r="I1024" s="0">
        <v>34.99</v>
      </c>
      <c r="J1024" s="0">
        <v>1</v>
      </c>
    </row>
    <row r="1025" spans="1:10" customHeight="0">
      <c r="A1025" s="0">
        <f>HYPERLINK("https://dl.dropboxusercontent.com/scl/fi/lw9gi6cpjntiw2amnw91a/bobby-02.jpg?rlkey=yuotrn1lqrwd7yqmejc2gq4u3&amp;dl=0","Click to download Image")</f>
      </c>
      <c r="B1025" s="0">
        <f>HYPERLINK("https://dl.dropboxusercontent.com/scl/fi/8dj57ovejbs0w1l1gvotj/2january-20201mens.jpg?rlkey=3pdgozo16ya22p4vfrpkym2dy&amp;dl=0","Click to download SizeChart")</f>
      </c>
      <c r="C1025" s="0" t="inlineStr">
        <is>
          <t>Bobby Men's Midweight Sweatshirt</t>
        </is>
      </c>
      <c r="D1025" s="1">
        <v>115348</v>
      </c>
      <c r="E1025" s="0" t="inlineStr">
        <is>
          <t>UNI BOBBY GOLD 12 PACK:115348Z-12PK</t>
        </is>
      </c>
      <c r="F1025" s="2">
        <v>802115348998</v>
      </c>
      <c r="G1025" s="0" t="inlineStr">
        <is>
          <t>MENS</t>
        </is>
      </c>
      <c r="H1025" s="0" t="inlineStr">
        <is>
          <t>12 PACK</t>
        </is>
      </c>
      <c r="I1025" s="0">
        <v>34.99</v>
      </c>
      <c r="J1025" s="0">
        <v>0</v>
      </c>
    </row>
    <row r="1026" spans="1:10" customHeight="0">
      <c r="A1026" s="0">
        <f>HYPERLINK("https://dl.dropboxusercontent.com/scl/fi/o8j62a9ajxozo3cpqohc0/11082318823.jpg?rlkey=ofmfwlepz5uxa6nuwlrjcnx1p&amp;dl=0","Click to download Image")</f>
      </c>
      <c r="C1026" s="0" t="inlineStr">
        <is>
          <t>Cuffed Beanie</t>
        </is>
      </c>
      <c r="D1026" s="1">
        <v>110823</v>
      </c>
      <c r="E1026" s="0" t="inlineStr">
        <is>
          <t>ISU CARDINAL CUFFED:110823</t>
        </is>
      </c>
      <c r="F1026" s="2">
        <v>700110823017</v>
      </c>
      <c r="G1026" s="0" t="inlineStr">
        <is>
          <t>MENS</t>
        </is>
      </c>
      <c r="H1026" s="0" t="inlineStr">
        <is>
          <t>ADULT</t>
        </is>
      </c>
      <c r="I1026" s="0">
        <v>19.99</v>
      </c>
      <c r="J1026" s="0">
        <v>18</v>
      </c>
    </row>
    <row r="1027" spans="1:10" customHeight="0">
      <c r="A1027" s="0">
        <f>HYPERLINK("https://dl.dropboxusercontent.com/scl/fi/ckad07z09f66gia701ett/115326-af.jpg?rlkey=ny11ixyj06kc7q4sd8g21mmzn&amp;dl=0","Click to download Image")</f>
      </c>
      <c r="B1027" s="0">
        <f>HYPERLINK("https://dl.dropboxusercontent.com/scl/fi/gvicc8xnxayc0l78w1zz5/2january-20201mens.jpg?rlkey=youmzyacdkalx2r6yf9ukoobc&amp;dl=0","Click to download SizeChart")</f>
      </c>
      <c r="C1027" s="0" t="inlineStr">
        <is>
          <t>Andy Men's Midweight Hoodie</t>
        </is>
      </c>
      <c r="D1027" s="1">
        <v>115326</v>
      </c>
      <c r="E1027" s="0" t="inlineStr">
        <is>
          <t>ISU ANDY CARDINAL:115326A-S</t>
        </is>
      </c>
      <c r="F1027" s="2">
        <v>801115326043</v>
      </c>
      <c r="G1027" s="0" t="inlineStr">
        <is>
          <t>MENS</t>
        </is>
      </c>
      <c r="H1027" s="0" t="inlineStr">
        <is>
          <t>S</t>
        </is>
      </c>
      <c r="I1027" s="0">
        <v>39.99</v>
      </c>
      <c r="J1027" s="0">
        <v>0</v>
      </c>
    </row>
    <row r="1028" spans="1:10" customHeight="0">
      <c r="A1028" s="0">
        <f>HYPERLINK("https://dl.dropboxusercontent.com/scl/fi/ckad07z09f66gia701ett/115326-af.jpg?rlkey=ny11ixyj06kc7q4sd8g21mmzn&amp;dl=0","Click to download Image")</f>
      </c>
      <c r="B1028" s="0">
        <f>HYPERLINK("https://dl.dropboxusercontent.com/scl/fi/gvicc8xnxayc0l78w1zz5/2january-20201mens.jpg?rlkey=youmzyacdkalx2r6yf9ukoobc&amp;dl=0","Click to download SizeChart")</f>
      </c>
      <c r="C1028" s="0" t="inlineStr">
        <is>
          <t>Andy Men's Midweight Hoodie</t>
        </is>
      </c>
      <c r="D1028" s="1">
        <v>115326</v>
      </c>
      <c r="E1028" s="0" t="inlineStr">
        <is>
          <t>ISU ANDY CARDINAL:115326B-M</t>
        </is>
      </c>
      <c r="F1028" s="2">
        <v>801115326050</v>
      </c>
      <c r="G1028" s="0" t="inlineStr">
        <is>
          <t>MENS</t>
        </is>
      </c>
      <c r="H1028" s="0" t="inlineStr">
        <is>
          <t>M</t>
        </is>
      </c>
      <c r="I1028" s="0">
        <v>39.99</v>
      </c>
      <c r="J1028" s="0">
        <v>3</v>
      </c>
    </row>
    <row r="1029" spans="1:10" customHeight="0">
      <c r="A1029" s="0">
        <f>HYPERLINK("https://dl.dropboxusercontent.com/scl/fi/ckad07z09f66gia701ett/115326-af.jpg?rlkey=ny11ixyj06kc7q4sd8g21mmzn&amp;dl=0","Click to download Image")</f>
      </c>
      <c r="B1029" s="0">
        <f>HYPERLINK("https://dl.dropboxusercontent.com/scl/fi/gvicc8xnxayc0l78w1zz5/2january-20201mens.jpg?rlkey=youmzyacdkalx2r6yf9ukoobc&amp;dl=0","Click to download SizeChart")</f>
      </c>
      <c r="C1029" s="0" t="inlineStr">
        <is>
          <t>Andy Men's Midweight Hoodie</t>
        </is>
      </c>
      <c r="D1029" s="1">
        <v>115326</v>
      </c>
      <c r="E1029" s="0" t="inlineStr">
        <is>
          <t>ISU ANDY CARDINAL:115326C-L</t>
        </is>
      </c>
      <c r="F1029" s="2">
        <v>801115326067</v>
      </c>
      <c r="G1029" s="0" t="inlineStr">
        <is>
          <t>MENS</t>
        </is>
      </c>
      <c r="H1029" s="0" t="inlineStr">
        <is>
          <t>L</t>
        </is>
      </c>
      <c r="I1029" s="0">
        <v>39.99</v>
      </c>
      <c r="J1029" s="0">
        <v>5</v>
      </c>
    </row>
    <row r="1030" spans="1:10" customHeight="0">
      <c r="A1030" s="0">
        <f>HYPERLINK("https://dl.dropboxusercontent.com/scl/fi/ckad07z09f66gia701ett/115326-af.jpg?rlkey=ny11ixyj06kc7q4sd8g21mmzn&amp;dl=0","Click to download Image")</f>
      </c>
      <c r="B1030" s="0">
        <f>HYPERLINK("https://dl.dropboxusercontent.com/scl/fi/gvicc8xnxayc0l78w1zz5/2january-20201mens.jpg?rlkey=youmzyacdkalx2r6yf9ukoobc&amp;dl=0","Click to download SizeChart")</f>
      </c>
      <c r="C1030" s="0" t="inlineStr">
        <is>
          <t>Andy Men's Midweight Hoodie</t>
        </is>
      </c>
      <c r="D1030" s="1">
        <v>115326</v>
      </c>
      <c r="E1030" s="0" t="inlineStr">
        <is>
          <t>ISU ANDY CARDINAL:115326D-XL</t>
        </is>
      </c>
      <c r="F1030" s="2">
        <v>801115326074</v>
      </c>
      <c r="G1030" s="0" t="inlineStr">
        <is>
          <t>MENS</t>
        </is>
      </c>
      <c r="H1030" s="0" t="inlineStr">
        <is>
          <t>XL</t>
        </is>
      </c>
      <c r="I1030" s="0">
        <v>39.99</v>
      </c>
      <c r="J1030" s="0">
        <v>5</v>
      </c>
    </row>
    <row r="1031" spans="1:10" customHeight="0">
      <c r="A1031" s="0">
        <f>HYPERLINK("https://dl.dropboxusercontent.com/scl/fi/ckad07z09f66gia701ett/115326-af.jpg?rlkey=ny11ixyj06kc7q4sd8g21mmzn&amp;dl=0","Click to download Image")</f>
      </c>
      <c r="B1031" s="0">
        <f>HYPERLINK("https://dl.dropboxusercontent.com/scl/fi/gvicc8xnxayc0l78w1zz5/2january-20201mens.jpg?rlkey=youmzyacdkalx2r6yf9ukoobc&amp;dl=0","Click to download SizeChart")</f>
      </c>
      <c r="C1031" s="0" t="inlineStr">
        <is>
          <t>Andy Men's Midweight Hoodie</t>
        </is>
      </c>
      <c r="D1031" s="1">
        <v>115326</v>
      </c>
      <c r="E1031" s="0" t="inlineStr">
        <is>
          <t>ISU ANDY CARDINAL:115326E-2XL</t>
        </is>
      </c>
      <c r="F1031" s="2">
        <v>801115326081</v>
      </c>
      <c r="G1031" s="0" t="inlineStr">
        <is>
          <t>MENS</t>
        </is>
      </c>
      <c r="H1031" s="0" t="inlineStr">
        <is>
          <t>2XL</t>
        </is>
      </c>
      <c r="I1031" s="0">
        <v>41.99</v>
      </c>
      <c r="J1031" s="0">
        <v>9</v>
      </c>
    </row>
    <row r="1032" spans="1:10" customHeight="0">
      <c r="A1032" s="0">
        <f>HYPERLINK("https://dl.dropboxusercontent.com/scl/fi/ckad07z09f66gia701ett/115326-af.jpg?rlkey=ny11ixyj06kc7q4sd8g21mmzn&amp;dl=0","Click to download Image")</f>
      </c>
      <c r="B1032" s="0">
        <f>HYPERLINK("https://dl.dropboxusercontent.com/scl/fi/gvicc8xnxayc0l78w1zz5/2january-20201mens.jpg?rlkey=youmzyacdkalx2r6yf9ukoobc&amp;dl=0","Click to download SizeChart")</f>
      </c>
      <c r="C1032" s="0" t="inlineStr">
        <is>
          <t>Andy Men's Midweight Hoodie</t>
        </is>
      </c>
      <c r="D1032" s="1">
        <v>115326</v>
      </c>
      <c r="E1032" s="0" t="inlineStr">
        <is>
          <t>ISU ANDY CARDINAL:115326F-3XL</t>
        </is>
      </c>
      <c r="F1032" s="2">
        <v>801115326098</v>
      </c>
      <c r="G1032" s="0" t="inlineStr">
        <is>
          <t>MENS</t>
        </is>
      </c>
      <c r="H1032" s="0" t="inlineStr">
        <is>
          <t>3XL</t>
        </is>
      </c>
      <c r="I1032" s="0">
        <v>41.99</v>
      </c>
      <c r="J1032" s="0">
        <v>6</v>
      </c>
    </row>
    <row r="1033" spans="1:10" customHeight="0">
      <c r="A1033" s="0">
        <f>HYPERLINK("https://dl.dropboxusercontent.com/scl/fi/et9ydearahxpu6qrwsjbu/gibson-150487-f.jpg?rlkey=5d98gn0yod9cgloxqv0q8cq8p&amp;dl=0","Click to download Image")</f>
      </c>
      <c r="B1033" s="0">
        <f>HYPERLINK("https://dl.dropboxusercontent.com/scl/fi/qmpur7fvmoq0wndkzr56f/2january-20201mens.jpg?rlkey=lc35aik67ed15rld4ozty6wzo&amp;dl=0","Click to download SizeChart")</f>
      </c>
      <c r="C1033" s="0" t="inlineStr">
        <is>
          <t>Gibson Men's Midweight Fleece Hoodie</t>
        </is>
      </c>
      <c r="D1033" s="1">
        <v>150487</v>
      </c>
      <c r="E1033" s="0" t="inlineStr">
        <is>
          <t>ISU GIBSON M GD:150487A-S</t>
        </is>
      </c>
      <c r="F1033" s="2">
        <v>801150487044</v>
      </c>
      <c r="G1033" s="0" t="inlineStr">
        <is>
          <t>MENS</t>
        </is>
      </c>
      <c r="H1033" s="0" t="inlineStr">
        <is>
          <t>S</t>
        </is>
      </c>
      <c r="I1033" s="0">
        <v>49.99</v>
      </c>
      <c r="J1033" s="0">
        <v>3</v>
      </c>
    </row>
    <row r="1034" spans="1:10" customHeight="0">
      <c r="A1034" s="0">
        <f>HYPERLINK("https://dl.dropboxusercontent.com/scl/fi/et9ydearahxpu6qrwsjbu/gibson-150487-f.jpg?rlkey=5d98gn0yod9cgloxqv0q8cq8p&amp;dl=0","Click to download Image")</f>
      </c>
      <c r="B1034" s="0">
        <f>HYPERLINK("https://dl.dropboxusercontent.com/scl/fi/qmpur7fvmoq0wndkzr56f/2january-20201mens.jpg?rlkey=lc35aik67ed15rld4ozty6wzo&amp;dl=0","Click to download SizeChart")</f>
      </c>
      <c r="C1034" s="0" t="inlineStr">
        <is>
          <t>Gibson Men's Midweight Fleece Hoodie</t>
        </is>
      </c>
      <c r="D1034" s="1">
        <v>150487</v>
      </c>
      <c r="E1034" s="0" t="inlineStr">
        <is>
          <t>ISU GIBSON M GD:150487B-M</t>
        </is>
      </c>
      <c r="F1034" s="2">
        <v>801150487051</v>
      </c>
      <c r="G1034" s="0" t="inlineStr">
        <is>
          <t>MENS</t>
        </is>
      </c>
      <c r="H1034" s="0" t="inlineStr">
        <is>
          <t>M</t>
        </is>
      </c>
      <c r="I1034" s="0">
        <v>49.99</v>
      </c>
      <c r="J1034" s="0">
        <v>2</v>
      </c>
    </row>
    <row r="1035" spans="1:10" customHeight="0">
      <c r="A1035" s="0">
        <f>HYPERLINK("https://dl.dropboxusercontent.com/scl/fi/et9ydearahxpu6qrwsjbu/gibson-150487-f.jpg?rlkey=5d98gn0yod9cgloxqv0q8cq8p&amp;dl=0","Click to download Image")</f>
      </c>
      <c r="B1035" s="0">
        <f>HYPERLINK("https://dl.dropboxusercontent.com/scl/fi/qmpur7fvmoq0wndkzr56f/2january-20201mens.jpg?rlkey=lc35aik67ed15rld4ozty6wzo&amp;dl=0","Click to download SizeChart")</f>
      </c>
      <c r="C1035" s="0" t="inlineStr">
        <is>
          <t>Gibson Men's Midweight Fleece Hoodie</t>
        </is>
      </c>
      <c r="D1035" s="1">
        <v>150487</v>
      </c>
      <c r="E1035" s="0" t="inlineStr">
        <is>
          <t>ISU GIBSON M GD:150487C-L</t>
        </is>
      </c>
      <c r="F1035" s="2">
        <v>801150487068</v>
      </c>
      <c r="G1035" s="0" t="inlineStr">
        <is>
          <t>MENS</t>
        </is>
      </c>
      <c r="H1035" s="0" t="inlineStr">
        <is>
          <t>L</t>
        </is>
      </c>
      <c r="I1035" s="0">
        <v>49.99</v>
      </c>
      <c r="J1035" s="0">
        <v>6</v>
      </c>
    </row>
    <row r="1036" spans="1:10" customHeight="0">
      <c r="A1036" s="0">
        <f>HYPERLINK("https://dl.dropboxusercontent.com/scl/fi/et9ydearahxpu6qrwsjbu/gibson-150487-f.jpg?rlkey=5d98gn0yod9cgloxqv0q8cq8p&amp;dl=0","Click to download Image")</f>
      </c>
      <c r="B1036" s="0">
        <f>HYPERLINK("https://dl.dropboxusercontent.com/scl/fi/qmpur7fvmoq0wndkzr56f/2january-20201mens.jpg?rlkey=lc35aik67ed15rld4ozty6wzo&amp;dl=0","Click to download SizeChart")</f>
      </c>
      <c r="C1036" s="0" t="inlineStr">
        <is>
          <t>Gibson Men's Midweight Fleece Hoodie</t>
        </is>
      </c>
      <c r="D1036" s="1">
        <v>150487</v>
      </c>
      <c r="E1036" s="0" t="inlineStr">
        <is>
          <t>ISU GIBSON M GD:150487D-XL</t>
        </is>
      </c>
      <c r="F1036" s="2">
        <v>801150487075</v>
      </c>
      <c r="G1036" s="0" t="inlineStr">
        <is>
          <t>MENS</t>
        </is>
      </c>
      <c r="H1036" s="0" t="inlineStr">
        <is>
          <t>XL</t>
        </is>
      </c>
      <c r="I1036" s="0">
        <v>49.99</v>
      </c>
      <c r="J1036" s="0">
        <v>8</v>
      </c>
    </row>
    <row r="1037" spans="1:10" customHeight="0">
      <c r="A1037" s="0">
        <f>HYPERLINK("https://dl.dropboxusercontent.com/scl/fi/et9ydearahxpu6qrwsjbu/gibson-150487-f.jpg?rlkey=5d98gn0yod9cgloxqv0q8cq8p&amp;dl=0","Click to download Image")</f>
      </c>
      <c r="B1037" s="0">
        <f>HYPERLINK("https://dl.dropboxusercontent.com/scl/fi/qmpur7fvmoq0wndkzr56f/2january-20201mens.jpg?rlkey=lc35aik67ed15rld4ozty6wzo&amp;dl=0","Click to download SizeChart")</f>
      </c>
      <c r="C1037" s="0" t="inlineStr">
        <is>
          <t>Gibson Men's Midweight Fleece Hoodie</t>
        </is>
      </c>
      <c r="D1037" s="1">
        <v>150487</v>
      </c>
      <c r="E1037" s="0" t="inlineStr">
        <is>
          <t>ISU GIBSON M GD:150487E-2XL</t>
        </is>
      </c>
      <c r="F1037" s="2">
        <v>801150487082</v>
      </c>
      <c r="G1037" s="0" t="inlineStr">
        <is>
          <t>MENS</t>
        </is>
      </c>
      <c r="H1037" s="0" t="inlineStr">
        <is>
          <t>2XL</t>
        </is>
      </c>
      <c r="I1037" s="0">
        <v>49.99</v>
      </c>
      <c r="J1037" s="0">
        <v>6</v>
      </c>
    </row>
    <row r="1038" spans="1:10" customHeight="0">
      <c r="A1038" s="0">
        <f>HYPERLINK("https://dl.dropboxusercontent.com/scl/fi/et9ydearahxpu6qrwsjbu/gibson-150487-f.jpg?rlkey=5d98gn0yod9cgloxqv0q8cq8p&amp;dl=0","Click to download Image")</f>
      </c>
      <c r="B1038" s="0">
        <f>HYPERLINK("https://dl.dropboxusercontent.com/scl/fi/qmpur7fvmoq0wndkzr56f/2january-20201mens.jpg?rlkey=lc35aik67ed15rld4ozty6wzo&amp;dl=0","Click to download SizeChart")</f>
      </c>
      <c r="C1038" s="0" t="inlineStr">
        <is>
          <t>Gibson Men's Midweight Fleece Hoodie</t>
        </is>
      </c>
      <c r="D1038" s="1">
        <v>150487</v>
      </c>
      <c r="E1038" s="0" t="inlineStr">
        <is>
          <t>ISU GIBSON M GD:150487F-3XL</t>
        </is>
      </c>
      <c r="F1038" s="2">
        <v>801150487099</v>
      </c>
      <c r="G1038" s="0" t="inlineStr">
        <is>
          <t>MENS</t>
        </is>
      </c>
      <c r="H1038" s="0" t="inlineStr">
        <is>
          <t>3XL</t>
        </is>
      </c>
      <c r="I1038" s="0">
        <v>49.99</v>
      </c>
      <c r="J1038" s="0">
        <v>0</v>
      </c>
    </row>
    <row r="1039" spans="1:10" customHeight="0">
      <c r="A1039" s="0">
        <f>HYPERLINK("https://dl.dropboxusercontent.com/scl/fi/vl5fy8wjsrfyum3ja2quz/123229-f.jpg?rlkey=36gqob1lp6i18zxne9paw34gs&amp;dl=0","Click to download Image")</f>
      </c>
      <c r="B1039" s="0">
        <f>HYPERLINK("https://dl.dropboxusercontent.com/scl/fi/h2r6m20h0wv8nsbikgeen/2january-20201mens.jpg?rlkey=kwva26ae54hcxvipnn4jfq1lu&amp;dl=0","Click to download SizeChart")</f>
      </c>
      <c r="C1039" s="0" t="inlineStr">
        <is>
          <t>Flynn Men's Midweight Sweatshirt</t>
        </is>
      </c>
      <c r="D1039" s="1">
        <v>123229</v>
      </c>
      <c r="E1039" s="0" t="inlineStr">
        <is>
          <t>UNI FLYNN CW PE:123229A-S</t>
        </is>
      </c>
      <c r="F1039" s="2">
        <v>898123223013</v>
      </c>
      <c r="G1039" s="0" t="inlineStr">
        <is>
          <t>MENS</t>
        </is>
      </c>
      <c r="H1039" s="0" t="inlineStr">
        <is>
          <t>S</t>
        </is>
      </c>
      <c r="I1039" s="0">
        <v>34.99</v>
      </c>
      <c r="J1039" s="0">
        <v>2</v>
      </c>
    </row>
    <row r="1040" spans="1:10" customHeight="0">
      <c r="A1040" s="0">
        <f>HYPERLINK("https://dl.dropboxusercontent.com/scl/fi/vl5fy8wjsrfyum3ja2quz/123229-f.jpg?rlkey=36gqob1lp6i18zxne9paw34gs&amp;dl=0","Click to download Image")</f>
      </c>
      <c r="B1040" s="0">
        <f>HYPERLINK("https://dl.dropboxusercontent.com/scl/fi/h2r6m20h0wv8nsbikgeen/2january-20201mens.jpg?rlkey=kwva26ae54hcxvipnn4jfq1lu&amp;dl=0","Click to download SizeChart")</f>
      </c>
      <c r="C1040" s="0" t="inlineStr">
        <is>
          <t>Flynn Men's Midweight Sweatshirt</t>
        </is>
      </c>
      <c r="D1040" s="1">
        <v>123229</v>
      </c>
      <c r="E1040" s="0" t="inlineStr">
        <is>
          <t>UNI FLYNN CW PE:123229B-M</t>
        </is>
      </c>
      <c r="F1040" s="2">
        <v>898123223013</v>
      </c>
      <c r="G1040" s="0" t="inlineStr">
        <is>
          <t>MENS</t>
        </is>
      </c>
      <c r="H1040" s="0" t="inlineStr">
        <is>
          <t>M</t>
        </is>
      </c>
      <c r="I1040" s="0">
        <v>34.99</v>
      </c>
      <c r="J1040" s="0">
        <v>0</v>
      </c>
    </row>
    <row r="1041" spans="1:10" customHeight="0">
      <c r="A1041" s="0">
        <f>HYPERLINK("https://dl.dropboxusercontent.com/scl/fi/vl5fy8wjsrfyum3ja2quz/123229-f.jpg?rlkey=36gqob1lp6i18zxne9paw34gs&amp;dl=0","Click to download Image")</f>
      </c>
      <c r="B1041" s="0">
        <f>HYPERLINK("https://dl.dropboxusercontent.com/scl/fi/h2r6m20h0wv8nsbikgeen/2january-20201mens.jpg?rlkey=kwva26ae54hcxvipnn4jfq1lu&amp;dl=0","Click to download SizeChart")</f>
      </c>
      <c r="C1041" s="0" t="inlineStr">
        <is>
          <t>Flynn Men's Midweight Sweatshirt</t>
        </is>
      </c>
      <c r="D1041" s="1">
        <v>123229</v>
      </c>
      <c r="E1041" s="0" t="inlineStr">
        <is>
          <t>UNI FLYNN CW PE:123229C-L</t>
        </is>
      </c>
      <c r="F1041" s="2">
        <v>898123223013</v>
      </c>
      <c r="G1041" s="0" t="inlineStr">
        <is>
          <t>MENS</t>
        </is>
      </c>
      <c r="H1041" s="0" t="inlineStr">
        <is>
          <t>L</t>
        </is>
      </c>
      <c r="I1041" s="0">
        <v>34.99</v>
      </c>
      <c r="J1041" s="0">
        <v>0</v>
      </c>
    </row>
    <row r="1042" spans="1:10" customHeight="0">
      <c r="A1042" s="0">
        <f>HYPERLINK("https://dl.dropboxusercontent.com/scl/fi/vl5fy8wjsrfyum3ja2quz/123229-f.jpg?rlkey=36gqob1lp6i18zxne9paw34gs&amp;dl=0","Click to download Image")</f>
      </c>
      <c r="B1042" s="0">
        <f>HYPERLINK("https://dl.dropboxusercontent.com/scl/fi/h2r6m20h0wv8nsbikgeen/2january-20201mens.jpg?rlkey=kwva26ae54hcxvipnn4jfq1lu&amp;dl=0","Click to download SizeChart")</f>
      </c>
      <c r="C1042" s="0" t="inlineStr">
        <is>
          <t>Flynn Men's Midweight Sweatshirt</t>
        </is>
      </c>
      <c r="D1042" s="1">
        <v>123229</v>
      </c>
      <c r="E1042" s="0" t="inlineStr">
        <is>
          <t>UNI FLYNN CW PE:123229D-XL</t>
        </is>
      </c>
      <c r="F1042" s="2">
        <v>898123223013</v>
      </c>
      <c r="G1042" s="0" t="inlineStr">
        <is>
          <t>MENS</t>
        </is>
      </c>
      <c r="H1042" s="0" t="inlineStr">
        <is>
          <t>XL</t>
        </is>
      </c>
      <c r="I1042" s="0">
        <v>34.99</v>
      </c>
      <c r="J1042" s="0">
        <v>1</v>
      </c>
    </row>
    <row r="1043" spans="1:10" customHeight="0">
      <c r="A1043" s="0">
        <f>HYPERLINK("https://dl.dropboxusercontent.com/scl/fi/vl5fy8wjsrfyum3ja2quz/123229-f.jpg?rlkey=36gqob1lp6i18zxne9paw34gs&amp;dl=0","Click to download Image")</f>
      </c>
      <c r="B1043" s="0">
        <f>HYPERLINK("https://dl.dropboxusercontent.com/scl/fi/h2r6m20h0wv8nsbikgeen/2january-20201mens.jpg?rlkey=kwva26ae54hcxvipnn4jfq1lu&amp;dl=0","Click to download SizeChart")</f>
      </c>
      <c r="C1043" s="0" t="inlineStr">
        <is>
          <t>Flynn Men's Midweight Sweatshirt</t>
        </is>
      </c>
      <c r="D1043" s="1">
        <v>123229</v>
      </c>
      <c r="E1043" s="0" t="inlineStr">
        <is>
          <t>UNI FLYNN CW PE:123229E-2XL</t>
        </is>
      </c>
      <c r="F1043" s="2">
        <v>898123223013</v>
      </c>
      <c r="G1043" s="0" t="inlineStr">
        <is>
          <t>MENS</t>
        </is>
      </c>
      <c r="H1043" s="0" t="inlineStr">
        <is>
          <t>2XL</t>
        </is>
      </c>
      <c r="I1043" s="0">
        <v>36.99</v>
      </c>
      <c r="J1043" s="0">
        <v>1</v>
      </c>
    </row>
    <row r="1044" spans="1:10" customHeight="0">
      <c r="A1044" s="0">
        <f>HYPERLINK("https://dl.dropboxusercontent.com/scl/fi/vl5fy8wjsrfyum3ja2quz/123229-f.jpg?rlkey=36gqob1lp6i18zxne9paw34gs&amp;dl=0","Click to download Image")</f>
      </c>
      <c r="B1044" s="0">
        <f>HYPERLINK("https://dl.dropboxusercontent.com/scl/fi/h2r6m20h0wv8nsbikgeen/2january-20201mens.jpg?rlkey=kwva26ae54hcxvipnn4jfq1lu&amp;dl=0","Click to download SizeChart")</f>
      </c>
      <c r="C1044" s="0" t="inlineStr">
        <is>
          <t>Flynn Men's Midweight Sweatshirt</t>
        </is>
      </c>
      <c r="D1044" s="1">
        <v>123229</v>
      </c>
      <c r="E1044" s="0" t="inlineStr">
        <is>
          <t>UNI FLYNN CW PE:123229F-3XL</t>
        </is>
      </c>
      <c r="F1044" s="2">
        <v>898123223013</v>
      </c>
      <c r="G1044" s="0" t="inlineStr">
        <is>
          <t>MENS</t>
        </is>
      </c>
      <c r="H1044" s="0" t="inlineStr">
        <is>
          <t>3XL</t>
        </is>
      </c>
      <c r="I1044" s="0">
        <v>36.99</v>
      </c>
      <c r="J1044" s="0">
        <v>0</v>
      </c>
    </row>
    <row r="1045" spans="1:10" customHeight="0">
      <c r="A1045" s="0">
        <f>HYPERLINK("https://dl.dropboxusercontent.com/scl/fi/b4l8cdkntyrqe89jk8dzs/123228-f.jpg?rlkey=3gmxdzlqmuf9vhl3pxyeii648&amp;dl=0","Click to download Image")</f>
      </c>
      <c r="B1045" s="0">
        <f>HYPERLINK("https://dl.dropboxusercontent.com/scl/fi/h2r6m20h0wv8nsbikgeen/2january-20201mens.jpg?rlkey=kwva26ae54hcxvipnn4jfq1lu&amp;dl=0","Click to download SizeChart")</f>
      </c>
      <c r="C1045" s="0" t="inlineStr">
        <is>
          <t>Flynn Men's Midweight Sweatshirt</t>
        </is>
      </c>
      <c r="D1045" s="1">
        <v>123228</v>
      </c>
      <c r="E1045" s="0" t="inlineStr">
        <is>
          <t>UNI FLYNN CW GD:123228A-S</t>
        </is>
      </c>
      <c r="F1045" s="2">
        <v>898123223013</v>
      </c>
      <c r="G1045" s="0" t="inlineStr">
        <is>
          <t>MENS</t>
        </is>
      </c>
      <c r="H1045" s="0" t="inlineStr">
        <is>
          <t>S</t>
        </is>
      </c>
      <c r="I1045" s="0">
        <v>34.99</v>
      </c>
      <c r="J1045" s="0">
        <v>0</v>
      </c>
    </row>
    <row r="1046" spans="1:10" customHeight="0">
      <c r="A1046" s="0">
        <f>HYPERLINK("https://dl.dropboxusercontent.com/scl/fi/b4l8cdkntyrqe89jk8dzs/123228-f.jpg?rlkey=3gmxdzlqmuf9vhl3pxyeii648&amp;dl=0","Click to download Image")</f>
      </c>
      <c r="B1046" s="0">
        <f>HYPERLINK("https://dl.dropboxusercontent.com/scl/fi/h2r6m20h0wv8nsbikgeen/2january-20201mens.jpg?rlkey=kwva26ae54hcxvipnn4jfq1lu&amp;dl=0","Click to download SizeChart")</f>
      </c>
      <c r="C1046" s="0" t="inlineStr">
        <is>
          <t>Flynn Men's Midweight Sweatshirt</t>
        </is>
      </c>
      <c r="D1046" s="1">
        <v>123228</v>
      </c>
      <c r="E1046" s="0" t="inlineStr">
        <is>
          <t>UNI FLYNN CW GD:123228B-M</t>
        </is>
      </c>
      <c r="F1046" s="2">
        <v>898123223013</v>
      </c>
      <c r="G1046" s="0" t="inlineStr">
        <is>
          <t>MENS</t>
        </is>
      </c>
      <c r="H1046" s="0" t="inlineStr">
        <is>
          <t>M</t>
        </is>
      </c>
      <c r="I1046" s="0">
        <v>34.99</v>
      </c>
      <c r="J1046" s="0">
        <v>3</v>
      </c>
    </row>
    <row r="1047" spans="1:10" customHeight="0">
      <c r="A1047" s="0">
        <f>HYPERLINK("https://dl.dropboxusercontent.com/scl/fi/b4l8cdkntyrqe89jk8dzs/123228-f.jpg?rlkey=3gmxdzlqmuf9vhl3pxyeii648&amp;dl=0","Click to download Image")</f>
      </c>
      <c r="B1047" s="0">
        <f>HYPERLINK("https://dl.dropboxusercontent.com/scl/fi/h2r6m20h0wv8nsbikgeen/2january-20201mens.jpg?rlkey=kwva26ae54hcxvipnn4jfq1lu&amp;dl=0","Click to download SizeChart")</f>
      </c>
      <c r="C1047" s="0" t="inlineStr">
        <is>
          <t>Flynn Men's Midweight Sweatshirt</t>
        </is>
      </c>
      <c r="D1047" s="1">
        <v>123228</v>
      </c>
      <c r="E1047" s="0" t="inlineStr">
        <is>
          <t>UNI FLYNN CW GD:123228C-L</t>
        </is>
      </c>
      <c r="F1047" s="2">
        <v>898123223013</v>
      </c>
      <c r="G1047" s="0" t="inlineStr">
        <is>
          <t>MENS</t>
        </is>
      </c>
      <c r="H1047" s="0" t="inlineStr">
        <is>
          <t>L</t>
        </is>
      </c>
      <c r="I1047" s="0">
        <v>34.99</v>
      </c>
      <c r="J1047" s="0">
        <v>5</v>
      </c>
    </row>
    <row r="1048" spans="1:10" customHeight="0">
      <c r="A1048" s="0">
        <f>HYPERLINK("https://dl.dropboxusercontent.com/scl/fi/b4l8cdkntyrqe89jk8dzs/123228-f.jpg?rlkey=3gmxdzlqmuf9vhl3pxyeii648&amp;dl=0","Click to download Image")</f>
      </c>
      <c r="B1048" s="0">
        <f>HYPERLINK("https://dl.dropboxusercontent.com/scl/fi/h2r6m20h0wv8nsbikgeen/2january-20201mens.jpg?rlkey=kwva26ae54hcxvipnn4jfq1lu&amp;dl=0","Click to download SizeChart")</f>
      </c>
      <c r="C1048" s="0" t="inlineStr">
        <is>
          <t>Flynn Men's Midweight Sweatshirt</t>
        </is>
      </c>
      <c r="D1048" s="1">
        <v>123228</v>
      </c>
      <c r="E1048" s="0" t="inlineStr">
        <is>
          <t>UNI FLYNN CW GD:123228D-XL</t>
        </is>
      </c>
      <c r="F1048" s="2">
        <v>898123223013</v>
      </c>
      <c r="G1048" s="0" t="inlineStr">
        <is>
          <t>MENS</t>
        </is>
      </c>
      <c r="H1048" s="0" t="inlineStr">
        <is>
          <t>XL</t>
        </is>
      </c>
      <c r="I1048" s="0">
        <v>34.99</v>
      </c>
      <c r="J1048" s="0">
        <v>6</v>
      </c>
    </row>
    <row r="1049" spans="1:10" customHeight="0">
      <c r="A1049" s="0">
        <f>HYPERLINK("https://dl.dropboxusercontent.com/scl/fi/b4l8cdkntyrqe89jk8dzs/123228-f.jpg?rlkey=3gmxdzlqmuf9vhl3pxyeii648&amp;dl=0","Click to download Image")</f>
      </c>
      <c r="B1049" s="0">
        <f>HYPERLINK("https://dl.dropboxusercontent.com/scl/fi/h2r6m20h0wv8nsbikgeen/2january-20201mens.jpg?rlkey=kwva26ae54hcxvipnn4jfq1lu&amp;dl=0","Click to download SizeChart")</f>
      </c>
      <c r="C1049" s="0" t="inlineStr">
        <is>
          <t>Flynn Men's Midweight Sweatshirt</t>
        </is>
      </c>
      <c r="D1049" s="1">
        <v>123228</v>
      </c>
      <c r="E1049" s="0" t="inlineStr">
        <is>
          <t>UNI FLYNN CW GD:123228E-2XL</t>
        </is>
      </c>
      <c r="F1049" s="2">
        <v>898123223013</v>
      </c>
      <c r="G1049" s="0" t="inlineStr">
        <is>
          <t>MENS</t>
        </is>
      </c>
      <c r="H1049" s="0" t="inlineStr">
        <is>
          <t>2XL</t>
        </is>
      </c>
      <c r="I1049" s="0">
        <v>36.99</v>
      </c>
      <c r="J1049" s="0">
        <v>5</v>
      </c>
    </row>
    <row r="1050" spans="1:10" customHeight="0">
      <c r="A1050" s="0">
        <f>HYPERLINK("https://dl.dropboxusercontent.com/scl/fi/b4l8cdkntyrqe89jk8dzs/123228-f.jpg?rlkey=3gmxdzlqmuf9vhl3pxyeii648&amp;dl=0","Click to download Image")</f>
      </c>
      <c r="B1050" s="0">
        <f>HYPERLINK("https://dl.dropboxusercontent.com/scl/fi/h2r6m20h0wv8nsbikgeen/2january-20201mens.jpg?rlkey=kwva26ae54hcxvipnn4jfq1lu&amp;dl=0","Click to download SizeChart")</f>
      </c>
      <c r="C1050" s="0" t="inlineStr">
        <is>
          <t>Flynn Men's Midweight Sweatshirt</t>
        </is>
      </c>
      <c r="D1050" s="1">
        <v>123228</v>
      </c>
      <c r="E1050" s="0" t="inlineStr">
        <is>
          <t>UNI FLYNN CW GD:123228F-3XL</t>
        </is>
      </c>
      <c r="F1050" s="2">
        <v>898123223013</v>
      </c>
      <c r="G1050" s="0" t="inlineStr">
        <is>
          <t>MENS</t>
        </is>
      </c>
      <c r="H1050" s="0" t="inlineStr">
        <is>
          <t>3XL</t>
        </is>
      </c>
      <c r="I1050" s="0">
        <v>36.99</v>
      </c>
      <c r="J1050" s="0">
        <v>2</v>
      </c>
    </row>
    <row r="1051" spans="1:10" customHeight="0">
      <c r="A1051" s="0">
        <f>HYPERLINK("https://dl.dropboxusercontent.com/scl/fi/jtfxk0vtolw9zsnh9ntzy/123230f.jpg?rlkey=9wt8zk7bjvxxtaya4h0wbn2j3&amp;dl=0","Click to download Image")</f>
      </c>
      <c r="B1051" s="0">
        <f>HYPERLINK("https://dl.dropboxusercontent.com/scl/fi/h2r6m20h0wv8nsbikgeen/2january-20201mens.jpg?rlkey=kwva26ae54hcxvipnn4jfq1lu&amp;dl=0","Click to download SizeChart")</f>
      </c>
      <c r="C1051" s="0" t="inlineStr">
        <is>
          <t>Flynn Men's Midweight Sweatshirt</t>
        </is>
      </c>
      <c r="D1051" s="1">
        <v>123230</v>
      </c>
      <c r="E1051" s="0" t="inlineStr">
        <is>
          <t>UNI FLYNN CW GY:123230A-S</t>
        </is>
      </c>
      <c r="F1051" s="2">
        <v>898123223013</v>
      </c>
      <c r="G1051" s="0" t="inlineStr">
        <is>
          <t>MENS</t>
        </is>
      </c>
      <c r="H1051" s="0" t="inlineStr">
        <is>
          <t>S</t>
        </is>
      </c>
      <c r="I1051" s="0">
        <v>34.99</v>
      </c>
      <c r="J1051" s="0">
        <v>2</v>
      </c>
    </row>
    <row r="1052" spans="1:10" customHeight="0">
      <c r="A1052" s="0">
        <f>HYPERLINK("https://dl.dropboxusercontent.com/scl/fi/jtfxk0vtolw9zsnh9ntzy/123230f.jpg?rlkey=9wt8zk7bjvxxtaya4h0wbn2j3&amp;dl=0","Click to download Image")</f>
      </c>
      <c r="B1052" s="0">
        <f>HYPERLINK("https://dl.dropboxusercontent.com/scl/fi/h2r6m20h0wv8nsbikgeen/2january-20201mens.jpg?rlkey=kwva26ae54hcxvipnn4jfq1lu&amp;dl=0","Click to download SizeChart")</f>
      </c>
      <c r="C1052" s="0" t="inlineStr">
        <is>
          <t>Flynn Men's Midweight Sweatshirt</t>
        </is>
      </c>
      <c r="D1052" s="1">
        <v>123230</v>
      </c>
      <c r="E1052" s="0" t="inlineStr">
        <is>
          <t>UNI FLYNN CW GY:123230B-M</t>
        </is>
      </c>
      <c r="F1052" s="2">
        <v>898123223013</v>
      </c>
      <c r="G1052" s="0" t="inlineStr">
        <is>
          <t>MENS</t>
        </is>
      </c>
      <c r="H1052" s="0" t="inlineStr">
        <is>
          <t>M</t>
        </is>
      </c>
      <c r="I1052" s="0">
        <v>34.99</v>
      </c>
      <c r="J1052" s="0">
        <v>0</v>
      </c>
    </row>
    <row r="1053" spans="1:10" customHeight="0">
      <c r="A1053" s="0">
        <f>HYPERLINK("https://dl.dropboxusercontent.com/scl/fi/jtfxk0vtolw9zsnh9ntzy/123230f.jpg?rlkey=9wt8zk7bjvxxtaya4h0wbn2j3&amp;dl=0","Click to download Image")</f>
      </c>
      <c r="B1053" s="0">
        <f>HYPERLINK("https://dl.dropboxusercontent.com/scl/fi/h2r6m20h0wv8nsbikgeen/2january-20201mens.jpg?rlkey=kwva26ae54hcxvipnn4jfq1lu&amp;dl=0","Click to download SizeChart")</f>
      </c>
      <c r="C1053" s="0" t="inlineStr">
        <is>
          <t>Flynn Men's Midweight Sweatshirt</t>
        </is>
      </c>
      <c r="D1053" s="1">
        <v>123230</v>
      </c>
      <c r="E1053" s="0" t="inlineStr">
        <is>
          <t>UNI FLYNN CW GY:123230C-L</t>
        </is>
      </c>
      <c r="F1053" s="2">
        <v>898123223013</v>
      </c>
      <c r="G1053" s="0" t="inlineStr">
        <is>
          <t>MENS</t>
        </is>
      </c>
      <c r="H1053" s="0" t="inlineStr">
        <is>
          <t>L</t>
        </is>
      </c>
      <c r="I1053" s="0">
        <v>34.99</v>
      </c>
      <c r="J1053" s="0">
        <v>6</v>
      </c>
    </row>
    <row r="1054" spans="1:10" customHeight="0">
      <c r="A1054" s="0">
        <f>HYPERLINK("https://dl.dropboxusercontent.com/scl/fi/jtfxk0vtolw9zsnh9ntzy/123230f.jpg?rlkey=9wt8zk7bjvxxtaya4h0wbn2j3&amp;dl=0","Click to download Image")</f>
      </c>
      <c r="B1054" s="0">
        <f>HYPERLINK("https://dl.dropboxusercontent.com/scl/fi/h2r6m20h0wv8nsbikgeen/2january-20201mens.jpg?rlkey=kwva26ae54hcxvipnn4jfq1lu&amp;dl=0","Click to download SizeChart")</f>
      </c>
      <c r="C1054" s="0" t="inlineStr">
        <is>
          <t>Flynn Men's Midweight Sweatshirt</t>
        </is>
      </c>
      <c r="D1054" s="1">
        <v>123230</v>
      </c>
      <c r="E1054" s="0" t="inlineStr">
        <is>
          <t>UNI FLYNN CW GY:123230D-XL</t>
        </is>
      </c>
      <c r="F1054" s="2">
        <v>898123223013</v>
      </c>
      <c r="G1054" s="0" t="inlineStr">
        <is>
          <t>MENS</t>
        </is>
      </c>
      <c r="H1054" s="0" t="inlineStr">
        <is>
          <t>XL</t>
        </is>
      </c>
      <c r="I1054" s="0">
        <v>34.99</v>
      </c>
      <c r="J1054" s="0">
        <v>17</v>
      </c>
    </row>
    <row r="1055" spans="1:10" customHeight="0">
      <c r="A1055" s="0">
        <f>HYPERLINK("https://dl.dropboxusercontent.com/scl/fi/jtfxk0vtolw9zsnh9ntzy/123230f.jpg?rlkey=9wt8zk7bjvxxtaya4h0wbn2j3&amp;dl=0","Click to download Image")</f>
      </c>
      <c r="B1055" s="0">
        <f>HYPERLINK("https://dl.dropboxusercontent.com/scl/fi/h2r6m20h0wv8nsbikgeen/2january-20201mens.jpg?rlkey=kwva26ae54hcxvipnn4jfq1lu&amp;dl=0","Click to download SizeChart")</f>
      </c>
      <c r="C1055" s="0" t="inlineStr">
        <is>
          <t>Flynn Men's Midweight Sweatshirt</t>
        </is>
      </c>
      <c r="D1055" s="1">
        <v>123230</v>
      </c>
      <c r="E1055" s="0" t="inlineStr">
        <is>
          <t>UNI FLYNN CW GY:123230E-2XL</t>
        </is>
      </c>
      <c r="F1055" s="2">
        <v>898123223013</v>
      </c>
      <c r="G1055" s="0" t="inlineStr">
        <is>
          <t>MENS</t>
        </is>
      </c>
      <c r="H1055" s="0" t="inlineStr">
        <is>
          <t>2XL</t>
        </is>
      </c>
      <c r="I1055" s="0">
        <v>36.99</v>
      </c>
      <c r="J1055" s="0">
        <v>6</v>
      </c>
    </row>
    <row r="1056" spans="1:10" customHeight="0">
      <c r="A1056" s="0">
        <f>HYPERLINK("https://dl.dropboxusercontent.com/scl/fi/jtfxk0vtolw9zsnh9ntzy/123230f.jpg?rlkey=9wt8zk7bjvxxtaya4h0wbn2j3&amp;dl=0","Click to download Image")</f>
      </c>
      <c r="B1056" s="0">
        <f>HYPERLINK("https://dl.dropboxusercontent.com/scl/fi/h2r6m20h0wv8nsbikgeen/2january-20201mens.jpg?rlkey=kwva26ae54hcxvipnn4jfq1lu&amp;dl=0","Click to download SizeChart")</f>
      </c>
      <c r="C1056" s="0" t="inlineStr">
        <is>
          <t>Flynn Men's Midweight Sweatshirt</t>
        </is>
      </c>
      <c r="D1056" s="1">
        <v>123230</v>
      </c>
      <c r="E1056" s="0" t="inlineStr">
        <is>
          <t>UNI FLYNN CW GY:123230F-3XL</t>
        </is>
      </c>
      <c r="F1056" s="2">
        <v>898123223013</v>
      </c>
      <c r="G1056" s="0" t="inlineStr">
        <is>
          <t>MENS</t>
        </is>
      </c>
      <c r="H1056" s="0" t="inlineStr">
        <is>
          <t>3XL</t>
        </is>
      </c>
      <c r="I1056" s="0">
        <v>36.99</v>
      </c>
      <c r="J1056" s="0">
        <v>1</v>
      </c>
    </row>
    <row r="1057" spans="1:10" customHeight="0">
      <c r="A1057" s="0">
        <f>HYPERLINK("https://dl.dropboxusercontent.com/scl/fi/fc3rtros4n79x35ldpxgc/adams-150444-f.jpg?rlkey=nesnz4c3et82ri728nhw1t3f8&amp;dl=0","Click to download Image")</f>
      </c>
      <c r="B1057" s="0">
        <f>HYPERLINK("https://dl.dropboxusercontent.com/scl/fi/d7hx9ej2uqnfbj0jjn1l2/mens-t-shirt-size-chartsslate-ls.jpg?rlkey=44njqs19p9sm4035eo4tn0wiu&amp;dl=0","Click to download SizeChart")</f>
      </c>
      <c r="C1057" s="0" t="inlineStr">
        <is>
          <t>Adams Men's Long Sleeve Shirt</t>
        </is>
      </c>
      <c r="D1057" s="1">
        <v>150444</v>
      </c>
      <c r="E1057" s="0" t="inlineStr">
        <is>
          <t>IOWA ADAMS M BK:150444A-S</t>
        </is>
      </c>
      <c r="F1057" s="2">
        <v>800150444040</v>
      </c>
      <c r="G1057" s="0" t="inlineStr">
        <is>
          <t>MENS</t>
        </is>
      </c>
      <c r="H1057" s="0" t="inlineStr">
        <is>
          <t>S</t>
        </is>
      </c>
      <c r="I1057" s="0">
        <v>32.99</v>
      </c>
      <c r="J1057" s="0">
        <v>5</v>
      </c>
    </row>
    <row r="1058" spans="1:10" customHeight="0">
      <c r="A1058" s="0">
        <f>HYPERLINK("https://dl.dropboxusercontent.com/scl/fi/fc3rtros4n79x35ldpxgc/adams-150444-f.jpg?rlkey=nesnz4c3et82ri728nhw1t3f8&amp;dl=0","Click to download Image")</f>
      </c>
      <c r="B1058" s="0">
        <f>HYPERLINK("https://dl.dropboxusercontent.com/scl/fi/d7hx9ej2uqnfbj0jjn1l2/mens-t-shirt-size-chartsslate-ls.jpg?rlkey=44njqs19p9sm4035eo4tn0wiu&amp;dl=0","Click to download SizeChart")</f>
      </c>
      <c r="C1058" s="0" t="inlineStr">
        <is>
          <t>Adams Men's Long Sleeve Shirt</t>
        </is>
      </c>
      <c r="D1058" s="1">
        <v>150444</v>
      </c>
      <c r="E1058" s="0" t="inlineStr">
        <is>
          <t>IOWA ADAMS M BK:150444B-M</t>
        </is>
      </c>
      <c r="F1058" s="2">
        <v>800150444057</v>
      </c>
      <c r="G1058" s="0" t="inlineStr">
        <is>
          <t>MENS</t>
        </is>
      </c>
      <c r="H1058" s="0" t="inlineStr">
        <is>
          <t>M</t>
        </is>
      </c>
      <c r="I1058" s="0">
        <v>32.99</v>
      </c>
      <c r="J1058" s="0">
        <v>0</v>
      </c>
    </row>
    <row r="1059" spans="1:10" customHeight="0">
      <c r="A1059" s="0">
        <f>HYPERLINK("https://dl.dropboxusercontent.com/scl/fi/fc3rtros4n79x35ldpxgc/adams-150444-f.jpg?rlkey=nesnz4c3et82ri728nhw1t3f8&amp;dl=0","Click to download Image")</f>
      </c>
      <c r="B1059" s="0">
        <f>HYPERLINK("https://dl.dropboxusercontent.com/scl/fi/d7hx9ej2uqnfbj0jjn1l2/mens-t-shirt-size-chartsslate-ls.jpg?rlkey=44njqs19p9sm4035eo4tn0wiu&amp;dl=0","Click to download SizeChart")</f>
      </c>
      <c r="C1059" s="0" t="inlineStr">
        <is>
          <t>Adams Men's Long Sleeve Shirt</t>
        </is>
      </c>
      <c r="D1059" s="1">
        <v>150444</v>
      </c>
      <c r="E1059" s="0" t="inlineStr">
        <is>
          <t>IOWA ADAMS M BK:150444C-L</t>
        </is>
      </c>
      <c r="F1059" s="2">
        <v>800150444064</v>
      </c>
      <c r="G1059" s="0" t="inlineStr">
        <is>
          <t>MENS</t>
        </is>
      </c>
      <c r="H1059" s="0" t="inlineStr">
        <is>
          <t>L</t>
        </is>
      </c>
      <c r="I1059" s="0">
        <v>32.99</v>
      </c>
      <c r="J1059" s="0">
        <v>0</v>
      </c>
    </row>
    <row r="1060" spans="1:10" customHeight="0">
      <c r="A1060" s="0">
        <f>HYPERLINK("https://dl.dropboxusercontent.com/scl/fi/fc3rtros4n79x35ldpxgc/adams-150444-f.jpg?rlkey=nesnz4c3et82ri728nhw1t3f8&amp;dl=0","Click to download Image")</f>
      </c>
      <c r="B1060" s="0">
        <f>HYPERLINK("https://dl.dropboxusercontent.com/scl/fi/d7hx9ej2uqnfbj0jjn1l2/mens-t-shirt-size-chartsslate-ls.jpg?rlkey=44njqs19p9sm4035eo4tn0wiu&amp;dl=0","Click to download SizeChart")</f>
      </c>
      <c r="C1060" s="0" t="inlineStr">
        <is>
          <t>Adams Men's Long Sleeve Shirt</t>
        </is>
      </c>
      <c r="D1060" s="1">
        <v>150444</v>
      </c>
      <c r="E1060" s="0" t="inlineStr">
        <is>
          <t>IOWA ADAMS M BK:150444D-XL</t>
        </is>
      </c>
      <c r="F1060" s="2">
        <v>800150444071</v>
      </c>
      <c r="G1060" s="0" t="inlineStr">
        <is>
          <t>MENS</t>
        </is>
      </c>
      <c r="H1060" s="0" t="inlineStr">
        <is>
          <t>XL</t>
        </is>
      </c>
      <c r="I1060" s="0">
        <v>32.99</v>
      </c>
      <c r="J1060" s="0">
        <v>0</v>
      </c>
    </row>
    <row r="1061" spans="1:10" customHeight="0">
      <c r="A1061" s="0">
        <f>HYPERLINK("https://dl.dropboxusercontent.com/scl/fi/fc3rtros4n79x35ldpxgc/adams-150444-f.jpg?rlkey=nesnz4c3et82ri728nhw1t3f8&amp;dl=0","Click to download Image")</f>
      </c>
      <c r="B1061" s="0">
        <f>HYPERLINK("https://dl.dropboxusercontent.com/scl/fi/d7hx9ej2uqnfbj0jjn1l2/mens-t-shirt-size-chartsslate-ls.jpg?rlkey=44njqs19p9sm4035eo4tn0wiu&amp;dl=0","Click to download SizeChart")</f>
      </c>
      <c r="C1061" s="0" t="inlineStr">
        <is>
          <t>Adams Men's Long Sleeve Shirt</t>
        </is>
      </c>
      <c r="D1061" s="1">
        <v>150444</v>
      </c>
      <c r="E1061" s="0" t="inlineStr">
        <is>
          <t>IOWA ADAMS M BK:150444E-2XL</t>
        </is>
      </c>
      <c r="F1061" s="2">
        <v>800150444088</v>
      </c>
      <c r="G1061" s="0" t="inlineStr">
        <is>
          <t>MENS</t>
        </is>
      </c>
      <c r="H1061" s="0" t="inlineStr">
        <is>
          <t>2XL</t>
        </is>
      </c>
      <c r="I1061" s="0">
        <v>32.99</v>
      </c>
      <c r="J1061" s="0">
        <v>1</v>
      </c>
    </row>
    <row r="1062" spans="1:10" customHeight="0">
      <c r="A1062" s="0">
        <f>HYPERLINK("https://dl.dropboxusercontent.com/scl/fi/fc3rtros4n79x35ldpxgc/adams-150444-f.jpg?rlkey=nesnz4c3et82ri728nhw1t3f8&amp;dl=0","Click to download Image")</f>
      </c>
      <c r="B1062" s="0">
        <f>HYPERLINK("https://dl.dropboxusercontent.com/scl/fi/d7hx9ej2uqnfbj0jjn1l2/mens-t-shirt-size-chartsslate-ls.jpg?rlkey=44njqs19p9sm4035eo4tn0wiu&amp;dl=0","Click to download SizeChart")</f>
      </c>
      <c r="C1062" s="0" t="inlineStr">
        <is>
          <t>Adams Men's Long Sleeve Shirt</t>
        </is>
      </c>
      <c r="D1062" s="1">
        <v>150444</v>
      </c>
      <c r="E1062" s="0" t="inlineStr">
        <is>
          <t>IOWA ADAMS M BK:150444F-3XL</t>
        </is>
      </c>
      <c r="F1062" s="2">
        <v>800150444095</v>
      </c>
      <c r="G1062" s="0" t="inlineStr">
        <is>
          <t>MENS</t>
        </is>
      </c>
      <c r="H1062" s="0" t="inlineStr">
        <is>
          <t>3XL</t>
        </is>
      </c>
      <c r="I1062" s="0">
        <v>32.99</v>
      </c>
      <c r="J1062" s="0">
        <v>0</v>
      </c>
    </row>
    <row r="1063" spans="1:10" customHeight="0">
      <c r="A1063" s="0">
        <f>HYPERLINK("https://dl.dropboxusercontent.com/scl/fi/0tpssntjbpiuosrvn3zt2/111375-af.jpg?rlkey=fqd2msmc1gqcszjvx725juds0&amp;dl=0","Click to download Image")</f>
      </c>
      <c r="B1063" s="0">
        <f>HYPERLINK("https://dl.dropboxusercontent.com/scl/fi/ctx96aim0skbkk75243uf/mens-t-shirt-size-chartseli.jpg?rlkey=nkmn3fq29kr1hwtwz5xmyr8kg&amp;dl=0","Click to download SizeChart")</f>
      </c>
      <c r="C1063" s="0" t="inlineStr">
        <is>
          <t>Eli Men's 3/4 Sleeve Baseball Shirt</t>
        </is>
      </c>
      <c r="D1063" s="1">
        <v>111375</v>
      </c>
      <c r="E1063" s="0" t="inlineStr">
        <is>
          <t>IOWA ELI BLACK:111375A-S</t>
        </is>
      </c>
      <c r="F1063" s="2">
        <v>800111375048</v>
      </c>
      <c r="G1063" s="0" t="inlineStr">
        <is>
          <t>MENS</t>
        </is>
      </c>
      <c r="H1063" s="0" t="inlineStr">
        <is>
          <t>S</t>
        </is>
      </c>
      <c r="I1063" s="0">
        <v>28.99</v>
      </c>
      <c r="J1063" s="0">
        <v>21</v>
      </c>
    </row>
    <row r="1064" spans="1:10" customHeight="0">
      <c r="A1064" s="0">
        <f>HYPERLINK("https://dl.dropboxusercontent.com/scl/fi/0tpssntjbpiuosrvn3zt2/111375-af.jpg?rlkey=fqd2msmc1gqcszjvx725juds0&amp;dl=0","Click to download Image")</f>
      </c>
      <c r="B1064" s="0">
        <f>HYPERLINK("https://dl.dropboxusercontent.com/scl/fi/ctx96aim0skbkk75243uf/mens-t-shirt-size-chartseli.jpg?rlkey=nkmn3fq29kr1hwtwz5xmyr8kg&amp;dl=0","Click to download SizeChart")</f>
      </c>
      <c r="C1064" s="0" t="inlineStr">
        <is>
          <t>Eli Men's 3/4 Sleeve Baseball Shirt</t>
        </is>
      </c>
      <c r="D1064" s="1">
        <v>111375</v>
      </c>
      <c r="E1064" s="0" t="inlineStr">
        <is>
          <t>IOWA ELI BLACK:111375B-M</t>
        </is>
      </c>
      <c r="F1064" s="2">
        <v>800111375055</v>
      </c>
      <c r="G1064" s="0" t="inlineStr">
        <is>
          <t>MENS</t>
        </is>
      </c>
      <c r="H1064" s="0" t="inlineStr">
        <is>
          <t>M</t>
        </is>
      </c>
      <c r="I1064" s="0">
        <v>28.99</v>
      </c>
      <c r="J1064" s="0">
        <v>45</v>
      </c>
    </row>
    <row r="1065" spans="1:10" customHeight="0">
      <c r="A1065" s="0">
        <f>HYPERLINK("https://dl.dropboxusercontent.com/scl/fi/0tpssntjbpiuosrvn3zt2/111375-af.jpg?rlkey=fqd2msmc1gqcszjvx725juds0&amp;dl=0","Click to download Image")</f>
      </c>
      <c r="B1065" s="0">
        <f>HYPERLINK("https://dl.dropboxusercontent.com/scl/fi/ctx96aim0skbkk75243uf/mens-t-shirt-size-chartseli.jpg?rlkey=nkmn3fq29kr1hwtwz5xmyr8kg&amp;dl=0","Click to download SizeChart")</f>
      </c>
      <c r="C1065" s="0" t="inlineStr">
        <is>
          <t>Eli Men's 3/4 Sleeve Baseball Shirt</t>
        </is>
      </c>
      <c r="D1065" s="1">
        <v>111375</v>
      </c>
      <c r="E1065" s="0" t="inlineStr">
        <is>
          <t>IOWA ELI BLACK:111375C-L</t>
        </is>
      </c>
      <c r="F1065" s="2">
        <v>800111375062</v>
      </c>
      <c r="G1065" s="0" t="inlineStr">
        <is>
          <t>MENS</t>
        </is>
      </c>
      <c r="H1065" s="0" t="inlineStr">
        <is>
          <t>L</t>
        </is>
      </c>
      <c r="I1065" s="0">
        <v>28.99</v>
      </c>
      <c r="J1065" s="0">
        <v>68</v>
      </c>
    </row>
    <row r="1066" spans="1:10" customHeight="0">
      <c r="A1066" s="0">
        <f>HYPERLINK("https://dl.dropboxusercontent.com/scl/fi/0tpssntjbpiuosrvn3zt2/111375-af.jpg?rlkey=fqd2msmc1gqcszjvx725juds0&amp;dl=0","Click to download Image")</f>
      </c>
      <c r="B1066" s="0">
        <f>HYPERLINK("https://dl.dropboxusercontent.com/scl/fi/ctx96aim0skbkk75243uf/mens-t-shirt-size-chartseli.jpg?rlkey=nkmn3fq29kr1hwtwz5xmyr8kg&amp;dl=0","Click to download SizeChart")</f>
      </c>
      <c r="C1066" s="0" t="inlineStr">
        <is>
          <t>Eli Men's 3/4 Sleeve Baseball Shirt</t>
        </is>
      </c>
      <c r="D1066" s="1">
        <v>111375</v>
      </c>
      <c r="E1066" s="0" t="inlineStr">
        <is>
          <t>IOWA ELI BLACK:111375D-XL</t>
        </is>
      </c>
      <c r="F1066" s="2">
        <v>800111375079</v>
      </c>
      <c r="G1066" s="0" t="inlineStr">
        <is>
          <t>MENS</t>
        </is>
      </c>
      <c r="H1066" s="0" t="inlineStr">
        <is>
          <t>XL</t>
        </is>
      </c>
      <c r="I1066" s="0">
        <v>28.99</v>
      </c>
      <c r="J1066" s="0">
        <v>67</v>
      </c>
    </row>
    <row r="1067" spans="1:10" customHeight="0">
      <c r="A1067" s="0">
        <f>HYPERLINK("https://dl.dropboxusercontent.com/scl/fi/0tpssntjbpiuosrvn3zt2/111375-af.jpg?rlkey=fqd2msmc1gqcszjvx725juds0&amp;dl=0","Click to download Image")</f>
      </c>
      <c r="B1067" s="0">
        <f>HYPERLINK("https://dl.dropboxusercontent.com/scl/fi/ctx96aim0skbkk75243uf/mens-t-shirt-size-chartseli.jpg?rlkey=nkmn3fq29kr1hwtwz5xmyr8kg&amp;dl=0","Click to download SizeChart")</f>
      </c>
      <c r="C1067" s="0" t="inlineStr">
        <is>
          <t>Eli Men's 3/4 Sleeve Baseball Shirt</t>
        </is>
      </c>
      <c r="D1067" s="1">
        <v>111375</v>
      </c>
      <c r="E1067" s="0" t="inlineStr">
        <is>
          <t>IOWA ELI BLACK:111375E-2XL</t>
        </is>
      </c>
      <c r="F1067" s="2">
        <v>800111375086</v>
      </c>
      <c r="G1067" s="0" t="inlineStr">
        <is>
          <t>MENS</t>
        </is>
      </c>
      <c r="H1067" s="0" t="inlineStr">
        <is>
          <t>2XL</t>
        </is>
      </c>
      <c r="I1067" s="0">
        <v>28.99</v>
      </c>
      <c r="J1067" s="0">
        <v>46</v>
      </c>
    </row>
    <row r="1068" spans="1:10" customHeight="0">
      <c r="A1068" s="0">
        <f>HYPERLINK("https://dl.dropboxusercontent.com/scl/fi/0tpssntjbpiuosrvn3zt2/111375-af.jpg?rlkey=fqd2msmc1gqcszjvx725juds0&amp;dl=0","Click to download Image")</f>
      </c>
      <c r="B1068" s="0">
        <f>HYPERLINK("https://dl.dropboxusercontent.com/scl/fi/ctx96aim0skbkk75243uf/mens-t-shirt-size-chartseli.jpg?rlkey=nkmn3fq29kr1hwtwz5xmyr8kg&amp;dl=0","Click to download SizeChart")</f>
      </c>
      <c r="C1068" s="0" t="inlineStr">
        <is>
          <t>Eli Men's 3/4 Sleeve Baseball Shirt</t>
        </is>
      </c>
      <c r="D1068" s="1">
        <v>111375</v>
      </c>
      <c r="E1068" s="0" t="inlineStr">
        <is>
          <t>IOWA ELI BLACK:111375F-3XL</t>
        </is>
      </c>
      <c r="F1068" s="2">
        <v>800111375093</v>
      </c>
      <c r="G1068" s="0" t="inlineStr">
        <is>
          <t>MENS</t>
        </is>
      </c>
      <c r="H1068" s="0" t="inlineStr">
        <is>
          <t>3XL</t>
        </is>
      </c>
      <c r="I1068" s="0">
        <v>28.99</v>
      </c>
      <c r="J1068" s="0">
        <v>21</v>
      </c>
    </row>
    <row r="1069" spans="1:10" customHeight="0">
      <c r="A1069" s="0">
        <f>HYPERLINK("https://dl.dropboxusercontent.com/scl/fi/iwoxst4uixdjbt5vd1brz/111368-af.jpg?rlkey=t1ra0nb85plti78fc43ssn7ka&amp;dl=0","Click to download Image")</f>
      </c>
      <c r="B1069" s="0">
        <f>HYPERLINK("https://dl.dropboxusercontent.com/scl/fi/ctx96aim0skbkk75243uf/mens-t-shirt-size-chartseli.jpg?rlkey=nkmn3fq29kr1hwtwz5xmyr8kg&amp;dl=0","Click to download SizeChart")</f>
      </c>
      <c r="C1069" s="0" t="inlineStr">
        <is>
          <t>Eli Men's 3/4 Sleeve Baseball Shirt</t>
        </is>
      </c>
      <c r="D1069" s="1">
        <v>111368</v>
      </c>
      <c r="E1069" s="0" t="inlineStr">
        <is>
          <t>IOWA ELI GOLD:111368A-S</t>
        </is>
      </c>
      <c r="F1069" s="2">
        <v>800111368040</v>
      </c>
      <c r="G1069" s="0" t="inlineStr">
        <is>
          <t>MENS</t>
        </is>
      </c>
      <c r="H1069" s="0" t="inlineStr">
        <is>
          <t>S</t>
        </is>
      </c>
      <c r="I1069" s="0">
        <v>28.99</v>
      </c>
      <c r="J1069" s="0">
        <v>21</v>
      </c>
    </row>
    <row r="1070" spans="1:10" customHeight="0">
      <c r="A1070" s="0">
        <f>HYPERLINK("https://dl.dropboxusercontent.com/scl/fi/iwoxst4uixdjbt5vd1brz/111368-af.jpg?rlkey=t1ra0nb85plti78fc43ssn7ka&amp;dl=0","Click to download Image")</f>
      </c>
      <c r="B1070" s="0">
        <f>HYPERLINK("https://dl.dropboxusercontent.com/scl/fi/ctx96aim0skbkk75243uf/mens-t-shirt-size-chartseli.jpg?rlkey=nkmn3fq29kr1hwtwz5xmyr8kg&amp;dl=0","Click to download SizeChart")</f>
      </c>
      <c r="C1070" s="0" t="inlineStr">
        <is>
          <t>Eli Men's 3/4 Sleeve Baseball Shirt</t>
        </is>
      </c>
      <c r="D1070" s="1">
        <v>111368</v>
      </c>
      <c r="E1070" s="0" t="inlineStr">
        <is>
          <t>IOWA ELI GOLD:111368B-M</t>
        </is>
      </c>
      <c r="F1070" s="2">
        <v>800111368057</v>
      </c>
      <c r="G1070" s="0" t="inlineStr">
        <is>
          <t>MENS</t>
        </is>
      </c>
      <c r="H1070" s="0" t="inlineStr">
        <is>
          <t>M</t>
        </is>
      </c>
      <c r="I1070" s="0">
        <v>28.99</v>
      </c>
      <c r="J1070" s="0">
        <v>43</v>
      </c>
    </row>
    <row r="1071" spans="1:10" customHeight="0">
      <c r="A1071" s="0">
        <f>HYPERLINK("https://dl.dropboxusercontent.com/scl/fi/iwoxst4uixdjbt5vd1brz/111368-af.jpg?rlkey=t1ra0nb85plti78fc43ssn7ka&amp;dl=0","Click to download Image")</f>
      </c>
      <c r="B1071" s="0">
        <f>HYPERLINK("https://dl.dropboxusercontent.com/scl/fi/ctx96aim0skbkk75243uf/mens-t-shirt-size-chartseli.jpg?rlkey=nkmn3fq29kr1hwtwz5xmyr8kg&amp;dl=0","Click to download SizeChart")</f>
      </c>
      <c r="C1071" s="0" t="inlineStr">
        <is>
          <t>Eli Men's 3/4 Sleeve Baseball Shirt</t>
        </is>
      </c>
      <c r="D1071" s="1">
        <v>111368</v>
      </c>
      <c r="E1071" s="0" t="inlineStr">
        <is>
          <t>IOWA ELI GOLD:111368C-L</t>
        </is>
      </c>
      <c r="F1071" s="2">
        <v>800111368064</v>
      </c>
      <c r="G1071" s="0" t="inlineStr">
        <is>
          <t>MENS</t>
        </is>
      </c>
      <c r="H1071" s="0" t="inlineStr">
        <is>
          <t>L</t>
        </is>
      </c>
      <c r="I1071" s="0">
        <v>28.99</v>
      </c>
      <c r="J1071" s="0">
        <v>66</v>
      </c>
    </row>
    <row r="1072" spans="1:10" customHeight="0">
      <c r="A1072" s="0">
        <f>HYPERLINK("https://dl.dropboxusercontent.com/scl/fi/iwoxst4uixdjbt5vd1brz/111368-af.jpg?rlkey=t1ra0nb85plti78fc43ssn7ka&amp;dl=0","Click to download Image")</f>
      </c>
      <c r="B1072" s="0">
        <f>HYPERLINK("https://dl.dropboxusercontent.com/scl/fi/ctx96aim0skbkk75243uf/mens-t-shirt-size-chartseli.jpg?rlkey=nkmn3fq29kr1hwtwz5xmyr8kg&amp;dl=0","Click to download SizeChart")</f>
      </c>
      <c r="C1072" s="0" t="inlineStr">
        <is>
          <t>Eli Men's 3/4 Sleeve Baseball Shirt</t>
        </is>
      </c>
      <c r="D1072" s="1">
        <v>111368</v>
      </c>
      <c r="E1072" s="0" t="inlineStr">
        <is>
          <t>IOWA ELI GOLD:111368D-XL</t>
        </is>
      </c>
      <c r="F1072" s="2">
        <v>800111368071</v>
      </c>
      <c r="G1072" s="0" t="inlineStr">
        <is>
          <t>MENS</t>
        </is>
      </c>
      <c r="H1072" s="0" t="inlineStr">
        <is>
          <t>XL</t>
        </is>
      </c>
      <c r="I1072" s="0">
        <v>28.99</v>
      </c>
      <c r="J1072" s="0">
        <v>66</v>
      </c>
    </row>
    <row r="1073" spans="1:10" customHeight="0">
      <c r="A1073" s="0">
        <f>HYPERLINK("https://dl.dropboxusercontent.com/scl/fi/iwoxst4uixdjbt5vd1brz/111368-af.jpg?rlkey=t1ra0nb85plti78fc43ssn7ka&amp;dl=0","Click to download Image")</f>
      </c>
      <c r="B1073" s="0">
        <f>HYPERLINK("https://dl.dropboxusercontent.com/scl/fi/ctx96aim0skbkk75243uf/mens-t-shirt-size-chartseli.jpg?rlkey=nkmn3fq29kr1hwtwz5xmyr8kg&amp;dl=0","Click to download SizeChart")</f>
      </c>
      <c r="C1073" s="0" t="inlineStr">
        <is>
          <t>Eli Men's 3/4 Sleeve Baseball Shirt</t>
        </is>
      </c>
      <c r="D1073" s="1">
        <v>111368</v>
      </c>
      <c r="E1073" s="0" t="inlineStr">
        <is>
          <t>IOWA ELI GOLD:111368E-2XL</t>
        </is>
      </c>
      <c r="F1073" s="2">
        <v>800111368088</v>
      </c>
      <c r="G1073" s="0" t="inlineStr">
        <is>
          <t>MENS</t>
        </is>
      </c>
      <c r="H1073" s="0" t="inlineStr">
        <is>
          <t>2XL</t>
        </is>
      </c>
      <c r="I1073" s="0">
        <v>28.99</v>
      </c>
      <c r="J1073" s="0">
        <v>45</v>
      </c>
    </row>
    <row r="1074" spans="1:10" customHeight="0">
      <c r="A1074" s="0">
        <f>HYPERLINK("https://dl.dropboxusercontent.com/scl/fi/iwoxst4uixdjbt5vd1brz/111368-af.jpg?rlkey=t1ra0nb85plti78fc43ssn7ka&amp;dl=0","Click to download Image")</f>
      </c>
      <c r="B1074" s="0">
        <f>HYPERLINK("https://dl.dropboxusercontent.com/scl/fi/ctx96aim0skbkk75243uf/mens-t-shirt-size-chartseli.jpg?rlkey=nkmn3fq29kr1hwtwz5xmyr8kg&amp;dl=0","Click to download SizeChart")</f>
      </c>
      <c r="C1074" s="0" t="inlineStr">
        <is>
          <t>Eli Men's 3/4 Sleeve Baseball Shirt</t>
        </is>
      </c>
      <c r="D1074" s="1">
        <v>111368</v>
      </c>
      <c r="E1074" s="0" t="inlineStr">
        <is>
          <t>IOWA ELI GOLD:111368F-3XL</t>
        </is>
      </c>
      <c r="F1074" s="2">
        <v>800111368095</v>
      </c>
      <c r="G1074" s="0" t="inlineStr">
        <is>
          <t>MENS</t>
        </is>
      </c>
      <c r="H1074" s="0" t="inlineStr">
        <is>
          <t>3XL</t>
        </is>
      </c>
      <c r="I1074" s="0">
        <v>28.99</v>
      </c>
      <c r="J1074" s="0">
        <v>21</v>
      </c>
    </row>
    <row r="1075" spans="1:10" customHeight="0">
      <c r="A1075" s="0">
        <f>HYPERLINK("https://dl.dropboxusercontent.com/scl/fi/w2rxwn3x2in7je2issle4/132337-af.jpg?rlkey=62s9mjtghr575vb17gjxz2lqj&amp;dl=0","Click to download Image")</f>
      </c>
      <c r="C1075" s="0" t="inlineStr">
        <is>
          <t>6 Can Soft-Sided Cooler</t>
        </is>
      </c>
      <c r="D1075" s="1">
        <v>132337</v>
      </c>
      <c r="E1075" s="0" t="inlineStr">
        <is>
          <t>ISU 6 CAN COOLER:132337</t>
        </is>
      </c>
      <c r="F1075" s="2">
        <v>901132337012</v>
      </c>
      <c r="H1075" s="0" t="inlineStr">
        <is>
          <t>OS</t>
        </is>
      </c>
      <c r="I1075" s="0">
        <v>14.99</v>
      </c>
      <c r="J1075" s="0">
        <v>84</v>
      </c>
    </row>
    <row r="1076" spans="1:10" customHeight="0">
      <c r="A1076" s="0">
        <f>HYPERLINK("https://dl.dropboxusercontent.com/scl/fi/oh4c7accp7mflozjkt39f/109707-af.jpg?rlkey=xyve6y5opnv0za4zjgrv76umh&amp;dl=0","Click to download Image")</f>
      </c>
      <c r="C1076" s="0" t="inlineStr">
        <is>
          <t>6 Can Soft-Sided Cooler</t>
        </is>
      </c>
      <c r="D1076" s="1">
        <v>109707</v>
      </c>
      <c r="E1076" s="0" t="inlineStr">
        <is>
          <t>IOWA 6 CAN COOLER:IOWA 6 CAN COOLER</t>
        </is>
      </c>
      <c r="F1076" s="2">
        <v>900109707018</v>
      </c>
      <c r="H1076" s="0" t="inlineStr">
        <is>
          <t>OS</t>
        </is>
      </c>
      <c r="I1076" s="0">
        <v>14.99</v>
      </c>
      <c r="J1076" s="0">
        <v>78</v>
      </c>
    </row>
    <row r="1077" spans="1:10" customHeight="0">
      <c r="A1077" s="0">
        <f>HYPERLINK("https://dl.dropboxusercontent.com/scl/fi/jptjnthp7n8qzr0l3itsx/122566-af.jpg?rlkey=qx5gu5a84khh65kyc6ti8brpf&amp;dl=0","Click to download Image")</f>
      </c>
      <c r="B1077" s="0">
        <f>HYPERLINK("https://dl.dropboxusercontent.com/scl/fi/drt8s2vkea3zio1xl1jsc/2january-20201mens.jpg?rlkey=pctvlhhluvw5piu35eg5v540y&amp;dl=0","Click to download SizeChart")</f>
      </c>
      <c r="C1077" s="0" t="inlineStr">
        <is>
          <t>Gianni Men's Long Sleeve Performance Shirt</t>
        </is>
      </c>
      <c r="D1077" s="1">
        <v>122566</v>
      </c>
      <c r="E1077" s="0" t="inlineStr">
        <is>
          <t>IOWA M GIANN BK:122566A-S</t>
        </is>
      </c>
      <c r="F1077" s="2">
        <v>800122566046</v>
      </c>
      <c r="G1077" s="0" t="inlineStr">
        <is>
          <t>MENS</t>
        </is>
      </c>
      <c r="H1077" s="0" t="inlineStr">
        <is>
          <t>S</t>
        </is>
      </c>
      <c r="I1077" s="0">
        <v>29.98</v>
      </c>
      <c r="J1077" s="0">
        <v>24</v>
      </c>
    </row>
    <row r="1078" spans="1:10" customHeight="0">
      <c r="A1078" s="0">
        <f>HYPERLINK("https://dl.dropboxusercontent.com/scl/fi/jptjnthp7n8qzr0l3itsx/122566-af.jpg?rlkey=qx5gu5a84khh65kyc6ti8brpf&amp;dl=0","Click to download Image")</f>
      </c>
      <c r="B1078" s="0">
        <f>HYPERLINK("https://dl.dropboxusercontent.com/scl/fi/drt8s2vkea3zio1xl1jsc/2january-20201mens.jpg?rlkey=pctvlhhluvw5piu35eg5v540y&amp;dl=0","Click to download SizeChart")</f>
      </c>
      <c r="C1078" s="0" t="inlineStr">
        <is>
          <t>Gianni Men's Long Sleeve Performance Shirt</t>
        </is>
      </c>
      <c r="D1078" s="1">
        <v>122566</v>
      </c>
      <c r="E1078" s="0" t="inlineStr">
        <is>
          <t>IOWA M GIANN BK:122566B-M</t>
        </is>
      </c>
      <c r="F1078" s="2">
        <v>800122566053</v>
      </c>
      <c r="G1078" s="0" t="inlineStr">
        <is>
          <t>MENS</t>
        </is>
      </c>
      <c r="H1078" s="0" t="inlineStr">
        <is>
          <t>M</t>
        </is>
      </c>
      <c r="I1078" s="0">
        <v>29.98</v>
      </c>
      <c r="J1078" s="0">
        <v>61</v>
      </c>
    </row>
    <row r="1079" spans="1:10" customHeight="0">
      <c r="A1079" s="0">
        <f>HYPERLINK("https://dl.dropboxusercontent.com/scl/fi/jptjnthp7n8qzr0l3itsx/122566-af.jpg?rlkey=qx5gu5a84khh65kyc6ti8brpf&amp;dl=0","Click to download Image")</f>
      </c>
      <c r="B1079" s="0">
        <f>HYPERLINK("https://dl.dropboxusercontent.com/scl/fi/drt8s2vkea3zio1xl1jsc/2january-20201mens.jpg?rlkey=pctvlhhluvw5piu35eg5v540y&amp;dl=0","Click to download SizeChart")</f>
      </c>
      <c r="C1079" s="0" t="inlineStr">
        <is>
          <t>Gianni Men's Long Sleeve Performance Shirt</t>
        </is>
      </c>
      <c r="D1079" s="1">
        <v>122566</v>
      </c>
      <c r="E1079" s="0" t="inlineStr">
        <is>
          <t>IOWA M GIANN BK:122566C-L</t>
        </is>
      </c>
      <c r="F1079" s="2">
        <v>800122566060</v>
      </c>
      <c r="G1079" s="0" t="inlineStr">
        <is>
          <t>MENS</t>
        </is>
      </c>
      <c r="H1079" s="0" t="inlineStr">
        <is>
          <t>L</t>
        </is>
      </c>
      <c r="I1079" s="0">
        <v>29.98</v>
      </c>
      <c r="J1079" s="0">
        <v>82</v>
      </c>
    </row>
    <row r="1080" spans="1:10" customHeight="0">
      <c r="A1080" s="0">
        <f>HYPERLINK("https://dl.dropboxusercontent.com/scl/fi/jptjnthp7n8qzr0l3itsx/122566-af.jpg?rlkey=qx5gu5a84khh65kyc6ti8brpf&amp;dl=0","Click to download Image")</f>
      </c>
      <c r="B1080" s="0">
        <f>HYPERLINK("https://dl.dropboxusercontent.com/scl/fi/drt8s2vkea3zio1xl1jsc/2january-20201mens.jpg?rlkey=pctvlhhluvw5piu35eg5v540y&amp;dl=0","Click to download SizeChart")</f>
      </c>
      <c r="C1080" s="0" t="inlineStr">
        <is>
          <t>Gianni Men's Long Sleeve Performance Shirt</t>
        </is>
      </c>
      <c r="D1080" s="1">
        <v>122566</v>
      </c>
      <c r="E1080" s="0" t="inlineStr">
        <is>
          <t>IOWA M GIANN BK:122566D-XL</t>
        </is>
      </c>
      <c r="F1080" s="2">
        <v>800122566077</v>
      </c>
      <c r="G1080" s="0" t="inlineStr">
        <is>
          <t>MENS</t>
        </is>
      </c>
      <c r="H1080" s="0" t="inlineStr">
        <is>
          <t>XL</t>
        </is>
      </c>
      <c r="I1080" s="0">
        <v>29.98</v>
      </c>
      <c r="J1080" s="0">
        <v>88</v>
      </c>
    </row>
    <row r="1081" spans="1:10" customHeight="0">
      <c r="A1081" s="0">
        <f>HYPERLINK("https://dl.dropboxusercontent.com/scl/fi/jptjnthp7n8qzr0l3itsx/122566-af.jpg?rlkey=qx5gu5a84khh65kyc6ti8brpf&amp;dl=0","Click to download Image")</f>
      </c>
      <c r="B1081" s="0">
        <f>HYPERLINK("https://dl.dropboxusercontent.com/scl/fi/drt8s2vkea3zio1xl1jsc/2january-20201mens.jpg?rlkey=pctvlhhluvw5piu35eg5v540y&amp;dl=0","Click to download SizeChart")</f>
      </c>
      <c r="C1081" s="0" t="inlineStr">
        <is>
          <t>Gianni Men's Long Sleeve Performance Shirt</t>
        </is>
      </c>
      <c r="D1081" s="1">
        <v>122566</v>
      </c>
      <c r="E1081" s="0" t="inlineStr">
        <is>
          <t>IOWA M GIANN BK:122566E-2XL</t>
        </is>
      </c>
      <c r="F1081" s="2">
        <v>800122566084</v>
      </c>
      <c r="G1081" s="0" t="inlineStr">
        <is>
          <t>MENS</t>
        </is>
      </c>
      <c r="H1081" s="0" t="inlineStr">
        <is>
          <t>2XL</t>
        </is>
      </c>
      <c r="I1081" s="0">
        <v>29.98</v>
      </c>
      <c r="J1081" s="0">
        <v>57</v>
      </c>
    </row>
    <row r="1082" spans="1:10" customHeight="0">
      <c r="A1082" s="0">
        <f>HYPERLINK("https://dl.dropboxusercontent.com/scl/fi/jptjnthp7n8qzr0l3itsx/122566-af.jpg?rlkey=qx5gu5a84khh65kyc6ti8brpf&amp;dl=0","Click to download Image")</f>
      </c>
      <c r="B1082" s="0">
        <f>HYPERLINK("https://dl.dropboxusercontent.com/scl/fi/drt8s2vkea3zio1xl1jsc/2january-20201mens.jpg?rlkey=pctvlhhluvw5piu35eg5v540y&amp;dl=0","Click to download SizeChart")</f>
      </c>
      <c r="C1082" s="0" t="inlineStr">
        <is>
          <t>Gianni Men's Long Sleeve Performance Shirt</t>
        </is>
      </c>
      <c r="D1082" s="1">
        <v>122566</v>
      </c>
      <c r="E1082" s="0" t="inlineStr">
        <is>
          <t>IOWA M GIANN BK:122566F-3XL</t>
        </is>
      </c>
      <c r="F1082" s="2">
        <v>800122566091</v>
      </c>
      <c r="G1082" s="0" t="inlineStr">
        <is>
          <t>MENS</t>
        </is>
      </c>
      <c r="H1082" s="0" t="inlineStr">
        <is>
          <t>3XL</t>
        </is>
      </c>
      <c r="I1082" s="0">
        <v>29.98</v>
      </c>
      <c r="J1082" s="0">
        <v>31</v>
      </c>
    </row>
    <row r="1083" spans="1:10" customHeight="0">
      <c r="A1083" s="0">
        <f>HYPERLINK("https://dl.dropboxusercontent.com/scl/fi/tu9cc8n5c3uo8hh79ugwp/122681-af.jpg?rlkey=0ki3do4tu0wp5yztn5crbvv7u&amp;dl=0","Click to download Image")</f>
      </c>
      <c r="B1083" s="0">
        <f>HYPERLINK("https://dl.dropboxusercontent.com/scl/fi/drt8s2vkea3zio1xl1jsc/2january-20201mens.jpg?rlkey=pctvlhhluvw5piu35eg5v540y&amp;dl=0","Click to download SizeChart")</f>
      </c>
      <c r="C1083" s="0" t="inlineStr">
        <is>
          <t>Gianni Men's Long Sleeve Performance Shirt</t>
        </is>
      </c>
      <c r="D1083" s="1">
        <v>122681</v>
      </c>
      <c r="E1083" s="0" t="inlineStr">
        <is>
          <t>ISU M GIANNI CL:122681A-S</t>
        </is>
      </c>
      <c r="F1083" s="2">
        <v>801122681043</v>
      </c>
      <c r="G1083" s="0" t="inlineStr">
        <is>
          <t>MENS</t>
        </is>
      </c>
      <c r="H1083" s="0" t="inlineStr">
        <is>
          <t>S</t>
        </is>
      </c>
      <c r="I1083" s="0">
        <v>29.98</v>
      </c>
      <c r="J1083" s="0">
        <v>0</v>
      </c>
    </row>
    <row r="1084" spans="1:10" customHeight="0">
      <c r="A1084" s="0">
        <f>HYPERLINK("https://dl.dropboxusercontent.com/scl/fi/tu9cc8n5c3uo8hh79ugwp/122681-af.jpg?rlkey=0ki3do4tu0wp5yztn5crbvv7u&amp;dl=0","Click to download Image")</f>
      </c>
      <c r="B1084" s="0">
        <f>HYPERLINK("https://dl.dropboxusercontent.com/scl/fi/drt8s2vkea3zio1xl1jsc/2january-20201mens.jpg?rlkey=pctvlhhluvw5piu35eg5v540y&amp;dl=0","Click to download SizeChart")</f>
      </c>
      <c r="C1084" s="0" t="inlineStr">
        <is>
          <t>Gianni Men's Long Sleeve Performance Shirt</t>
        </is>
      </c>
      <c r="D1084" s="1">
        <v>122681</v>
      </c>
      <c r="E1084" s="0" t="inlineStr">
        <is>
          <t>ISU M GIANNI CL:122681B-M</t>
        </is>
      </c>
      <c r="F1084" s="2">
        <v>801122681050</v>
      </c>
      <c r="G1084" s="0" t="inlineStr">
        <is>
          <t>MENS</t>
        </is>
      </c>
      <c r="H1084" s="0" t="inlineStr">
        <is>
          <t>M</t>
        </is>
      </c>
      <c r="I1084" s="0">
        <v>29.98</v>
      </c>
      <c r="J1084" s="0">
        <v>0</v>
      </c>
    </row>
    <row r="1085" spans="1:10" customHeight="0">
      <c r="A1085" s="0">
        <f>HYPERLINK("https://dl.dropboxusercontent.com/scl/fi/tu9cc8n5c3uo8hh79ugwp/122681-af.jpg?rlkey=0ki3do4tu0wp5yztn5crbvv7u&amp;dl=0","Click to download Image")</f>
      </c>
      <c r="B1085" s="0">
        <f>HYPERLINK("https://dl.dropboxusercontent.com/scl/fi/drt8s2vkea3zio1xl1jsc/2january-20201mens.jpg?rlkey=pctvlhhluvw5piu35eg5v540y&amp;dl=0","Click to download SizeChart")</f>
      </c>
      <c r="C1085" s="0" t="inlineStr">
        <is>
          <t>Gianni Men's Long Sleeve Performance Shirt</t>
        </is>
      </c>
      <c r="D1085" s="1">
        <v>122681</v>
      </c>
      <c r="E1085" s="0" t="inlineStr">
        <is>
          <t>ISU M GIANNI CL:122681C-L</t>
        </is>
      </c>
      <c r="F1085" s="2">
        <v>801122681067</v>
      </c>
      <c r="G1085" s="0" t="inlineStr">
        <is>
          <t>MENS</t>
        </is>
      </c>
      <c r="H1085" s="0" t="inlineStr">
        <is>
          <t>L</t>
        </is>
      </c>
      <c r="I1085" s="0">
        <v>29.98</v>
      </c>
      <c r="J1085" s="0">
        <v>8</v>
      </c>
    </row>
    <row r="1086" spans="1:10" customHeight="0">
      <c r="A1086" s="0">
        <f>HYPERLINK("https://dl.dropboxusercontent.com/scl/fi/tu9cc8n5c3uo8hh79ugwp/122681-af.jpg?rlkey=0ki3do4tu0wp5yztn5crbvv7u&amp;dl=0","Click to download Image")</f>
      </c>
      <c r="B1086" s="0">
        <f>HYPERLINK("https://dl.dropboxusercontent.com/scl/fi/drt8s2vkea3zio1xl1jsc/2january-20201mens.jpg?rlkey=pctvlhhluvw5piu35eg5v540y&amp;dl=0","Click to download SizeChart")</f>
      </c>
      <c r="C1086" s="0" t="inlineStr">
        <is>
          <t>Gianni Men's Long Sleeve Performance Shirt</t>
        </is>
      </c>
      <c r="D1086" s="1">
        <v>122681</v>
      </c>
      <c r="E1086" s="0" t="inlineStr">
        <is>
          <t>ISU M GIANNI CL:122681D-XL</t>
        </is>
      </c>
      <c r="F1086" s="2">
        <v>801122681074</v>
      </c>
      <c r="G1086" s="0" t="inlineStr">
        <is>
          <t>MENS</t>
        </is>
      </c>
      <c r="H1086" s="0" t="inlineStr">
        <is>
          <t>XL</t>
        </is>
      </c>
      <c r="I1086" s="0">
        <v>29.98</v>
      </c>
      <c r="J1086" s="0">
        <v>23</v>
      </c>
    </row>
    <row r="1087" spans="1:10" customHeight="0">
      <c r="A1087" s="0">
        <f>HYPERLINK("https://dl.dropboxusercontent.com/scl/fi/tu9cc8n5c3uo8hh79ugwp/122681-af.jpg?rlkey=0ki3do4tu0wp5yztn5crbvv7u&amp;dl=0","Click to download Image")</f>
      </c>
      <c r="B1087" s="0">
        <f>HYPERLINK("https://dl.dropboxusercontent.com/scl/fi/drt8s2vkea3zio1xl1jsc/2january-20201mens.jpg?rlkey=pctvlhhluvw5piu35eg5v540y&amp;dl=0","Click to download SizeChart")</f>
      </c>
      <c r="C1087" s="0" t="inlineStr">
        <is>
          <t>Gianni Men's Long Sleeve Performance Shirt</t>
        </is>
      </c>
      <c r="D1087" s="1">
        <v>122681</v>
      </c>
      <c r="E1087" s="0" t="inlineStr">
        <is>
          <t>ISU M GIANNI CL:122681E-2XL</t>
        </is>
      </c>
      <c r="F1087" s="2">
        <v>801122681081</v>
      </c>
      <c r="G1087" s="0" t="inlineStr">
        <is>
          <t>MENS</t>
        </is>
      </c>
      <c r="H1087" s="0" t="inlineStr">
        <is>
          <t>2XL</t>
        </is>
      </c>
      <c r="I1087" s="0">
        <v>29.98</v>
      </c>
      <c r="J1087" s="0">
        <v>16</v>
      </c>
    </row>
    <row r="1088" spans="1:10" customHeight="0">
      <c r="A1088" s="0">
        <f>HYPERLINK("https://dl.dropboxusercontent.com/scl/fi/tu9cc8n5c3uo8hh79ugwp/122681-af.jpg?rlkey=0ki3do4tu0wp5yztn5crbvv7u&amp;dl=0","Click to download Image")</f>
      </c>
      <c r="B1088" s="0">
        <f>HYPERLINK("https://dl.dropboxusercontent.com/scl/fi/drt8s2vkea3zio1xl1jsc/2january-20201mens.jpg?rlkey=pctvlhhluvw5piu35eg5v540y&amp;dl=0","Click to download SizeChart")</f>
      </c>
      <c r="C1088" s="0" t="inlineStr">
        <is>
          <t>Gianni Men's Long Sleeve Performance Shirt</t>
        </is>
      </c>
      <c r="D1088" s="1">
        <v>122681</v>
      </c>
      <c r="E1088" s="0" t="inlineStr">
        <is>
          <t>ISU M GIANNI CL:122681F-3XL</t>
        </is>
      </c>
      <c r="F1088" s="2">
        <v>801122681098</v>
      </c>
      <c r="G1088" s="0" t="inlineStr">
        <is>
          <t>MENS</t>
        </is>
      </c>
      <c r="H1088" s="0" t="inlineStr">
        <is>
          <t>3XL</t>
        </is>
      </c>
      <c r="I1088" s="0">
        <v>29.98</v>
      </c>
      <c r="J1088" s="0">
        <v>9</v>
      </c>
    </row>
    <row r="1089" spans="1:10" customHeight="0">
      <c r="A1089" s="0">
        <f>HYPERLINK("https://dl.dropboxusercontent.com/scl/fi/v92wc7mdc3da3ndelg707/122566-af.jpg?rlkey=vh27wnbkszk763mvt946w46eb&amp;dl=0","Click to download Image")</f>
      </c>
      <c r="B1089" s="0">
        <f>HYPERLINK("https://dl.dropboxusercontent.com/scl/fi/jlk98bnmt2ox2kq5i0ic1/2january-20203youth.jpg?rlkey=nmbws0wvsg1u8pe4l2wgia0gt&amp;dl=0","Click to download SizeChart")</f>
      </c>
      <c r="C1089" s="0" t="inlineStr">
        <is>
          <t>Gianni Youth Long Sleeve Performance Shirt</t>
        </is>
      </c>
      <c r="D1089" s="1">
        <v>122645</v>
      </c>
      <c r="E1089" s="0" t="inlineStr">
        <is>
          <t>IOWA Y GIANN BK:122645B-YS</t>
        </is>
      </c>
      <c r="F1089" s="2">
        <v>800122645017</v>
      </c>
      <c r="G1089" s="0" t="inlineStr">
        <is>
          <t>YOUTH</t>
        </is>
      </c>
      <c r="H1089" s="0" t="inlineStr">
        <is>
          <t>YS</t>
        </is>
      </c>
      <c r="I1089" s="0">
        <v>27.98</v>
      </c>
      <c r="J1089" s="0">
        <v>63</v>
      </c>
    </row>
    <row r="1090" spans="1:10" customHeight="0">
      <c r="A1090" s="0">
        <f>HYPERLINK("https://dl.dropboxusercontent.com/scl/fi/v92wc7mdc3da3ndelg707/122566-af.jpg?rlkey=vh27wnbkszk763mvt946w46eb&amp;dl=0","Click to download Image")</f>
      </c>
      <c r="B1090" s="0">
        <f>HYPERLINK("https://dl.dropboxusercontent.com/scl/fi/jlk98bnmt2ox2kq5i0ic1/2january-20203youth.jpg?rlkey=nmbws0wvsg1u8pe4l2wgia0gt&amp;dl=0","Click to download SizeChart")</f>
      </c>
      <c r="C1090" s="0" t="inlineStr">
        <is>
          <t>Gianni Youth Long Sleeve Performance Shirt</t>
        </is>
      </c>
      <c r="D1090" s="1">
        <v>122645</v>
      </c>
      <c r="E1090" s="0" t="inlineStr">
        <is>
          <t>IOWA Y GIANN BK:122645C-YM</t>
        </is>
      </c>
      <c r="F1090" s="2">
        <v>800122645024</v>
      </c>
      <c r="G1090" s="0" t="inlineStr">
        <is>
          <t>YOUTH</t>
        </is>
      </c>
      <c r="H1090" s="0" t="inlineStr">
        <is>
          <t>YM</t>
        </is>
      </c>
      <c r="I1090" s="0">
        <v>27.98</v>
      </c>
      <c r="J1090" s="0">
        <v>56</v>
      </c>
    </row>
    <row r="1091" spans="1:10" customHeight="0">
      <c r="A1091" s="0">
        <f>HYPERLINK("https://dl.dropboxusercontent.com/scl/fi/v92wc7mdc3da3ndelg707/122566-af.jpg?rlkey=vh27wnbkszk763mvt946w46eb&amp;dl=0","Click to download Image")</f>
      </c>
      <c r="B1091" s="0">
        <f>HYPERLINK("https://dl.dropboxusercontent.com/scl/fi/jlk98bnmt2ox2kq5i0ic1/2january-20203youth.jpg?rlkey=nmbws0wvsg1u8pe4l2wgia0gt&amp;dl=0","Click to download SizeChart")</f>
      </c>
      <c r="C1091" s="0" t="inlineStr">
        <is>
          <t>Gianni Youth Long Sleeve Performance Shirt</t>
        </is>
      </c>
      <c r="D1091" s="1">
        <v>122645</v>
      </c>
      <c r="E1091" s="0" t="inlineStr">
        <is>
          <t>IOWA Y GIANN BK:122645D-YL</t>
        </is>
      </c>
      <c r="F1091" s="2">
        <v>800122645031</v>
      </c>
      <c r="G1091" s="0" t="inlineStr">
        <is>
          <t>YOUTH</t>
        </is>
      </c>
      <c r="H1091" s="0" t="inlineStr">
        <is>
          <t>YL</t>
        </is>
      </c>
      <c r="I1091" s="0">
        <v>27.98</v>
      </c>
      <c r="J1091" s="0">
        <v>59</v>
      </c>
    </row>
    <row r="1092" spans="1:10" customHeight="0">
      <c r="A1092" s="0">
        <f>HYPERLINK("https://dl.dropboxusercontent.com/scl/fi/v92wc7mdc3da3ndelg707/122566-af.jpg?rlkey=vh27wnbkszk763mvt946w46eb&amp;dl=0","Click to download Image")</f>
      </c>
      <c r="B1092" s="0">
        <f>HYPERLINK("https://dl.dropboxusercontent.com/scl/fi/jlk98bnmt2ox2kq5i0ic1/2january-20203youth.jpg?rlkey=nmbws0wvsg1u8pe4l2wgia0gt&amp;dl=0","Click to download SizeChart")</f>
      </c>
      <c r="C1092" s="0" t="inlineStr">
        <is>
          <t>Gianni Youth Long Sleeve Performance Shirt</t>
        </is>
      </c>
      <c r="D1092" s="1">
        <v>122645</v>
      </c>
      <c r="E1092" s="0" t="inlineStr">
        <is>
          <t>IOWA Y GIANN BK:122645E-YXL</t>
        </is>
      </c>
      <c r="F1092" s="2">
        <v>800122645048</v>
      </c>
      <c r="G1092" s="0" t="inlineStr">
        <is>
          <t>YOUTH</t>
        </is>
      </c>
      <c r="H1092" s="0" t="inlineStr">
        <is>
          <t>YXL</t>
        </is>
      </c>
      <c r="I1092" s="0">
        <v>27.98</v>
      </c>
      <c r="J1092" s="0">
        <v>75</v>
      </c>
    </row>
    <row r="1093" spans="1:10" customHeight="0">
      <c r="A1093" s="0">
        <f>HYPERLINK("https://dl.dropboxusercontent.com/scl/fi/bvexn1i4l7sacwhffazmy/107123f2.jpg?rlkey=mb05piakdszeswbf7il2vyey5&amp;dl=0","Click to download Image")</f>
      </c>
      <c r="C1093" s="0" t="inlineStr">
        <is>
          <t>Temple Canvas Weekender Bag</t>
        </is>
      </c>
      <c r="D1093" s="1">
        <v>107123</v>
      </c>
      <c r="E1093" s="0" t="inlineStr">
        <is>
          <t>IOWA TEMPLE:107123</t>
        </is>
      </c>
      <c r="F1093" s="2">
        <v>900107123018</v>
      </c>
      <c r="H1093" s="0" t="inlineStr">
        <is>
          <t>OS</t>
        </is>
      </c>
      <c r="I1093" s="0">
        <v>54.99</v>
      </c>
      <c r="J1093" s="0">
        <v>118</v>
      </c>
    </row>
    <row r="1094" spans="1:10" customHeight="0">
      <c r="A1094" s="0">
        <f>HYPERLINK("https://dl.dropboxusercontent.com/scl/fi/h6bk77te8zk2ysooa6346/temple.jpg?rlkey=km17ibosh9bc1oeb2ij8bh31m&amp;dl=0","Click to download Image")</f>
      </c>
      <c r="C1094" s="0" t="inlineStr">
        <is>
          <t>Temple Canvas Weekender Bag</t>
        </is>
      </c>
      <c r="D1094" s="1">
        <v>107124</v>
      </c>
      <c r="E1094" s="0" t="inlineStr">
        <is>
          <t>ISU TEMPLE BAG:107124</t>
        </is>
      </c>
      <c r="F1094" s="2">
        <v>900107124015</v>
      </c>
      <c r="H1094" s="0" t="inlineStr">
        <is>
          <t>OS</t>
        </is>
      </c>
      <c r="I1094" s="0">
        <v>54.99</v>
      </c>
      <c r="J1094" s="0">
        <v>200</v>
      </c>
    </row>
    <row r="1095" spans="1:10" customHeight="0">
      <c r="A1095" s="0">
        <f>HYPERLINK("https://dl.dropboxusercontent.com/scl/fi/vm1vy8wprvp2fpb3503s7/websterisu92540.jpg?rlkey=palkpgx5i8zsy9l3dt4gkp8cd&amp;dl=0","Click to download Image")</f>
      </c>
      <c r="B1095" s="0">
        <f>HYPERLINK("https://dl.dropboxusercontent.com/scl/fi/9im7hkjew0lx2c7bx8nji/mens-hoodie-size-chartswebster.jpg?rlkey=1cnawjui2p405w39abepm1gk9&amp;dl=0","Click to download SizeChart")</f>
      </c>
      <c r="C1095" s="0" t="inlineStr">
        <is>
          <t>Webster Men's Full Zip Hoodie</t>
        </is>
      </c>
      <c r="D1095" s="1">
        <v>109213</v>
      </c>
      <c r="E1095" s="0" t="inlineStr">
        <is>
          <t>ISU BLACK WEBSTER:109213A-S</t>
        </is>
      </c>
      <c r="F1095" s="2">
        <v>800109213017</v>
      </c>
      <c r="G1095" s="0" t="inlineStr">
        <is>
          <t>MENS</t>
        </is>
      </c>
      <c r="H1095" s="0" t="inlineStr">
        <is>
          <t>S</t>
        </is>
      </c>
      <c r="I1095" s="0">
        <v>49.99</v>
      </c>
      <c r="J1095" s="0">
        <v>11</v>
      </c>
    </row>
    <row r="1096" spans="1:10" customHeight="0">
      <c r="A1096" s="0">
        <f>HYPERLINK("https://dl.dropboxusercontent.com/scl/fi/vm1vy8wprvp2fpb3503s7/websterisu92540.jpg?rlkey=palkpgx5i8zsy9l3dt4gkp8cd&amp;dl=0","Click to download Image")</f>
      </c>
      <c r="B1096" s="0">
        <f>HYPERLINK("https://dl.dropboxusercontent.com/scl/fi/9im7hkjew0lx2c7bx8nji/mens-hoodie-size-chartswebster.jpg?rlkey=1cnawjui2p405w39abepm1gk9&amp;dl=0","Click to download SizeChart")</f>
      </c>
      <c r="C1096" s="0" t="inlineStr">
        <is>
          <t>Webster Men's Full Zip Hoodie</t>
        </is>
      </c>
      <c r="D1096" s="1">
        <v>109213</v>
      </c>
      <c r="E1096" s="0" t="inlineStr">
        <is>
          <t>ISU BLACK WEBSTER:109213B-M</t>
        </is>
      </c>
      <c r="F1096" s="2">
        <v>800109213024</v>
      </c>
      <c r="G1096" s="0" t="inlineStr">
        <is>
          <t>MENS</t>
        </is>
      </c>
      <c r="H1096" s="0" t="inlineStr">
        <is>
          <t>M</t>
        </is>
      </c>
      <c r="I1096" s="0">
        <v>49.99</v>
      </c>
      <c r="J1096" s="0">
        <v>12</v>
      </c>
    </row>
    <row r="1097" spans="1:10" customHeight="0">
      <c r="A1097" s="0">
        <f>HYPERLINK("https://dl.dropboxusercontent.com/scl/fi/vm1vy8wprvp2fpb3503s7/websterisu92540.jpg?rlkey=palkpgx5i8zsy9l3dt4gkp8cd&amp;dl=0","Click to download Image")</f>
      </c>
      <c r="B1097" s="0">
        <f>HYPERLINK("https://dl.dropboxusercontent.com/scl/fi/9im7hkjew0lx2c7bx8nji/mens-hoodie-size-chartswebster.jpg?rlkey=1cnawjui2p405w39abepm1gk9&amp;dl=0","Click to download SizeChart")</f>
      </c>
      <c r="C1097" s="0" t="inlineStr">
        <is>
          <t>Webster Men's Full Zip Hoodie</t>
        </is>
      </c>
      <c r="D1097" s="1">
        <v>109213</v>
      </c>
      <c r="E1097" s="0" t="inlineStr">
        <is>
          <t>ISU BLACK WEBSTER:109213C-L</t>
        </is>
      </c>
      <c r="F1097" s="2">
        <v>800109213031</v>
      </c>
      <c r="G1097" s="0" t="inlineStr">
        <is>
          <t>MENS</t>
        </is>
      </c>
      <c r="H1097" s="0" t="inlineStr">
        <is>
          <t>L</t>
        </is>
      </c>
      <c r="I1097" s="0">
        <v>49.99</v>
      </c>
      <c r="J1097" s="0">
        <v>0</v>
      </c>
    </row>
    <row r="1098" spans="1:10" customHeight="0">
      <c r="A1098" s="0">
        <f>HYPERLINK("https://dl.dropboxusercontent.com/scl/fi/vm1vy8wprvp2fpb3503s7/websterisu92540.jpg?rlkey=palkpgx5i8zsy9l3dt4gkp8cd&amp;dl=0","Click to download Image")</f>
      </c>
      <c r="B1098" s="0">
        <f>HYPERLINK("https://dl.dropboxusercontent.com/scl/fi/9im7hkjew0lx2c7bx8nji/mens-hoodie-size-chartswebster.jpg?rlkey=1cnawjui2p405w39abepm1gk9&amp;dl=0","Click to download SizeChart")</f>
      </c>
      <c r="C1098" s="0" t="inlineStr">
        <is>
          <t>Webster Men's Full Zip Hoodie</t>
        </is>
      </c>
      <c r="D1098" s="1">
        <v>109213</v>
      </c>
      <c r="E1098" s="0" t="inlineStr">
        <is>
          <t>ISU BLACK WEBSTER:109213D-XL</t>
        </is>
      </c>
      <c r="F1098" s="2">
        <v>800109213048</v>
      </c>
      <c r="G1098" s="0" t="inlineStr">
        <is>
          <t>MENS</t>
        </is>
      </c>
      <c r="H1098" s="0" t="inlineStr">
        <is>
          <t>XL</t>
        </is>
      </c>
      <c r="I1098" s="0">
        <v>49.99</v>
      </c>
      <c r="J1098" s="0">
        <v>0</v>
      </c>
    </row>
    <row r="1099" spans="1:10" customHeight="0">
      <c r="A1099" s="0">
        <f>HYPERLINK("https://dl.dropboxusercontent.com/scl/fi/vm1vy8wprvp2fpb3503s7/websterisu92540.jpg?rlkey=palkpgx5i8zsy9l3dt4gkp8cd&amp;dl=0","Click to download Image")</f>
      </c>
      <c r="B1099" s="0">
        <f>HYPERLINK("https://dl.dropboxusercontent.com/scl/fi/9im7hkjew0lx2c7bx8nji/mens-hoodie-size-chartswebster.jpg?rlkey=1cnawjui2p405w39abepm1gk9&amp;dl=0","Click to download SizeChart")</f>
      </c>
      <c r="C1099" s="0" t="inlineStr">
        <is>
          <t>Webster Men's Full Zip Hoodie</t>
        </is>
      </c>
      <c r="D1099" s="1">
        <v>109213</v>
      </c>
      <c r="E1099" s="0" t="inlineStr">
        <is>
          <t>ISU BLACK WEBSTER:109213E-2XL</t>
        </is>
      </c>
      <c r="F1099" s="2">
        <v>800109213055</v>
      </c>
      <c r="G1099" s="0" t="inlineStr">
        <is>
          <t>MENS</t>
        </is>
      </c>
      <c r="H1099" s="0" t="inlineStr">
        <is>
          <t>2XL</t>
        </is>
      </c>
      <c r="I1099" s="0">
        <v>49.99</v>
      </c>
      <c r="J1099" s="0">
        <v>6</v>
      </c>
    </row>
    <row r="1100" spans="1:10" customHeight="0">
      <c r="A1100" s="0">
        <f>HYPERLINK("https://dl.dropboxusercontent.com/scl/fi/vm1vy8wprvp2fpb3503s7/websterisu92540.jpg?rlkey=palkpgx5i8zsy9l3dt4gkp8cd&amp;dl=0","Click to download Image")</f>
      </c>
      <c r="B1100" s="0">
        <f>HYPERLINK("https://dl.dropboxusercontent.com/scl/fi/9im7hkjew0lx2c7bx8nji/mens-hoodie-size-chartswebster.jpg?rlkey=1cnawjui2p405w39abepm1gk9&amp;dl=0","Click to download SizeChart")</f>
      </c>
      <c r="C1100" s="0" t="inlineStr">
        <is>
          <t>Webster Men's Full Zip Hoodie</t>
        </is>
      </c>
      <c r="D1100" s="1">
        <v>109213</v>
      </c>
      <c r="E1100" s="0" t="inlineStr">
        <is>
          <t>ISU BLACK WEBSTER:109213F-3XL</t>
        </is>
      </c>
      <c r="F1100" s="2">
        <v>800109213062</v>
      </c>
      <c r="G1100" s="0" t="inlineStr">
        <is>
          <t>MENS</t>
        </is>
      </c>
      <c r="H1100" s="0" t="inlineStr">
        <is>
          <t>3XL</t>
        </is>
      </c>
      <c r="I1100" s="0">
        <v>49.99</v>
      </c>
      <c r="J1100" s="0">
        <v>10</v>
      </c>
    </row>
    <row r="1101" spans="1:10" customHeight="0">
      <c r="A1101" s="0">
        <f>HYPERLINK("https://dl.dropboxusercontent.com/scl/fi/xmtlw1dtutet11vlsw2t2/webstergrey06160.jpg?rlkey=92pyigcrwrofhdjkjtyxo1f9k&amp;dl=0","Click to download Image")</f>
      </c>
      <c r="B1101" s="0">
        <f>HYPERLINK("https://dl.dropboxusercontent.com/scl/fi/9im7hkjew0lx2c7bx8nji/mens-hoodie-size-chartswebster.jpg?rlkey=1cnawjui2p405w39abepm1gk9&amp;dl=0","Click to download SizeChart")</f>
      </c>
      <c r="C1101" s="0" t="inlineStr">
        <is>
          <t>Webster Men's Full Zip Hoodie</t>
        </is>
      </c>
      <c r="D1101" s="1">
        <v>109214</v>
      </c>
      <c r="E1101" s="0" t="inlineStr">
        <is>
          <t>ISU GREY WEBSTER:109214A-S</t>
        </is>
      </c>
      <c r="F1101" s="2">
        <v>800109214014</v>
      </c>
      <c r="G1101" s="0" t="inlineStr">
        <is>
          <t>MENS</t>
        </is>
      </c>
      <c r="H1101" s="0" t="inlineStr">
        <is>
          <t>S</t>
        </is>
      </c>
      <c r="I1101" s="0">
        <v>49.99</v>
      </c>
      <c r="J1101" s="0">
        <v>5</v>
      </c>
    </row>
    <row r="1102" spans="1:10" customHeight="0">
      <c r="A1102" s="0">
        <f>HYPERLINK("https://dl.dropboxusercontent.com/scl/fi/xmtlw1dtutet11vlsw2t2/webstergrey06160.jpg?rlkey=92pyigcrwrofhdjkjtyxo1f9k&amp;dl=0","Click to download Image")</f>
      </c>
      <c r="B1102" s="0">
        <f>HYPERLINK("https://dl.dropboxusercontent.com/scl/fi/9im7hkjew0lx2c7bx8nji/mens-hoodie-size-chartswebster.jpg?rlkey=1cnawjui2p405w39abepm1gk9&amp;dl=0","Click to download SizeChart")</f>
      </c>
      <c r="C1102" s="0" t="inlineStr">
        <is>
          <t>Webster Men's Full Zip Hoodie</t>
        </is>
      </c>
      <c r="D1102" s="1">
        <v>109214</v>
      </c>
      <c r="E1102" s="0" t="inlineStr">
        <is>
          <t>ISU GREY WEBSTER:109214B-M</t>
        </is>
      </c>
      <c r="F1102" s="2">
        <v>800109214021</v>
      </c>
      <c r="G1102" s="0" t="inlineStr">
        <is>
          <t>MENS</t>
        </is>
      </c>
      <c r="H1102" s="0" t="inlineStr">
        <is>
          <t>M</t>
        </is>
      </c>
      <c r="I1102" s="0">
        <v>49.99</v>
      </c>
      <c r="J1102" s="0">
        <v>9</v>
      </c>
    </row>
    <row r="1103" spans="1:10" customHeight="0">
      <c r="A1103" s="0">
        <f>HYPERLINK("https://dl.dropboxusercontent.com/scl/fi/xmtlw1dtutet11vlsw2t2/webstergrey06160.jpg?rlkey=92pyigcrwrofhdjkjtyxo1f9k&amp;dl=0","Click to download Image")</f>
      </c>
      <c r="B1103" s="0">
        <f>HYPERLINK("https://dl.dropboxusercontent.com/scl/fi/9im7hkjew0lx2c7bx8nji/mens-hoodie-size-chartswebster.jpg?rlkey=1cnawjui2p405w39abepm1gk9&amp;dl=0","Click to download SizeChart")</f>
      </c>
      <c r="C1103" s="0" t="inlineStr">
        <is>
          <t>Webster Men's Full Zip Hoodie</t>
        </is>
      </c>
      <c r="D1103" s="1">
        <v>109214</v>
      </c>
      <c r="E1103" s="0" t="inlineStr">
        <is>
          <t>ISU GREY WEBSTER:109214C-L</t>
        </is>
      </c>
      <c r="F1103" s="2">
        <v>800109214038</v>
      </c>
      <c r="G1103" s="0" t="inlineStr">
        <is>
          <t>MENS</t>
        </is>
      </c>
      <c r="H1103" s="0" t="inlineStr">
        <is>
          <t>L</t>
        </is>
      </c>
      <c r="I1103" s="0">
        <v>49.99</v>
      </c>
      <c r="J1103" s="0">
        <v>11</v>
      </c>
    </row>
    <row r="1104" spans="1:10" customHeight="0">
      <c r="A1104" s="0">
        <f>HYPERLINK("https://dl.dropboxusercontent.com/scl/fi/xmtlw1dtutet11vlsw2t2/webstergrey06160.jpg?rlkey=92pyigcrwrofhdjkjtyxo1f9k&amp;dl=0","Click to download Image")</f>
      </c>
      <c r="B1104" s="0">
        <f>HYPERLINK("https://dl.dropboxusercontent.com/scl/fi/9im7hkjew0lx2c7bx8nji/mens-hoodie-size-chartswebster.jpg?rlkey=1cnawjui2p405w39abepm1gk9&amp;dl=0","Click to download SizeChart")</f>
      </c>
      <c r="C1104" s="0" t="inlineStr">
        <is>
          <t>Webster Men's Full Zip Hoodie</t>
        </is>
      </c>
      <c r="D1104" s="1">
        <v>109214</v>
      </c>
      <c r="E1104" s="0" t="inlineStr">
        <is>
          <t>ISU GREY WEBSTER:109214D-XL</t>
        </is>
      </c>
      <c r="F1104" s="2">
        <v>800109214045</v>
      </c>
      <c r="G1104" s="0" t="inlineStr">
        <is>
          <t>MENS</t>
        </is>
      </c>
      <c r="H1104" s="0" t="inlineStr">
        <is>
          <t>XL</t>
        </is>
      </c>
      <c r="I1104" s="0">
        <v>49.99</v>
      </c>
      <c r="J1104" s="0">
        <v>10</v>
      </c>
    </row>
    <row r="1105" spans="1:10" customHeight="0">
      <c r="A1105" s="0">
        <f>HYPERLINK("https://dl.dropboxusercontent.com/scl/fi/xmtlw1dtutet11vlsw2t2/webstergrey06160.jpg?rlkey=92pyigcrwrofhdjkjtyxo1f9k&amp;dl=0","Click to download Image")</f>
      </c>
      <c r="B1105" s="0">
        <f>HYPERLINK("https://dl.dropboxusercontent.com/scl/fi/9im7hkjew0lx2c7bx8nji/mens-hoodie-size-chartswebster.jpg?rlkey=1cnawjui2p405w39abepm1gk9&amp;dl=0","Click to download SizeChart")</f>
      </c>
      <c r="C1105" s="0" t="inlineStr">
        <is>
          <t>Webster Men's Full Zip Hoodie</t>
        </is>
      </c>
      <c r="D1105" s="1">
        <v>109214</v>
      </c>
      <c r="E1105" s="0" t="inlineStr">
        <is>
          <t>ISU GREY WEBSTER:109214E-2XL</t>
        </is>
      </c>
      <c r="F1105" s="2">
        <v>800109214052</v>
      </c>
      <c r="G1105" s="0" t="inlineStr">
        <is>
          <t>MENS</t>
        </is>
      </c>
      <c r="H1105" s="0" t="inlineStr">
        <is>
          <t>2XL</t>
        </is>
      </c>
      <c r="I1105" s="0">
        <v>49.99</v>
      </c>
      <c r="J1105" s="0">
        <v>10</v>
      </c>
    </row>
    <row r="1106" spans="1:10" customHeight="0">
      <c r="A1106" s="0">
        <f>HYPERLINK("https://dl.dropboxusercontent.com/scl/fi/xmtlw1dtutet11vlsw2t2/webstergrey06160.jpg?rlkey=92pyigcrwrofhdjkjtyxo1f9k&amp;dl=0","Click to download Image")</f>
      </c>
      <c r="B1106" s="0">
        <f>HYPERLINK("https://dl.dropboxusercontent.com/scl/fi/9im7hkjew0lx2c7bx8nji/mens-hoodie-size-chartswebster.jpg?rlkey=1cnawjui2p405w39abepm1gk9&amp;dl=0","Click to download SizeChart")</f>
      </c>
      <c r="C1106" s="0" t="inlineStr">
        <is>
          <t>Webster Men's Full Zip Hoodie</t>
        </is>
      </c>
      <c r="D1106" s="1">
        <v>109214</v>
      </c>
      <c r="E1106" s="0" t="inlineStr">
        <is>
          <t>ISU GREY WEBSTER:109214F-3XL</t>
        </is>
      </c>
      <c r="F1106" s="2">
        <v>800109214069</v>
      </c>
      <c r="G1106" s="0" t="inlineStr">
        <is>
          <t>MENS</t>
        </is>
      </c>
      <c r="H1106" s="0" t="inlineStr">
        <is>
          <t>3XL</t>
        </is>
      </c>
      <c r="I1106" s="0">
        <v>49.99</v>
      </c>
      <c r="J1106" s="0">
        <v>6</v>
      </c>
    </row>
    <row r="1107" spans="1:10" customHeight="0">
      <c r="A1107" s="0">
        <f>HYPERLINK("https://dl.dropboxusercontent.com/scl/fi/nqnws7yuq9kuy097ysfuw/109215f29240.jpg?rlkey=mm7y1zaesc7ld1be2x64vu2r7&amp;dl=0","Click to download Image")</f>
      </c>
      <c r="B1107" s="0">
        <f>HYPERLINK("https://dl.dropboxusercontent.com/scl/fi/9im7hkjew0lx2c7bx8nji/mens-hoodie-size-chartswebster.jpg?rlkey=1cnawjui2p405w39abepm1gk9&amp;dl=0","Click to download SizeChart")</f>
      </c>
      <c r="C1107" s="0" t="inlineStr">
        <is>
          <t>Webster Men's Full Zip Hoodie</t>
        </is>
      </c>
      <c r="D1107" s="1">
        <v>109215</v>
      </c>
      <c r="E1107" s="0" t="inlineStr">
        <is>
          <t>UNI WEBSTER:109215A-S</t>
        </is>
      </c>
      <c r="F1107" s="2">
        <v>800109215011</v>
      </c>
      <c r="G1107" s="0" t="inlineStr">
        <is>
          <t>MENS</t>
        </is>
      </c>
      <c r="H1107" s="0" t="inlineStr">
        <is>
          <t>S</t>
        </is>
      </c>
      <c r="I1107" s="0">
        <v>49.99</v>
      </c>
      <c r="J1107" s="0">
        <v>2</v>
      </c>
    </row>
    <row r="1108" spans="1:10" customHeight="0">
      <c r="A1108" s="0">
        <f>HYPERLINK("https://dl.dropboxusercontent.com/scl/fi/nqnws7yuq9kuy097ysfuw/109215f29240.jpg?rlkey=mm7y1zaesc7ld1be2x64vu2r7&amp;dl=0","Click to download Image")</f>
      </c>
      <c r="B1108" s="0">
        <f>HYPERLINK("https://dl.dropboxusercontent.com/scl/fi/9im7hkjew0lx2c7bx8nji/mens-hoodie-size-chartswebster.jpg?rlkey=1cnawjui2p405w39abepm1gk9&amp;dl=0","Click to download SizeChart")</f>
      </c>
      <c r="C1108" s="0" t="inlineStr">
        <is>
          <t>Webster Men's Full Zip Hoodie</t>
        </is>
      </c>
      <c r="D1108" s="1">
        <v>109215</v>
      </c>
      <c r="E1108" s="0" t="inlineStr">
        <is>
          <t>UNI WEBSTER:109215B-M</t>
        </is>
      </c>
      <c r="F1108" s="2">
        <v>800109215028</v>
      </c>
      <c r="G1108" s="0" t="inlineStr">
        <is>
          <t>MENS</t>
        </is>
      </c>
      <c r="H1108" s="0" t="inlineStr">
        <is>
          <t>M</t>
        </is>
      </c>
      <c r="I1108" s="0">
        <v>49.99</v>
      </c>
      <c r="J1108" s="0">
        <v>6</v>
      </c>
    </row>
    <row r="1109" spans="1:10" customHeight="0">
      <c r="A1109" s="0">
        <f>HYPERLINK("https://dl.dropboxusercontent.com/scl/fi/nqnws7yuq9kuy097ysfuw/109215f29240.jpg?rlkey=mm7y1zaesc7ld1be2x64vu2r7&amp;dl=0","Click to download Image")</f>
      </c>
      <c r="B1109" s="0">
        <f>HYPERLINK("https://dl.dropboxusercontent.com/scl/fi/9im7hkjew0lx2c7bx8nji/mens-hoodie-size-chartswebster.jpg?rlkey=1cnawjui2p405w39abepm1gk9&amp;dl=0","Click to download SizeChart")</f>
      </c>
      <c r="C1109" s="0" t="inlineStr">
        <is>
          <t>Webster Men's Full Zip Hoodie</t>
        </is>
      </c>
      <c r="D1109" s="1">
        <v>109215</v>
      </c>
      <c r="E1109" s="0" t="inlineStr">
        <is>
          <t>UNI WEBSTER:109215C-L</t>
        </is>
      </c>
      <c r="F1109" s="2">
        <v>800109215035</v>
      </c>
      <c r="G1109" s="0" t="inlineStr">
        <is>
          <t>MENS</t>
        </is>
      </c>
      <c r="H1109" s="0" t="inlineStr">
        <is>
          <t>L</t>
        </is>
      </c>
      <c r="I1109" s="0">
        <v>49.99</v>
      </c>
      <c r="J1109" s="0">
        <v>6</v>
      </c>
    </row>
    <row r="1110" spans="1:10" customHeight="0">
      <c r="A1110" s="0">
        <f>HYPERLINK("https://dl.dropboxusercontent.com/scl/fi/nqnws7yuq9kuy097ysfuw/109215f29240.jpg?rlkey=mm7y1zaesc7ld1be2x64vu2r7&amp;dl=0","Click to download Image")</f>
      </c>
      <c r="B1110" s="0">
        <f>HYPERLINK("https://dl.dropboxusercontent.com/scl/fi/9im7hkjew0lx2c7bx8nji/mens-hoodie-size-chartswebster.jpg?rlkey=1cnawjui2p405w39abepm1gk9&amp;dl=0","Click to download SizeChart")</f>
      </c>
      <c r="C1110" s="0" t="inlineStr">
        <is>
          <t>Webster Men's Full Zip Hoodie</t>
        </is>
      </c>
      <c r="D1110" s="1">
        <v>109215</v>
      </c>
      <c r="E1110" s="0" t="inlineStr">
        <is>
          <t>UNI WEBSTER:109215D-XL</t>
        </is>
      </c>
      <c r="F1110" s="2">
        <v>800109215042</v>
      </c>
      <c r="G1110" s="0" t="inlineStr">
        <is>
          <t>MENS</t>
        </is>
      </c>
      <c r="H1110" s="0" t="inlineStr">
        <is>
          <t>XL</t>
        </is>
      </c>
      <c r="I1110" s="0">
        <v>49.99</v>
      </c>
      <c r="J1110" s="0">
        <v>9</v>
      </c>
    </row>
    <row r="1111" spans="1:10" customHeight="0">
      <c r="A1111" s="0">
        <f>HYPERLINK("https://dl.dropboxusercontent.com/scl/fi/nqnws7yuq9kuy097ysfuw/109215f29240.jpg?rlkey=mm7y1zaesc7ld1be2x64vu2r7&amp;dl=0","Click to download Image")</f>
      </c>
      <c r="B1111" s="0">
        <f>HYPERLINK("https://dl.dropboxusercontent.com/scl/fi/9im7hkjew0lx2c7bx8nji/mens-hoodie-size-chartswebster.jpg?rlkey=1cnawjui2p405w39abepm1gk9&amp;dl=0","Click to download SizeChart")</f>
      </c>
      <c r="C1111" s="0" t="inlineStr">
        <is>
          <t>Webster Men's Full Zip Hoodie</t>
        </is>
      </c>
      <c r="D1111" s="1">
        <v>109215</v>
      </c>
      <c r="E1111" s="0" t="inlineStr">
        <is>
          <t>UNI WEBSTER:109215E-2XL</t>
        </is>
      </c>
      <c r="F1111" s="2">
        <v>800109215059</v>
      </c>
      <c r="G1111" s="0" t="inlineStr">
        <is>
          <t>MENS</t>
        </is>
      </c>
      <c r="H1111" s="0" t="inlineStr">
        <is>
          <t>2XL</t>
        </is>
      </c>
      <c r="I1111" s="0">
        <v>49.99</v>
      </c>
      <c r="J1111" s="0">
        <v>4</v>
      </c>
    </row>
    <row r="1112" spans="1:10" customHeight="0">
      <c r="A1112" s="0">
        <f>HYPERLINK("https://dl.dropboxusercontent.com/scl/fi/nqnws7yuq9kuy097ysfuw/109215f29240.jpg?rlkey=mm7y1zaesc7ld1be2x64vu2r7&amp;dl=0","Click to download Image")</f>
      </c>
      <c r="B1112" s="0">
        <f>HYPERLINK("https://dl.dropboxusercontent.com/scl/fi/9im7hkjew0lx2c7bx8nji/mens-hoodie-size-chartswebster.jpg?rlkey=1cnawjui2p405w39abepm1gk9&amp;dl=0","Click to download SizeChart")</f>
      </c>
      <c r="C1112" s="0" t="inlineStr">
        <is>
          <t>Webster Men's Full Zip Hoodie</t>
        </is>
      </c>
      <c r="D1112" s="1">
        <v>109215</v>
      </c>
      <c r="E1112" s="0" t="inlineStr">
        <is>
          <t>UNI WEBSTER:109215F-3XL</t>
        </is>
      </c>
      <c r="F1112" s="2">
        <v>800109215066</v>
      </c>
      <c r="G1112" s="0" t="inlineStr">
        <is>
          <t>MENS</t>
        </is>
      </c>
      <c r="H1112" s="0" t="inlineStr">
        <is>
          <t>3XL</t>
        </is>
      </c>
      <c r="I1112" s="0">
        <v>49.99</v>
      </c>
      <c r="J1112" s="0">
        <v>3</v>
      </c>
    </row>
    <row r="1113" spans="1:10" customHeight="0">
      <c r="A1113" s="0">
        <f>HYPERLINK("https://dl.dropboxusercontent.com/scl/fi/8sagnm0jo8ahjhh8qxc1s/121390f89558.jpg?rlkey=e7i74uew6ld17zs15gxik2vn3&amp;dl=0","Click to download Image")</f>
      </c>
      <c r="B1113" s="0">
        <f>HYPERLINK("https://dl.dropboxusercontent.com/scl/fi/9im7hkjew0lx2c7bx8nji/mens-hoodie-size-chartswebster.jpg?rlkey=1cnawjui2p405w39abepm1gk9&amp;dl=0","Click to download SizeChart")</f>
      </c>
      <c r="C1113" s="0" t="inlineStr">
        <is>
          <t>Webster Men's Full Zip Hoodie</t>
        </is>
      </c>
      <c r="D1113" s="1">
        <v>121390</v>
      </c>
      <c r="E1113" s="0" t="inlineStr">
        <is>
          <t>NDSU WEBSTER:121390A-S</t>
        </is>
      </c>
      <c r="F1113" s="2">
        <v>813121390048</v>
      </c>
      <c r="G1113" s="0" t="inlineStr">
        <is>
          <t>MENS</t>
        </is>
      </c>
      <c r="H1113" s="0" t="inlineStr">
        <is>
          <t>S</t>
        </is>
      </c>
      <c r="I1113" s="0">
        <v>49.99</v>
      </c>
      <c r="J1113" s="0">
        <v>0</v>
      </c>
    </row>
    <row r="1114" spans="1:10" customHeight="0">
      <c r="A1114" s="0">
        <f>HYPERLINK("https://dl.dropboxusercontent.com/scl/fi/8sagnm0jo8ahjhh8qxc1s/121390f89558.jpg?rlkey=e7i74uew6ld17zs15gxik2vn3&amp;dl=0","Click to download Image")</f>
      </c>
      <c r="B1114" s="0">
        <f>HYPERLINK("https://dl.dropboxusercontent.com/scl/fi/9im7hkjew0lx2c7bx8nji/mens-hoodie-size-chartswebster.jpg?rlkey=1cnawjui2p405w39abepm1gk9&amp;dl=0","Click to download SizeChart")</f>
      </c>
      <c r="C1114" s="0" t="inlineStr">
        <is>
          <t>Webster Men's Full Zip Hoodie</t>
        </is>
      </c>
      <c r="D1114" s="1">
        <v>121390</v>
      </c>
      <c r="E1114" s="0" t="inlineStr">
        <is>
          <t>NDSU WEBSTER:121390B-M</t>
        </is>
      </c>
      <c r="F1114" s="2">
        <v>813121390055</v>
      </c>
      <c r="G1114" s="0" t="inlineStr">
        <is>
          <t>MENS</t>
        </is>
      </c>
      <c r="H1114" s="0" t="inlineStr">
        <is>
          <t>M</t>
        </is>
      </c>
      <c r="I1114" s="0">
        <v>49.99</v>
      </c>
      <c r="J1114" s="0">
        <v>0</v>
      </c>
    </row>
    <row r="1115" spans="1:10" customHeight="0">
      <c r="A1115" s="0">
        <f>HYPERLINK("https://dl.dropboxusercontent.com/scl/fi/8sagnm0jo8ahjhh8qxc1s/121390f89558.jpg?rlkey=e7i74uew6ld17zs15gxik2vn3&amp;dl=0","Click to download Image")</f>
      </c>
      <c r="B1115" s="0">
        <f>HYPERLINK("https://dl.dropboxusercontent.com/scl/fi/9im7hkjew0lx2c7bx8nji/mens-hoodie-size-chartswebster.jpg?rlkey=1cnawjui2p405w39abepm1gk9&amp;dl=0","Click to download SizeChart")</f>
      </c>
      <c r="C1115" s="0" t="inlineStr">
        <is>
          <t>Webster Men's Full Zip Hoodie</t>
        </is>
      </c>
      <c r="D1115" s="1">
        <v>121390</v>
      </c>
      <c r="E1115" s="0" t="inlineStr">
        <is>
          <t>NDSU WEBSTER:121390C-L</t>
        </is>
      </c>
      <c r="F1115" s="2">
        <v>813121390062</v>
      </c>
      <c r="G1115" s="0" t="inlineStr">
        <is>
          <t>MENS</t>
        </is>
      </c>
      <c r="H1115" s="0" t="inlineStr">
        <is>
          <t>L</t>
        </is>
      </c>
      <c r="I1115" s="0">
        <v>49.99</v>
      </c>
      <c r="J1115" s="0">
        <v>1</v>
      </c>
    </row>
    <row r="1116" spans="1:10" customHeight="0">
      <c r="A1116" s="0">
        <f>HYPERLINK("https://dl.dropboxusercontent.com/scl/fi/8sagnm0jo8ahjhh8qxc1s/121390f89558.jpg?rlkey=e7i74uew6ld17zs15gxik2vn3&amp;dl=0","Click to download Image")</f>
      </c>
      <c r="B1116" s="0">
        <f>HYPERLINK("https://dl.dropboxusercontent.com/scl/fi/9im7hkjew0lx2c7bx8nji/mens-hoodie-size-chartswebster.jpg?rlkey=1cnawjui2p405w39abepm1gk9&amp;dl=0","Click to download SizeChart")</f>
      </c>
      <c r="C1116" s="0" t="inlineStr">
        <is>
          <t>Webster Men's Full Zip Hoodie</t>
        </is>
      </c>
      <c r="D1116" s="1">
        <v>121390</v>
      </c>
      <c r="E1116" s="0" t="inlineStr">
        <is>
          <t>NDSU WEBSTER:121390D-XL</t>
        </is>
      </c>
      <c r="F1116" s="2">
        <v>813121390079</v>
      </c>
      <c r="G1116" s="0" t="inlineStr">
        <is>
          <t>MENS</t>
        </is>
      </c>
      <c r="H1116" s="0" t="inlineStr">
        <is>
          <t>XL</t>
        </is>
      </c>
      <c r="I1116" s="0">
        <v>49.99</v>
      </c>
      <c r="J1116" s="0">
        <v>2</v>
      </c>
    </row>
    <row r="1117" spans="1:10" customHeight="0">
      <c r="A1117" s="0">
        <f>HYPERLINK("https://dl.dropboxusercontent.com/scl/fi/8sagnm0jo8ahjhh8qxc1s/121390f89558.jpg?rlkey=e7i74uew6ld17zs15gxik2vn3&amp;dl=0","Click to download Image")</f>
      </c>
      <c r="B1117" s="0">
        <f>HYPERLINK("https://dl.dropboxusercontent.com/scl/fi/9im7hkjew0lx2c7bx8nji/mens-hoodie-size-chartswebster.jpg?rlkey=1cnawjui2p405w39abepm1gk9&amp;dl=0","Click to download SizeChart")</f>
      </c>
      <c r="C1117" s="0" t="inlineStr">
        <is>
          <t>Webster Men's Full Zip Hoodie</t>
        </is>
      </c>
      <c r="D1117" s="1">
        <v>121390</v>
      </c>
      <c r="E1117" s="0" t="inlineStr">
        <is>
          <t>NDSU WEBSTER:121390E-2XL</t>
        </is>
      </c>
      <c r="F1117" s="2">
        <v>813121390086</v>
      </c>
      <c r="G1117" s="0" t="inlineStr">
        <is>
          <t>MENS</t>
        </is>
      </c>
      <c r="H1117" s="0" t="inlineStr">
        <is>
          <t>2XL</t>
        </is>
      </c>
      <c r="I1117" s="0">
        <v>49.99</v>
      </c>
      <c r="J1117" s="0">
        <v>3</v>
      </c>
    </row>
    <row r="1118" spans="1:10" customHeight="0">
      <c r="A1118" s="0">
        <f>HYPERLINK("https://dl.dropboxusercontent.com/scl/fi/8sagnm0jo8ahjhh8qxc1s/121390f89558.jpg?rlkey=e7i74uew6ld17zs15gxik2vn3&amp;dl=0","Click to download Image")</f>
      </c>
      <c r="B1118" s="0">
        <f>HYPERLINK("https://dl.dropboxusercontent.com/scl/fi/9im7hkjew0lx2c7bx8nji/mens-hoodie-size-chartswebster.jpg?rlkey=1cnawjui2p405w39abepm1gk9&amp;dl=0","Click to download SizeChart")</f>
      </c>
      <c r="C1118" s="0" t="inlineStr">
        <is>
          <t>Webster Men's Full Zip Hoodie</t>
        </is>
      </c>
      <c r="D1118" s="1">
        <v>121390</v>
      </c>
      <c r="E1118" s="0" t="inlineStr">
        <is>
          <t>NDSU WEBSTER:121390F-3XL</t>
        </is>
      </c>
      <c r="F1118" s="2">
        <v>813121390093</v>
      </c>
      <c r="G1118" s="0" t="inlineStr">
        <is>
          <t>MENS</t>
        </is>
      </c>
      <c r="H1118" s="0" t="inlineStr">
        <is>
          <t>3XL</t>
        </is>
      </c>
      <c r="I1118" s="0">
        <v>49.99</v>
      </c>
      <c r="J1118" s="0">
        <v>0</v>
      </c>
    </row>
    <row r="1119" spans="1:10" customHeight="0">
      <c r="A1119" s="0">
        <f>HYPERLINK("https://dl.dropboxusercontent.com/scl/fi/8sagnm0jo8ahjhh8qxc1s/121390f89558.jpg?rlkey=e7i74uew6ld17zs15gxik2vn3&amp;dl=0","Click to download Image")</f>
      </c>
      <c r="B1119" s="0">
        <f>HYPERLINK("https://dl.dropboxusercontent.com/scl/fi/9im7hkjew0lx2c7bx8nji/mens-hoodie-size-chartswebster.jpg?rlkey=1cnawjui2p405w39abepm1gk9&amp;dl=0","Click to download SizeChart")</f>
      </c>
      <c r="C1119" s="0" t="inlineStr">
        <is>
          <t>Webster Men's Full Zip Hoodie</t>
        </is>
      </c>
      <c r="D1119" s="1">
        <v>121390</v>
      </c>
      <c r="E1119" s="0" t="inlineStr">
        <is>
          <t>NDSU WEBSTER 12 PK:121390Z-12PK</t>
        </is>
      </c>
      <c r="F1119" s="2">
        <v>813121390994</v>
      </c>
      <c r="G1119" s="0" t="inlineStr">
        <is>
          <t>MENS</t>
        </is>
      </c>
      <c r="H1119" s="0" t="inlineStr">
        <is>
          <t>12 PACK</t>
        </is>
      </c>
      <c r="I1119" s="0">
        <v>49.99</v>
      </c>
      <c r="J1119" s="0">
        <v>0</v>
      </c>
    </row>
    <row r="1120" spans="1:10" customHeight="0">
      <c r="A1120" s="0">
        <f>HYPERLINK("https://dl.dropboxusercontent.com/scl/fi/s2oguow8sxky9towd7y8p/109066af.jpg?rlkey=4erpg2jmqc7by1pedgknn91m2&amp;dl=0","Click to download Image")</f>
      </c>
      <c r="B1120" s="0">
        <f>HYPERLINK("https://dl.dropboxusercontent.com/scl/fi/i9b7xw4pd6k3xgcs8vko3/mens-t-shirt-size-chartsbisbee.jpg?rlkey=n25p0rk9efl0ev969i1mu1jmz&amp;dl=0","Click to download SizeChart")</f>
      </c>
      <c r="C1120" s="0" t="inlineStr">
        <is>
          <t>Bisbee Men's Long Sleeve Shirt</t>
        </is>
      </c>
      <c r="D1120" s="1">
        <v>109066</v>
      </c>
      <c r="E1120" s="0" t="inlineStr">
        <is>
          <t>CREIGHTON BISBEE:109066A-S</t>
        </is>
      </c>
      <c r="F1120" s="2">
        <v>800109066019</v>
      </c>
      <c r="G1120" s="0" t="inlineStr">
        <is>
          <t>MENS</t>
        </is>
      </c>
      <c r="H1120" s="0" t="inlineStr">
        <is>
          <t>S</t>
        </is>
      </c>
      <c r="I1120" s="0">
        <v>29.99</v>
      </c>
      <c r="J1120" s="0">
        <v>2</v>
      </c>
    </row>
    <row r="1121" spans="1:10" customHeight="0">
      <c r="A1121" s="0">
        <f>HYPERLINK("https://dl.dropboxusercontent.com/scl/fi/s2oguow8sxky9towd7y8p/109066af.jpg?rlkey=4erpg2jmqc7by1pedgknn91m2&amp;dl=0","Click to download Image")</f>
      </c>
      <c r="B1121" s="0">
        <f>HYPERLINK("https://dl.dropboxusercontent.com/scl/fi/i9b7xw4pd6k3xgcs8vko3/mens-t-shirt-size-chartsbisbee.jpg?rlkey=n25p0rk9efl0ev969i1mu1jmz&amp;dl=0","Click to download SizeChart")</f>
      </c>
      <c r="C1121" s="0" t="inlineStr">
        <is>
          <t>Bisbee Men's Long Sleeve Shirt</t>
        </is>
      </c>
      <c r="D1121" s="1">
        <v>109066</v>
      </c>
      <c r="E1121" s="0" t="inlineStr">
        <is>
          <t>CREIGHTON BISBEE:109066B-M</t>
        </is>
      </c>
      <c r="F1121" s="2">
        <v>800109066026</v>
      </c>
      <c r="G1121" s="0" t="inlineStr">
        <is>
          <t>MENS</t>
        </is>
      </c>
      <c r="H1121" s="0" t="inlineStr">
        <is>
          <t>M</t>
        </is>
      </c>
      <c r="I1121" s="0">
        <v>29.99</v>
      </c>
      <c r="J1121" s="0">
        <v>4</v>
      </c>
    </row>
    <row r="1122" spans="1:10" customHeight="0">
      <c r="A1122" s="0">
        <f>HYPERLINK("https://dl.dropboxusercontent.com/scl/fi/s2oguow8sxky9towd7y8p/109066af.jpg?rlkey=4erpg2jmqc7by1pedgknn91m2&amp;dl=0","Click to download Image")</f>
      </c>
      <c r="B1122" s="0">
        <f>HYPERLINK("https://dl.dropboxusercontent.com/scl/fi/i9b7xw4pd6k3xgcs8vko3/mens-t-shirt-size-chartsbisbee.jpg?rlkey=n25p0rk9efl0ev969i1mu1jmz&amp;dl=0","Click to download SizeChart")</f>
      </c>
      <c r="C1122" s="0" t="inlineStr">
        <is>
          <t>Bisbee Men's Long Sleeve Shirt</t>
        </is>
      </c>
      <c r="D1122" s="1">
        <v>109066</v>
      </c>
      <c r="E1122" s="0" t="inlineStr">
        <is>
          <t>CREIGHTON BISBEE:109066C-L</t>
        </is>
      </c>
      <c r="F1122" s="2">
        <v>800109066033</v>
      </c>
      <c r="G1122" s="0" t="inlineStr">
        <is>
          <t>MENS</t>
        </is>
      </c>
      <c r="H1122" s="0" t="inlineStr">
        <is>
          <t>L</t>
        </is>
      </c>
      <c r="I1122" s="0">
        <v>29.99</v>
      </c>
      <c r="J1122" s="0">
        <v>7</v>
      </c>
    </row>
    <row r="1123" spans="1:10" customHeight="0">
      <c r="A1123" s="0">
        <f>HYPERLINK("https://dl.dropboxusercontent.com/scl/fi/s2oguow8sxky9towd7y8p/109066af.jpg?rlkey=4erpg2jmqc7by1pedgknn91m2&amp;dl=0","Click to download Image")</f>
      </c>
      <c r="B1123" s="0">
        <f>HYPERLINK("https://dl.dropboxusercontent.com/scl/fi/i9b7xw4pd6k3xgcs8vko3/mens-t-shirt-size-chartsbisbee.jpg?rlkey=n25p0rk9efl0ev969i1mu1jmz&amp;dl=0","Click to download SizeChart")</f>
      </c>
      <c r="C1123" s="0" t="inlineStr">
        <is>
          <t>Bisbee Men's Long Sleeve Shirt</t>
        </is>
      </c>
      <c r="D1123" s="1">
        <v>109066</v>
      </c>
      <c r="E1123" s="0" t="inlineStr">
        <is>
          <t>CREIGHTON BISBEE:109066D-XL</t>
        </is>
      </c>
      <c r="F1123" s="2">
        <v>800109066040</v>
      </c>
      <c r="G1123" s="0" t="inlineStr">
        <is>
          <t>MENS</t>
        </is>
      </c>
      <c r="H1123" s="0" t="inlineStr">
        <is>
          <t>XL</t>
        </is>
      </c>
      <c r="I1123" s="0">
        <v>29.99</v>
      </c>
      <c r="J1123" s="0">
        <v>7</v>
      </c>
    </row>
    <row r="1124" spans="1:10" customHeight="0">
      <c r="A1124" s="0">
        <f>HYPERLINK("https://dl.dropboxusercontent.com/scl/fi/s2oguow8sxky9towd7y8p/109066af.jpg?rlkey=4erpg2jmqc7by1pedgknn91m2&amp;dl=0","Click to download Image")</f>
      </c>
      <c r="B1124" s="0">
        <f>HYPERLINK("https://dl.dropboxusercontent.com/scl/fi/i9b7xw4pd6k3xgcs8vko3/mens-t-shirt-size-chartsbisbee.jpg?rlkey=n25p0rk9efl0ev969i1mu1jmz&amp;dl=0","Click to download SizeChart")</f>
      </c>
      <c r="C1124" s="0" t="inlineStr">
        <is>
          <t>Bisbee Men's Long Sleeve Shirt</t>
        </is>
      </c>
      <c r="D1124" s="1">
        <v>109066</v>
      </c>
      <c r="E1124" s="0" t="inlineStr">
        <is>
          <t>CREIGHTON BISBEE:109066E-2XL</t>
        </is>
      </c>
      <c r="F1124" s="2">
        <v>800109066057</v>
      </c>
      <c r="G1124" s="0" t="inlineStr">
        <is>
          <t>MENS</t>
        </is>
      </c>
      <c r="H1124" s="0" t="inlineStr">
        <is>
          <t>2XL</t>
        </is>
      </c>
      <c r="I1124" s="0">
        <v>29.99</v>
      </c>
      <c r="J1124" s="0">
        <v>5</v>
      </c>
    </row>
    <row r="1125" spans="1:10" customHeight="0">
      <c r="A1125" s="0">
        <f>HYPERLINK("https://dl.dropboxusercontent.com/scl/fi/s2oguow8sxky9towd7y8p/109066af.jpg?rlkey=4erpg2jmqc7by1pedgknn91m2&amp;dl=0","Click to download Image")</f>
      </c>
      <c r="B1125" s="0">
        <f>HYPERLINK("https://dl.dropboxusercontent.com/scl/fi/i9b7xw4pd6k3xgcs8vko3/mens-t-shirt-size-chartsbisbee.jpg?rlkey=n25p0rk9efl0ev969i1mu1jmz&amp;dl=0","Click to download SizeChart")</f>
      </c>
      <c r="C1125" s="0" t="inlineStr">
        <is>
          <t>Bisbee Men's Long Sleeve Shirt</t>
        </is>
      </c>
      <c r="D1125" s="1">
        <v>109066</v>
      </c>
      <c r="E1125" s="0" t="inlineStr">
        <is>
          <t>CREIGHTON BISBEE:109066F-3XL</t>
        </is>
      </c>
      <c r="F1125" s="2">
        <v>800109066064</v>
      </c>
      <c r="G1125" s="0" t="inlineStr">
        <is>
          <t>MENS</t>
        </is>
      </c>
      <c r="H1125" s="0" t="inlineStr">
        <is>
          <t>3XL</t>
        </is>
      </c>
      <c r="I1125" s="0">
        <v>29.99</v>
      </c>
      <c r="J1125" s="0">
        <v>3</v>
      </c>
    </row>
    <row r="1126" spans="1:10" customHeight="0">
      <c r="A1126" s="0">
        <f>HYPERLINK("https://dl.dropboxusercontent.com/scl/fi/6dvf0wjcsqbfy846dm9t9/109069af.jpg?rlkey=kmmre5yoxe5fmdhe8d8ygyph6&amp;dl=0","Click to download Image")</f>
      </c>
      <c r="B1126" s="0">
        <f>HYPERLINK("https://dl.dropboxusercontent.com/scl/fi/i9b7xw4pd6k3xgcs8vko3/mens-t-shirt-size-chartsbisbee.jpg?rlkey=n25p0rk9efl0ev969i1mu1jmz&amp;dl=0","Click to download SizeChart")</f>
      </c>
      <c r="C1126" s="0" t="inlineStr">
        <is>
          <t>Bisbee Men's Long Sleeve Shirt</t>
        </is>
      </c>
      <c r="D1126" s="1">
        <v>109069</v>
      </c>
      <c r="E1126" s="0" t="inlineStr">
        <is>
          <t>UNO BISBEE:109069A-S</t>
        </is>
      </c>
      <c r="F1126" s="2">
        <v>800109069010</v>
      </c>
      <c r="G1126" s="0" t="inlineStr">
        <is>
          <t>MENS</t>
        </is>
      </c>
      <c r="H1126" s="0" t="inlineStr">
        <is>
          <t>S</t>
        </is>
      </c>
      <c r="I1126" s="0">
        <v>29.99</v>
      </c>
      <c r="J1126" s="0">
        <v>3</v>
      </c>
    </row>
    <row r="1127" spans="1:10" customHeight="0">
      <c r="A1127" s="0">
        <f>HYPERLINK("https://dl.dropboxusercontent.com/scl/fi/6dvf0wjcsqbfy846dm9t9/109069af.jpg?rlkey=kmmre5yoxe5fmdhe8d8ygyph6&amp;dl=0","Click to download Image")</f>
      </c>
      <c r="B1127" s="0">
        <f>HYPERLINK("https://dl.dropboxusercontent.com/scl/fi/i9b7xw4pd6k3xgcs8vko3/mens-t-shirt-size-chartsbisbee.jpg?rlkey=n25p0rk9efl0ev969i1mu1jmz&amp;dl=0","Click to download SizeChart")</f>
      </c>
      <c r="C1127" s="0" t="inlineStr">
        <is>
          <t>Bisbee Men's Long Sleeve Shirt</t>
        </is>
      </c>
      <c r="D1127" s="1">
        <v>109069</v>
      </c>
      <c r="E1127" s="0" t="inlineStr">
        <is>
          <t>UNO BISBEE:109069B-M</t>
        </is>
      </c>
      <c r="F1127" s="2">
        <v>800109069027</v>
      </c>
      <c r="G1127" s="0" t="inlineStr">
        <is>
          <t>MENS</t>
        </is>
      </c>
      <c r="H1127" s="0" t="inlineStr">
        <is>
          <t>M</t>
        </is>
      </c>
      <c r="I1127" s="0">
        <v>29.99</v>
      </c>
      <c r="J1127" s="0">
        <v>6</v>
      </c>
    </row>
    <row r="1128" spans="1:10" customHeight="0">
      <c r="A1128" s="0">
        <f>HYPERLINK("https://dl.dropboxusercontent.com/scl/fi/6dvf0wjcsqbfy846dm9t9/109069af.jpg?rlkey=kmmre5yoxe5fmdhe8d8ygyph6&amp;dl=0","Click to download Image")</f>
      </c>
      <c r="B1128" s="0">
        <f>HYPERLINK("https://dl.dropboxusercontent.com/scl/fi/i9b7xw4pd6k3xgcs8vko3/mens-t-shirt-size-chartsbisbee.jpg?rlkey=n25p0rk9efl0ev969i1mu1jmz&amp;dl=0","Click to download SizeChart")</f>
      </c>
      <c r="C1128" s="0" t="inlineStr">
        <is>
          <t>Bisbee Men's Long Sleeve Shirt</t>
        </is>
      </c>
      <c r="D1128" s="1">
        <v>109069</v>
      </c>
      <c r="E1128" s="0" t="inlineStr">
        <is>
          <t>UNO BISBEE:109069C-L</t>
        </is>
      </c>
      <c r="F1128" s="2">
        <v>800109069034</v>
      </c>
      <c r="G1128" s="0" t="inlineStr">
        <is>
          <t>MENS</t>
        </is>
      </c>
      <c r="H1128" s="0" t="inlineStr">
        <is>
          <t>L</t>
        </is>
      </c>
      <c r="I1128" s="0">
        <v>29.99</v>
      </c>
      <c r="J1128" s="0">
        <v>8</v>
      </c>
    </row>
    <row r="1129" spans="1:10" customHeight="0">
      <c r="A1129" s="0">
        <f>HYPERLINK("https://dl.dropboxusercontent.com/scl/fi/6dvf0wjcsqbfy846dm9t9/109069af.jpg?rlkey=kmmre5yoxe5fmdhe8d8ygyph6&amp;dl=0","Click to download Image")</f>
      </c>
      <c r="B1129" s="0">
        <f>HYPERLINK("https://dl.dropboxusercontent.com/scl/fi/i9b7xw4pd6k3xgcs8vko3/mens-t-shirt-size-chartsbisbee.jpg?rlkey=n25p0rk9efl0ev969i1mu1jmz&amp;dl=0","Click to download SizeChart")</f>
      </c>
      <c r="C1129" s="0" t="inlineStr">
        <is>
          <t>Bisbee Men's Long Sleeve Shirt</t>
        </is>
      </c>
      <c r="D1129" s="1">
        <v>109069</v>
      </c>
      <c r="E1129" s="0" t="inlineStr">
        <is>
          <t>UNO BISBEE:109069D-XL</t>
        </is>
      </c>
      <c r="F1129" s="2">
        <v>800109069041</v>
      </c>
      <c r="G1129" s="0" t="inlineStr">
        <is>
          <t>MENS</t>
        </is>
      </c>
      <c r="H1129" s="0" t="inlineStr">
        <is>
          <t>XL</t>
        </is>
      </c>
      <c r="I1129" s="0">
        <v>29.99</v>
      </c>
      <c r="J1129" s="0">
        <v>9</v>
      </c>
    </row>
    <row r="1130" spans="1:10" customHeight="0">
      <c r="A1130" s="0">
        <f>HYPERLINK("https://dl.dropboxusercontent.com/scl/fi/6dvf0wjcsqbfy846dm9t9/109069af.jpg?rlkey=kmmre5yoxe5fmdhe8d8ygyph6&amp;dl=0","Click to download Image")</f>
      </c>
      <c r="B1130" s="0">
        <f>HYPERLINK("https://dl.dropboxusercontent.com/scl/fi/i9b7xw4pd6k3xgcs8vko3/mens-t-shirt-size-chartsbisbee.jpg?rlkey=n25p0rk9efl0ev969i1mu1jmz&amp;dl=0","Click to download SizeChart")</f>
      </c>
      <c r="C1130" s="0" t="inlineStr">
        <is>
          <t>Bisbee Men's Long Sleeve Shirt</t>
        </is>
      </c>
      <c r="D1130" s="1">
        <v>109069</v>
      </c>
      <c r="E1130" s="0" t="inlineStr">
        <is>
          <t>UNO BISBEE:109069E-2XL</t>
        </is>
      </c>
      <c r="F1130" s="2">
        <v>800109069058</v>
      </c>
      <c r="G1130" s="0" t="inlineStr">
        <is>
          <t>MENS</t>
        </is>
      </c>
      <c r="H1130" s="0" t="inlineStr">
        <is>
          <t>2XL</t>
        </is>
      </c>
      <c r="I1130" s="0">
        <v>29.99</v>
      </c>
      <c r="J1130" s="0">
        <v>6</v>
      </c>
    </row>
    <row r="1131" spans="1:10" customHeight="0">
      <c r="A1131" s="0">
        <f>HYPERLINK("https://dl.dropboxusercontent.com/scl/fi/6dvf0wjcsqbfy846dm9t9/109069af.jpg?rlkey=kmmre5yoxe5fmdhe8d8ygyph6&amp;dl=0","Click to download Image")</f>
      </c>
      <c r="B1131" s="0">
        <f>HYPERLINK("https://dl.dropboxusercontent.com/scl/fi/i9b7xw4pd6k3xgcs8vko3/mens-t-shirt-size-chartsbisbee.jpg?rlkey=n25p0rk9efl0ev969i1mu1jmz&amp;dl=0","Click to download SizeChart")</f>
      </c>
      <c r="C1131" s="0" t="inlineStr">
        <is>
          <t>Bisbee Men's Long Sleeve Shirt</t>
        </is>
      </c>
      <c r="D1131" s="1">
        <v>109069</v>
      </c>
      <c r="E1131" s="0" t="inlineStr">
        <is>
          <t>UNO BISBEE:109069F-3XL</t>
        </is>
      </c>
      <c r="F1131" s="2">
        <v>800109069065</v>
      </c>
      <c r="G1131" s="0" t="inlineStr">
        <is>
          <t>MENS</t>
        </is>
      </c>
      <c r="H1131" s="0" t="inlineStr">
        <is>
          <t>3XL</t>
        </is>
      </c>
      <c r="I1131" s="0">
        <v>29.99</v>
      </c>
      <c r="J1131" s="0">
        <v>3</v>
      </c>
    </row>
    <row r="1132" spans="1:10" customHeight="0">
      <c r="A1132" s="0">
        <f>HYPERLINK("https://dl.dropboxusercontent.com/scl/fi/vqun0tttl49av1137qkv1/109064af.jpg?rlkey=wvs3hcfojcc7xuza8f43h58zm&amp;dl=0","Click to download Image")</f>
      </c>
      <c r="B1132" s="0">
        <f>HYPERLINK("https://dl.dropboxusercontent.com/scl/fi/i9b7xw4pd6k3xgcs8vko3/mens-t-shirt-size-chartsbisbee.jpg?rlkey=n25p0rk9efl0ev969i1mu1jmz&amp;dl=0","Click to download SizeChart")</f>
      </c>
      <c r="C1132" s="0" t="inlineStr">
        <is>
          <t>Bisbee Men's Long Sleeve Shirt</t>
        </is>
      </c>
      <c r="D1132" s="1">
        <v>109064</v>
      </c>
      <c r="E1132" s="0" t="inlineStr">
        <is>
          <t>USD BISBEE:109064A-S</t>
        </is>
      </c>
      <c r="F1132" s="2">
        <v>800109064015</v>
      </c>
      <c r="G1132" s="0" t="inlineStr">
        <is>
          <t>MENS</t>
        </is>
      </c>
      <c r="H1132" s="0" t="inlineStr">
        <is>
          <t>S</t>
        </is>
      </c>
      <c r="I1132" s="0">
        <v>29.99</v>
      </c>
      <c r="J1132" s="0">
        <v>3</v>
      </c>
    </row>
    <row r="1133" spans="1:10" customHeight="0">
      <c r="A1133" s="0">
        <f>HYPERLINK("https://dl.dropboxusercontent.com/scl/fi/vqun0tttl49av1137qkv1/109064af.jpg?rlkey=wvs3hcfojcc7xuza8f43h58zm&amp;dl=0","Click to download Image")</f>
      </c>
      <c r="B1133" s="0">
        <f>HYPERLINK("https://dl.dropboxusercontent.com/scl/fi/i9b7xw4pd6k3xgcs8vko3/mens-t-shirt-size-chartsbisbee.jpg?rlkey=n25p0rk9efl0ev969i1mu1jmz&amp;dl=0","Click to download SizeChart")</f>
      </c>
      <c r="C1133" s="0" t="inlineStr">
        <is>
          <t>Bisbee Men's Long Sleeve Shirt</t>
        </is>
      </c>
      <c r="D1133" s="1">
        <v>109064</v>
      </c>
      <c r="E1133" s="0" t="inlineStr">
        <is>
          <t>USD BISBEE:109064B-M</t>
        </is>
      </c>
      <c r="F1133" s="2">
        <v>800109064022</v>
      </c>
      <c r="G1133" s="0" t="inlineStr">
        <is>
          <t>MENS</t>
        </is>
      </c>
      <c r="H1133" s="0" t="inlineStr">
        <is>
          <t>M</t>
        </is>
      </c>
      <c r="I1133" s="0">
        <v>29.99</v>
      </c>
      <c r="J1133" s="0">
        <v>6</v>
      </c>
    </row>
    <row r="1134" spans="1:10" customHeight="0">
      <c r="A1134" s="0">
        <f>HYPERLINK("https://dl.dropboxusercontent.com/scl/fi/vqun0tttl49av1137qkv1/109064af.jpg?rlkey=wvs3hcfojcc7xuza8f43h58zm&amp;dl=0","Click to download Image")</f>
      </c>
      <c r="B1134" s="0">
        <f>HYPERLINK("https://dl.dropboxusercontent.com/scl/fi/i9b7xw4pd6k3xgcs8vko3/mens-t-shirt-size-chartsbisbee.jpg?rlkey=n25p0rk9efl0ev969i1mu1jmz&amp;dl=0","Click to download SizeChart")</f>
      </c>
      <c r="C1134" s="0" t="inlineStr">
        <is>
          <t>Bisbee Men's Long Sleeve Shirt</t>
        </is>
      </c>
      <c r="D1134" s="1">
        <v>109064</v>
      </c>
      <c r="E1134" s="0" t="inlineStr">
        <is>
          <t>USD BISBEE:109064C-L</t>
        </is>
      </c>
      <c r="F1134" s="2">
        <v>800109064039</v>
      </c>
      <c r="G1134" s="0" t="inlineStr">
        <is>
          <t>MENS</t>
        </is>
      </c>
      <c r="H1134" s="0" t="inlineStr">
        <is>
          <t>L</t>
        </is>
      </c>
      <c r="I1134" s="0">
        <v>29.99</v>
      </c>
      <c r="J1134" s="0">
        <v>9</v>
      </c>
    </row>
    <row r="1135" spans="1:10" customHeight="0">
      <c r="A1135" s="0">
        <f>HYPERLINK("https://dl.dropboxusercontent.com/scl/fi/vqun0tttl49av1137qkv1/109064af.jpg?rlkey=wvs3hcfojcc7xuza8f43h58zm&amp;dl=0","Click to download Image")</f>
      </c>
      <c r="B1135" s="0">
        <f>HYPERLINK("https://dl.dropboxusercontent.com/scl/fi/i9b7xw4pd6k3xgcs8vko3/mens-t-shirt-size-chartsbisbee.jpg?rlkey=n25p0rk9efl0ev969i1mu1jmz&amp;dl=0","Click to download SizeChart")</f>
      </c>
      <c r="C1135" s="0" t="inlineStr">
        <is>
          <t>Bisbee Men's Long Sleeve Shirt</t>
        </is>
      </c>
      <c r="D1135" s="1">
        <v>109064</v>
      </c>
      <c r="E1135" s="0" t="inlineStr">
        <is>
          <t>USD BISBEE:109064D-XL</t>
        </is>
      </c>
      <c r="F1135" s="2">
        <v>800109064046</v>
      </c>
      <c r="G1135" s="0" t="inlineStr">
        <is>
          <t>MENS</t>
        </is>
      </c>
      <c r="H1135" s="0" t="inlineStr">
        <is>
          <t>XL</t>
        </is>
      </c>
      <c r="I1135" s="0">
        <v>29.99</v>
      </c>
      <c r="J1135" s="0">
        <v>9</v>
      </c>
    </row>
    <row r="1136" spans="1:10" customHeight="0">
      <c r="A1136" s="0">
        <f>HYPERLINK("https://dl.dropboxusercontent.com/scl/fi/vqun0tttl49av1137qkv1/109064af.jpg?rlkey=wvs3hcfojcc7xuza8f43h58zm&amp;dl=0","Click to download Image")</f>
      </c>
      <c r="B1136" s="0">
        <f>HYPERLINK("https://dl.dropboxusercontent.com/scl/fi/i9b7xw4pd6k3xgcs8vko3/mens-t-shirt-size-chartsbisbee.jpg?rlkey=n25p0rk9efl0ev969i1mu1jmz&amp;dl=0","Click to download SizeChart")</f>
      </c>
      <c r="C1136" s="0" t="inlineStr">
        <is>
          <t>Bisbee Men's Long Sleeve Shirt</t>
        </is>
      </c>
      <c r="D1136" s="1">
        <v>109064</v>
      </c>
      <c r="E1136" s="0" t="inlineStr">
        <is>
          <t>USD BISBEE:109064E-2XL</t>
        </is>
      </c>
      <c r="F1136" s="2">
        <v>800109064053</v>
      </c>
      <c r="G1136" s="0" t="inlineStr">
        <is>
          <t>MENS</t>
        </is>
      </c>
      <c r="H1136" s="0" t="inlineStr">
        <is>
          <t>2XL</t>
        </is>
      </c>
      <c r="I1136" s="0">
        <v>29.99</v>
      </c>
      <c r="J1136" s="0">
        <v>6</v>
      </c>
    </row>
    <row r="1137" spans="1:10" customHeight="0">
      <c r="A1137" s="0">
        <f>HYPERLINK("https://dl.dropboxusercontent.com/scl/fi/vqun0tttl49av1137qkv1/109064af.jpg?rlkey=wvs3hcfojcc7xuza8f43h58zm&amp;dl=0","Click to download Image")</f>
      </c>
      <c r="B1137" s="0">
        <f>HYPERLINK("https://dl.dropboxusercontent.com/scl/fi/i9b7xw4pd6k3xgcs8vko3/mens-t-shirt-size-chartsbisbee.jpg?rlkey=n25p0rk9efl0ev969i1mu1jmz&amp;dl=0","Click to download SizeChart")</f>
      </c>
      <c r="C1137" s="0" t="inlineStr">
        <is>
          <t>Bisbee Men's Long Sleeve Shirt</t>
        </is>
      </c>
      <c r="D1137" s="1">
        <v>109064</v>
      </c>
      <c r="E1137" s="0" t="inlineStr">
        <is>
          <t>USD BISBEE:109064F-3XL</t>
        </is>
      </c>
      <c r="F1137" s="2">
        <v>800109064060</v>
      </c>
      <c r="G1137" s="0" t="inlineStr">
        <is>
          <t>MENS</t>
        </is>
      </c>
      <c r="H1137" s="0" t="inlineStr">
        <is>
          <t>3XL</t>
        </is>
      </c>
      <c r="I1137" s="0">
        <v>29.99</v>
      </c>
      <c r="J1137" s="0">
        <v>3</v>
      </c>
    </row>
    <row r="1138" spans="1:10" customHeight="0">
      <c r="A1138" s="0">
        <f>HYPERLINK("https://dl.dropboxusercontent.com/scl/fi/hjiodx9iztjsfxvrdljb4/109058af.jpg?rlkey=4niavj752pmv2hhltu7kn71lb&amp;dl=0","Click to download Image")</f>
      </c>
      <c r="B1138" s="0">
        <f>HYPERLINK("https://dl.dropboxusercontent.com/scl/fi/i9b7xw4pd6k3xgcs8vko3/mens-t-shirt-size-chartsbisbee.jpg?rlkey=n25p0rk9efl0ev969i1mu1jmz&amp;dl=0","Click to download SizeChart")</f>
      </c>
      <c r="C1138" s="0" t="inlineStr">
        <is>
          <t>Bisbee Men's Long Sleeve Shirt</t>
        </is>
      </c>
      <c r="D1138" s="1">
        <v>109058</v>
      </c>
      <c r="E1138" s="0" t="inlineStr">
        <is>
          <t>WICHITA BISBEE:109058A-S</t>
        </is>
      </c>
      <c r="F1138" s="2">
        <v>800109058014</v>
      </c>
      <c r="G1138" s="0" t="inlineStr">
        <is>
          <t>MENS</t>
        </is>
      </c>
      <c r="H1138" s="0" t="inlineStr">
        <is>
          <t>S</t>
        </is>
      </c>
      <c r="I1138" s="0">
        <v>29.99</v>
      </c>
      <c r="J1138" s="0">
        <v>3</v>
      </c>
    </row>
    <row r="1139" spans="1:10" customHeight="0">
      <c r="A1139" s="0">
        <f>HYPERLINK("https://dl.dropboxusercontent.com/scl/fi/hjiodx9iztjsfxvrdljb4/109058af.jpg?rlkey=4niavj752pmv2hhltu7kn71lb&amp;dl=0","Click to download Image")</f>
      </c>
      <c r="B1139" s="0">
        <f>HYPERLINK("https://dl.dropboxusercontent.com/scl/fi/i9b7xw4pd6k3xgcs8vko3/mens-t-shirt-size-chartsbisbee.jpg?rlkey=n25p0rk9efl0ev969i1mu1jmz&amp;dl=0","Click to download SizeChart")</f>
      </c>
      <c r="C1139" s="0" t="inlineStr">
        <is>
          <t>Bisbee Men's Long Sleeve Shirt</t>
        </is>
      </c>
      <c r="D1139" s="1">
        <v>109058</v>
      </c>
      <c r="E1139" s="0" t="inlineStr">
        <is>
          <t>WICHITA BISBEE:109058B-M</t>
        </is>
      </c>
      <c r="F1139" s="2">
        <v>800109058021</v>
      </c>
      <c r="G1139" s="0" t="inlineStr">
        <is>
          <t>MENS</t>
        </is>
      </c>
      <c r="H1139" s="0" t="inlineStr">
        <is>
          <t>M</t>
        </is>
      </c>
      <c r="I1139" s="0">
        <v>29.99</v>
      </c>
      <c r="J1139" s="0">
        <v>6</v>
      </c>
    </row>
    <row r="1140" spans="1:10" customHeight="0">
      <c r="A1140" s="0">
        <f>HYPERLINK("https://dl.dropboxusercontent.com/scl/fi/hjiodx9iztjsfxvrdljb4/109058af.jpg?rlkey=4niavj752pmv2hhltu7kn71lb&amp;dl=0","Click to download Image")</f>
      </c>
      <c r="B1140" s="0">
        <f>HYPERLINK("https://dl.dropboxusercontent.com/scl/fi/i9b7xw4pd6k3xgcs8vko3/mens-t-shirt-size-chartsbisbee.jpg?rlkey=n25p0rk9efl0ev969i1mu1jmz&amp;dl=0","Click to download SizeChart")</f>
      </c>
      <c r="C1140" s="0" t="inlineStr">
        <is>
          <t>Bisbee Men's Long Sleeve Shirt</t>
        </is>
      </c>
      <c r="D1140" s="1">
        <v>109058</v>
      </c>
      <c r="E1140" s="0" t="inlineStr">
        <is>
          <t>WICHITA BISBEE:109058C-L</t>
        </is>
      </c>
      <c r="F1140" s="2">
        <v>800109058038</v>
      </c>
      <c r="G1140" s="0" t="inlineStr">
        <is>
          <t>MENS</t>
        </is>
      </c>
      <c r="H1140" s="0" t="inlineStr">
        <is>
          <t>L</t>
        </is>
      </c>
      <c r="I1140" s="0">
        <v>29.99</v>
      </c>
      <c r="J1140" s="0">
        <v>9</v>
      </c>
    </row>
    <row r="1141" spans="1:10" customHeight="0">
      <c r="A1141" s="0">
        <f>HYPERLINK("https://dl.dropboxusercontent.com/scl/fi/hjiodx9iztjsfxvrdljb4/109058af.jpg?rlkey=4niavj752pmv2hhltu7kn71lb&amp;dl=0","Click to download Image")</f>
      </c>
      <c r="B1141" s="0">
        <f>HYPERLINK("https://dl.dropboxusercontent.com/scl/fi/i9b7xw4pd6k3xgcs8vko3/mens-t-shirt-size-chartsbisbee.jpg?rlkey=n25p0rk9efl0ev969i1mu1jmz&amp;dl=0","Click to download SizeChart")</f>
      </c>
      <c r="C1141" s="0" t="inlineStr">
        <is>
          <t>Bisbee Men's Long Sleeve Shirt</t>
        </is>
      </c>
      <c r="D1141" s="1">
        <v>109058</v>
      </c>
      <c r="E1141" s="0" t="inlineStr">
        <is>
          <t>WICHITA BISBEE:109058D-XL</t>
        </is>
      </c>
      <c r="F1141" s="2">
        <v>800109058045</v>
      </c>
      <c r="G1141" s="0" t="inlineStr">
        <is>
          <t>MENS</t>
        </is>
      </c>
      <c r="H1141" s="0" t="inlineStr">
        <is>
          <t>XL</t>
        </is>
      </c>
      <c r="I1141" s="0">
        <v>29.99</v>
      </c>
      <c r="J1141" s="0">
        <v>9</v>
      </c>
    </row>
    <row r="1142" spans="1:10" customHeight="0">
      <c r="A1142" s="0">
        <f>HYPERLINK("https://dl.dropboxusercontent.com/scl/fi/hjiodx9iztjsfxvrdljb4/109058af.jpg?rlkey=4niavj752pmv2hhltu7kn71lb&amp;dl=0","Click to download Image")</f>
      </c>
      <c r="B1142" s="0">
        <f>HYPERLINK("https://dl.dropboxusercontent.com/scl/fi/i9b7xw4pd6k3xgcs8vko3/mens-t-shirt-size-chartsbisbee.jpg?rlkey=n25p0rk9efl0ev969i1mu1jmz&amp;dl=0","Click to download SizeChart")</f>
      </c>
      <c r="C1142" s="0" t="inlineStr">
        <is>
          <t>Bisbee Men's Long Sleeve Shirt</t>
        </is>
      </c>
      <c r="D1142" s="1">
        <v>109058</v>
      </c>
      <c r="E1142" s="0" t="inlineStr">
        <is>
          <t>WICHITA BISBEE:109058E-2XL</t>
        </is>
      </c>
      <c r="F1142" s="2">
        <v>800109058052</v>
      </c>
      <c r="G1142" s="0" t="inlineStr">
        <is>
          <t>MENS</t>
        </is>
      </c>
      <c r="H1142" s="0" t="inlineStr">
        <is>
          <t>2XL</t>
        </is>
      </c>
      <c r="I1142" s="0">
        <v>29.99</v>
      </c>
      <c r="J1142" s="0">
        <v>6</v>
      </c>
    </row>
    <row r="1143" spans="1:10" customHeight="0">
      <c r="A1143" s="0">
        <f>HYPERLINK("https://dl.dropboxusercontent.com/scl/fi/hjiodx9iztjsfxvrdljb4/109058af.jpg?rlkey=4niavj752pmv2hhltu7kn71lb&amp;dl=0","Click to download Image")</f>
      </c>
      <c r="B1143" s="0">
        <f>HYPERLINK("https://dl.dropboxusercontent.com/scl/fi/i9b7xw4pd6k3xgcs8vko3/mens-t-shirt-size-chartsbisbee.jpg?rlkey=n25p0rk9efl0ev969i1mu1jmz&amp;dl=0","Click to download SizeChart")</f>
      </c>
      <c r="C1143" s="0" t="inlineStr">
        <is>
          <t>Bisbee Men's Long Sleeve Shirt</t>
        </is>
      </c>
      <c r="D1143" s="1">
        <v>109058</v>
      </c>
      <c r="E1143" s="0" t="inlineStr">
        <is>
          <t>WICHITA BISBEE:109058F-3XL</t>
        </is>
      </c>
      <c r="F1143" s="2">
        <v>800109058069</v>
      </c>
      <c r="G1143" s="0" t="inlineStr">
        <is>
          <t>MENS</t>
        </is>
      </c>
      <c r="H1143" s="0" t="inlineStr">
        <is>
          <t>3XL</t>
        </is>
      </c>
      <c r="I1143" s="0">
        <v>29.99</v>
      </c>
      <c r="J1143" s="0">
        <v>3</v>
      </c>
    </row>
    <row r="1144" spans="1:10" customHeight="0">
      <c r="A1144" s="0">
        <f>HYPERLINK("https://dl.dropboxusercontent.com/scl/fi/akm3cvbq6m8kcty26ibrm/109062af.jpg?rlkey=4zdctgs4yznfl659qg9pf1uve&amp;dl=0","Click to download Image")</f>
      </c>
      <c r="B1144" s="0">
        <f>HYPERLINK("https://dl.dropboxusercontent.com/scl/fi/i9b7xw4pd6k3xgcs8vko3/mens-t-shirt-size-chartsbisbee.jpg?rlkey=n25p0rk9efl0ev969i1mu1jmz&amp;dl=0","Click to download SizeChart")</f>
      </c>
      <c r="C1144" s="0" t="inlineStr">
        <is>
          <t>Bisbee Men's Long Sleeve Shirt</t>
        </is>
      </c>
      <c r="D1144" s="1">
        <v>109062</v>
      </c>
      <c r="E1144" s="0" t="inlineStr">
        <is>
          <t>INDIANA BISBEE:109062A-S</t>
        </is>
      </c>
      <c r="F1144" s="2">
        <v>800109062011</v>
      </c>
      <c r="G1144" s="0" t="inlineStr">
        <is>
          <t>MENS</t>
        </is>
      </c>
      <c r="H1144" s="0" t="inlineStr">
        <is>
          <t>S</t>
        </is>
      </c>
      <c r="I1144" s="0">
        <v>29.99</v>
      </c>
      <c r="J1144" s="0">
        <v>3</v>
      </c>
    </row>
    <row r="1145" spans="1:10" customHeight="0">
      <c r="A1145" s="0">
        <f>HYPERLINK("https://dl.dropboxusercontent.com/scl/fi/akm3cvbq6m8kcty26ibrm/109062af.jpg?rlkey=4zdctgs4yznfl659qg9pf1uve&amp;dl=0","Click to download Image")</f>
      </c>
      <c r="B1145" s="0">
        <f>HYPERLINK("https://dl.dropboxusercontent.com/scl/fi/i9b7xw4pd6k3xgcs8vko3/mens-t-shirt-size-chartsbisbee.jpg?rlkey=n25p0rk9efl0ev969i1mu1jmz&amp;dl=0","Click to download SizeChart")</f>
      </c>
      <c r="C1145" s="0" t="inlineStr">
        <is>
          <t>Bisbee Men's Long Sleeve Shirt</t>
        </is>
      </c>
      <c r="D1145" s="1">
        <v>109062</v>
      </c>
      <c r="E1145" s="0" t="inlineStr">
        <is>
          <t>INDIANA BISBEE:109062B-M</t>
        </is>
      </c>
      <c r="F1145" s="2">
        <v>800109062028</v>
      </c>
      <c r="G1145" s="0" t="inlineStr">
        <is>
          <t>MENS</t>
        </is>
      </c>
      <c r="H1145" s="0" t="inlineStr">
        <is>
          <t>M</t>
        </is>
      </c>
      <c r="I1145" s="0">
        <v>29.99</v>
      </c>
      <c r="J1145" s="0">
        <v>5</v>
      </c>
    </row>
    <row r="1146" spans="1:10" customHeight="0">
      <c r="A1146" s="0">
        <f>HYPERLINK("https://dl.dropboxusercontent.com/scl/fi/akm3cvbq6m8kcty26ibrm/109062af.jpg?rlkey=4zdctgs4yznfl659qg9pf1uve&amp;dl=0","Click to download Image")</f>
      </c>
      <c r="B1146" s="0">
        <f>HYPERLINK("https://dl.dropboxusercontent.com/scl/fi/i9b7xw4pd6k3xgcs8vko3/mens-t-shirt-size-chartsbisbee.jpg?rlkey=n25p0rk9efl0ev969i1mu1jmz&amp;dl=0","Click to download SizeChart")</f>
      </c>
      <c r="C1146" s="0" t="inlineStr">
        <is>
          <t>Bisbee Men's Long Sleeve Shirt</t>
        </is>
      </c>
      <c r="D1146" s="1">
        <v>109062</v>
      </c>
      <c r="E1146" s="0" t="inlineStr">
        <is>
          <t>INDIANA BISBEE:109062C-L</t>
        </is>
      </c>
      <c r="F1146" s="2">
        <v>800109062035</v>
      </c>
      <c r="G1146" s="0" t="inlineStr">
        <is>
          <t>MENS</t>
        </is>
      </c>
      <c r="H1146" s="0" t="inlineStr">
        <is>
          <t>L</t>
        </is>
      </c>
      <c r="I1146" s="0">
        <v>29.99</v>
      </c>
      <c r="J1146" s="0">
        <v>6</v>
      </c>
    </row>
    <row r="1147" spans="1:10" customHeight="0">
      <c r="A1147" s="0">
        <f>HYPERLINK("https://dl.dropboxusercontent.com/scl/fi/akm3cvbq6m8kcty26ibrm/109062af.jpg?rlkey=4zdctgs4yznfl659qg9pf1uve&amp;dl=0","Click to download Image")</f>
      </c>
      <c r="B1147" s="0">
        <f>HYPERLINK("https://dl.dropboxusercontent.com/scl/fi/i9b7xw4pd6k3xgcs8vko3/mens-t-shirt-size-chartsbisbee.jpg?rlkey=n25p0rk9efl0ev969i1mu1jmz&amp;dl=0","Click to download SizeChart")</f>
      </c>
      <c r="C1147" s="0" t="inlineStr">
        <is>
          <t>Bisbee Men's Long Sleeve Shirt</t>
        </is>
      </c>
      <c r="D1147" s="1">
        <v>109062</v>
      </c>
      <c r="E1147" s="0" t="inlineStr">
        <is>
          <t>INDIANA BISBEE:109062D-XL</t>
        </is>
      </c>
      <c r="F1147" s="2">
        <v>800109062042</v>
      </c>
      <c r="G1147" s="0" t="inlineStr">
        <is>
          <t>MENS</t>
        </is>
      </c>
      <c r="H1147" s="0" t="inlineStr">
        <is>
          <t>XL</t>
        </is>
      </c>
      <c r="I1147" s="0">
        <v>29.99</v>
      </c>
      <c r="J1147" s="0">
        <v>9</v>
      </c>
    </row>
    <row r="1148" spans="1:10" customHeight="0">
      <c r="A1148" s="0">
        <f>HYPERLINK("https://dl.dropboxusercontent.com/scl/fi/akm3cvbq6m8kcty26ibrm/109062af.jpg?rlkey=4zdctgs4yznfl659qg9pf1uve&amp;dl=0","Click to download Image")</f>
      </c>
      <c r="B1148" s="0">
        <f>HYPERLINK("https://dl.dropboxusercontent.com/scl/fi/i9b7xw4pd6k3xgcs8vko3/mens-t-shirt-size-chartsbisbee.jpg?rlkey=n25p0rk9efl0ev969i1mu1jmz&amp;dl=0","Click to download SizeChart")</f>
      </c>
      <c r="C1148" s="0" t="inlineStr">
        <is>
          <t>Bisbee Men's Long Sleeve Shirt</t>
        </is>
      </c>
      <c r="D1148" s="1">
        <v>109062</v>
      </c>
      <c r="E1148" s="0" t="inlineStr">
        <is>
          <t>INDIANA BISBEE:109062E-2XL</t>
        </is>
      </c>
      <c r="F1148" s="2">
        <v>800109062059</v>
      </c>
      <c r="G1148" s="0" t="inlineStr">
        <is>
          <t>MENS</t>
        </is>
      </c>
      <c r="H1148" s="0" t="inlineStr">
        <is>
          <t>2XL</t>
        </is>
      </c>
      <c r="I1148" s="0">
        <v>29.99</v>
      </c>
      <c r="J1148" s="0">
        <v>4</v>
      </c>
    </row>
    <row r="1149" spans="1:10" customHeight="0">
      <c r="A1149" s="0">
        <f>HYPERLINK("https://dl.dropboxusercontent.com/scl/fi/akm3cvbq6m8kcty26ibrm/109062af.jpg?rlkey=4zdctgs4yznfl659qg9pf1uve&amp;dl=0","Click to download Image")</f>
      </c>
      <c r="B1149" s="0">
        <f>HYPERLINK("https://dl.dropboxusercontent.com/scl/fi/i9b7xw4pd6k3xgcs8vko3/mens-t-shirt-size-chartsbisbee.jpg?rlkey=n25p0rk9efl0ev969i1mu1jmz&amp;dl=0","Click to download SizeChart")</f>
      </c>
      <c r="C1149" s="0" t="inlineStr">
        <is>
          <t>Bisbee Men's Long Sleeve Shirt</t>
        </is>
      </c>
      <c r="D1149" s="1">
        <v>109062</v>
      </c>
      <c r="E1149" s="0" t="inlineStr">
        <is>
          <t>INDIANA BISBEE:109062F-3XL</t>
        </is>
      </c>
      <c r="F1149" s="2">
        <v>800109062066</v>
      </c>
      <c r="G1149" s="0" t="inlineStr">
        <is>
          <t>MENS</t>
        </is>
      </c>
      <c r="H1149" s="0" t="inlineStr">
        <is>
          <t>3XL</t>
        </is>
      </c>
      <c r="I1149" s="0">
        <v>29.99</v>
      </c>
      <c r="J1149" s="0">
        <v>3</v>
      </c>
    </row>
    <row r="1150" spans="1:10" customHeight="0">
      <c r="A1150" s="0">
        <f>HYPERLINK("https://dl.dropboxusercontent.com/scl/fi/8hwflvecd25kkrpxu9lil/109476-af.jpg?rlkey=waxnrfef8goqmh7wktxznqsfl&amp;dl=0","Click to download Image")</f>
      </c>
      <c r="B1150" s="0">
        <f>HYPERLINK("https://dl.dropboxusercontent.com/scl/fi/akal9bt6p1lhky2sny2zh/mens-t-shirt-size-chartsapollo-lander.jpg?rlkey=30wh55hiddzec45oemdj8mjam&amp;dl=0","Click to download SizeChart")</f>
      </c>
      <c r="C1150" s="0" t="inlineStr">
        <is>
          <t>Lander Men's T-Shirt</t>
        </is>
      </c>
      <c r="D1150" s="1">
        <v>109476</v>
      </c>
      <c r="E1150" s="0" t="inlineStr">
        <is>
          <t>UNI LANDER:109476A-S</t>
        </is>
      </c>
      <c r="F1150" s="2">
        <v>802109476041</v>
      </c>
      <c r="G1150" s="0" t="inlineStr">
        <is>
          <t>MENS</t>
        </is>
      </c>
      <c r="H1150" s="0" t="inlineStr">
        <is>
          <t>S</t>
        </is>
      </c>
      <c r="I1150" s="0">
        <v>32.99</v>
      </c>
      <c r="J1150" s="0">
        <v>4</v>
      </c>
    </row>
    <row r="1151" spans="1:10" customHeight="0">
      <c r="A1151" s="0">
        <f>HYPERLINK("https://dl.dropboxusercontent.com/scl/fi/8hwflvecd25kkrpxu9lil/109476-af.jpg?rlkey=waxnrfef8goqmh7wktxznqsfl&amp;dl=0","Click to download Image")</f>
      </c>
      <c r="B1151" s="0">
        <f>HYPERLINK("https://dl.dropboxusercontent.com/scl/fi/akal9bt6p1lhky2sny2zh/mens-t-shirt-size-chartsapollo-lander.jpg?rlkey=30wh55hiddzec45oemdj8mjam&amp;dl=0","Click to download SizeChart")</f>
      </c>
      <c r="C1151" s="0" t="inlineStr">
        <is>
          <t>Lander Men's T-Shirt</t>
        </is>
      </c>
      <c r="D1151" s="1">
        <v>109476</v>
      </c>
      <c r="E1151" s="0" t="inlineStr">
        <is>
          <t>UNI LANDER:109476B-M</t>
        </is>
      </c>
      <c r="F1151" s="2">
        <v>802109476058</v>
      </c>
      <c r="G1151" s="0" t="inlineStr">
        <is>
          <t>MENS</t>
        </is>
      </c>
      <c r="H1151" s="0" t="inlineStr">
        <is>
          <t>M</t>
        </is>
      </c>
      <c r="I1151" s="0">
        <v>32.99</v>
      </c>
      <c r="J1151" s="0">
        <v>11</v>
      </c>
    </row>
    <row r="1152" spans="1:10" customHeight="0">
      <c r="A1152" s="0">
        <f>HYPERLINK("https://dl.dropboxusercontent.com/scl/fi/8hwflvecd25kkrpxu9lil/109476-af.jpg?rlkey=waxnrfef8goqmh7wktxznqsfl&amp;dl=0","Click to download Image")</f>
      </c>
      <c r="B1152" s="0">
        <f>HYPERLINK("https://dl.dropboxusercontent.com/scl/fi/akal9bt6p1lhky2sny2zh/mens-t-shirt-size-chartsapollo-lander.jpg?rlkey=30wh55hiddzec45oemdj8mjam&amp;dl=0","Click to download SizeChart")</f>
      </c>
      <c r="C1152" s="0" t="inlineStr">
        <is>
          <t>Lander Men's T-Shirt</t>
        </is>
      </c>
      <c r="D1152" s="1">
        <v>109476</v>
      </c>
      <c r="E1152" s="0" t="inlineStr">
        <is>
          <t>UNI LANDER:109476C-L</t>
        </is>
      </c>
      <c r="F1152" s="2">
        <v>802109476065</v>
      </c>
      <c r="G1152" s="0" t="inlineStr">
        <is>
          <t>MENS</t>
        </is>
      </c>
      <c r="H1152" s="0" t="inlineStr">
        <is>
          <t>L</t>
        </is>
      </c>
      <c r="I1152" s="0">
        <v>32.99</v>
      </c>
      <c r="J1152" s="0">
        <v>13</v>
      </c>
    </row>
    <row r="1153" spans="1:10" customHeight="0">
      <c r="A1153" s="0">
        <f>HYPERLINK("https://dl.dropboxusercontent.com/scl/fi/8hwflvecd25kkrpxu9lil/109476-af.jpg?rlkey=waxnrfef8goqmh7wktxznqsfl&amp;dl=0","Click to download Image")</f>
      </c>
      <c r="B1153" s="0">
        <f>HYPERLINK("https://dl.dropboxusercontent.com/scl/fi/akal9bt6p1lhky2sny2zh/mens-t-shirt-size-chartsapollo-lander.jpg?rlkey=30wh55hiddzec45oemdj8mjam&amp;dl=0","Click to download SizeChart")</f>
      </c>
      <c r="C1153" s="0" t="inlineStr">
        <is>
          <t>Lander Men's T-Shirt</t>
        </is>
      </c>
      <c r="D1153" s="1">
        <v>109476</v>
      </c>
      <c r="E1153" s="0" t="inlineStr">
        <is>
          <t>UNI LANDER:109476D-XL</t>
        </is>
      </c>
      <c r="F1153" s="2">
        <v>802109476072</v>
      </c>
      <c r="G1153" s="0" t="inlineStr">
        <is>
          <t>MENS</t>
        </is>
      </c>
      <c r="H1153" s="0" t="inlineStr">
        <is>
          <t>XL</t>
        </is>
      </c>
      <c r="I1153" s="0">
        <v>32.99</v>
      </c>
      <c r="J1153" s="0">
        <v>16</v>
      </c>
    </row>
    <row r="1154" spans="1:10" customHeight="0">
      <c r="A1154" s="0">
        <f>HYPERLINK("https://dl.dropboxusercontent.com/scl/fi/8hwflvecd25kkrpxu9lil/109476-af.jpg?rlkey=waxnrfef8goqmh7wktxznqsfl&amp;dl=0","Click to download Image")</f>
      </c>
      <c r="B1154" s="0">
        <f>HYPERLINK("https://dl.dropboxusercontent.com/scl/fi/akal9bt6p1lhky2sny2zh/mens-t-shirt-size-chartsapollo-lander.jpg?rlkey=30wh55hiddzec45oemdj8mjam&amp;dl=0","Click to download SizeChart")</f>
      </c>
      <c r="C1154" s="0" t="inlineStr">
        <is>
          <t>Lander Men's T-Shirt</t>
        </is>
      </c>
      <c r="D1154" s="1">
        <v>109476</v>
      </c>
      <c r="E1154" s="0" t="inlineStr">
        <is>
          <t>UNI LANDER:109476E-2XL</t>
        </is>
      </c>
      <c r="F1154" s="2">
        <v>802109476089</v>
      </c>
      <c r="G1154" s="0" t="inlineStr">
        <is>
          <t>MENS</t>
        </is>
      </c>
      <c r="H1154" s="0" t="inlineStr">
        <is>
          <t>2XL</t>
        </is>
      </c>
      <c r="I1154" s="0">
        <v>34.99</v>
      </c>
      <c r="J1154" s="0">
        <v>9</v>
      </c>
    </row>
    <row r="1155" spans="1:10" customHeight="0">
      <c r="A1155" s="0">
        <f>HYPERLINK("https://dl.dropboxusercontent.com/scl/fi/8hwflvecd25kkrpxu9lil/109476-af.jpg?rlkey=waxnrfef8goqmh7wktxznqsfl&amp;dl=0","Click to download Image")</f>
      </c>
      <c r="B1155" s="0">
        <f>HYPERLINK("https://dl.dropboxusercontent.com/scl/fi/akal9bt6p1lhky2sny2zh/mens-t-shirt-size-chartsapollo-lander.jpg?rlkey=30wh55hiddzec45oemdj8mjam&amp;dl=0","Click to download SizeChart")</f>
      </c>
      <c r="C1155" s="0" t="inlineStr">
        <is>
          <t>Lander Men's T-Shirt</t>
        </is>
      </c>
      <c r="D1155" s="1">
        <v>109476</v>
      </c>
      <c r="E1155" s="0" t="inlineStr">
        <is>
          <t>UNI LANDER:109476F-3XL</t>
        </is>
      </c>
      <c r="F1155" s="2">
        <v>802109476096</v>
      </c>
      <c r="G1155" s="0" t="inlineStr">
        <is>
          <t>MENS</t>
        </is>
      </c>
      <c r="H1155" s="0" t="inlineStr">
        <is>
          <t>3XL</t>
        </is>
      </c>
      <c r="I1155" s="0">
        <v>34.99</v>
      </c>
      <c r="J1155" s="0">
        <v>4</v>
      </c>
    </row>
    <row r="1156" spans="1:10" customHeight="0">
      <c r="A1156" s="0">
        <f>HYPERLINK("https://dl.dropboxusercontent.com/scl/fi/8hwflvecd25kkrpxu9lil/109476-af.jpg?rlkey=waxnrfef8goqmh7wktxznqsfl&amp;dl=0","Click to download Image")</f>
      </c>
      <c r="B1156" s="0">
        <f>HYPERLINK("https://dl.dropboxusercontent.com/scl/fi/akal9bt6p1lhky2sny2zh/mens-t-shirt-size-chartsapollo-lander.jpg?rlkey=30wh55hiddzec45oemdj8mjam&amp;dl=0","Click to download SizeChart")</f>
      </c>
      <c r="C1156" s="0" t="inlineStr">
        <is>
          <t>Lander Men's T-Shirt</t>
        </is>
      </c>
      <c r="D1156" s="1">
        <v>109476</v>
      </c>
      <c r="E1156" s="0" t="inlineStr">
        <is>
          <t>UNI LANDER 12 PACK:109476Z-12PK</t>
        </is>
      </c>
      <c r="F1156" s="2">
        <v>802109476997</v>
      </c>
      <c r="G1156" s="0" t="inlineStr">
        <is>
          <t>MENS</t>
        </is>
      </c>
      <c r="H1156" s="0" t="inlineStr">
        <is>
          <t>12 PACK</t>
        </is>
      </c>
      <c r="I1156" s="0">
        <v>377.88</v>
      </c>
      <c r="J1156" s="0">
        <v>0</v>
      </c>
    </row>
    <row r="1157" spans="1:10" customHeight="0">
      <c r="A1157" s="0">
        <f>HYPERLINK("https://dl.dropboxusercontent.com/scl/fi/vuo7tgx2zrlex2ulgu572/109475-af.jpg?rlkey=s6ackn11sns0fyw275esp2ram&amp;dl=0","Click to download Image")</f>
      </c>
      <c r="B1157" s="0">
        <f>HYPERLINK("https://dl.dropboxusercontent.com/scl/fi/akal9bt6p1lhky2sny2zh/mens-t-shirt-size-chartsapollo-lander.jpg?rlkey=30wh55hiddzec45oemdj8mjam&amp;dl=0","Click to download SizeChart")</f>
      </c>
      <c r="C1157" s="0" t="inlineStr">
        <is>
          <t>Lander Men's T-Shirt</t>
        </is>
      </c>
      <c r="D1157" s="1">
        <v>109475</v>
      </c>
      <c r="E1157" s="0" t="inlineStr">
        <is>
          <t>ISU LANDER:109475A-S</t>
        </is>
      </c>
      <c r="F1157" s="2">
        <v>801109475047</v>
      </c>
      <c r="G1157" s="0" t="inlineStr">
        <is>
          <t>MENS</t>
        </is>
      </c>
      <c r="H1157" s="0" t="inlineStr">
        <is>
          <t>S</t>
        </is>
      </c>
      <c r="I1157" s="0">
        <v>32.99</v>
      </c>
      <c r="J1157" s="0">
        <v>0</v>
      </c>
    </row>
    <row r="1158" spans="1:10" customHeight="0">
      <c r="A1158" s="0">
        <f>HYPERLINK("https://dl.dropboxusercontent.com/scl/fi/vuo7tgx2zrlex2ulgu572/109475-af.jpg?rlkey=s6ackn11sns0fyw275esp2ram&amp;dl=0","Click to download Image")</f>
      </c>
      <c r="B1158" s="0">
        <f>HYPERLINK("https://dl.dropboxusercontent.com/scl/fi/akal9bt6p1lhky2sny2zh/mens-t-shirt-size-chartsapollo-lander.jpg?rlkey=30wh55hiddzec45oemdj8mjam&amp;dl=0","Click to download SizeChart")</f>
      </c>
      <c r="C1158" s="0" t="inlineStr">
        <is>
          <t>Lander Men's T-Shirt</t>
        </is>
      </c>
      <c r="D1158" s="1">
        <v>109475</v>
      </c>
      <c r="E1158" s="0" t="inlineStr">
        <is>
          <t>ISU LANDER:109475B-M</t>
        </is>
      </c>
      <c r="F1158" s="2">
        <v>801109475054</v>
      </c>
      <c r="G1158" s="0" t="inlineStr">
        <is>
          <t>MENS</t>
        </is>
      </c>
      <c r="H1158" s="0" t="inlineStr">
        <is>
          <t>M</t>
        </is>
      </c>
      <c r="I1158" s="0">
        <v>32.99</v>
      </c>
      <c r="J1158" s="0">
        <v>7</v>
      </c>
    </row>
    <row r="1159" spans="1:10" customHeight="0">
      <c r="A1159" s="0">
        <f>HYPERLINK("https://dl.dropboxusercontent.com/scl/fi/vuo7tgx2zrlex2ulgu572/109475-af.jpg?rlkey=s6ackn11sns0fyw275esp2ram&amp;dl=0","Click to download Image")</f>
      </c>
      <c r="B1159" s="0">
        <f>HYPERLINK("https://dl.dropboxusercontent.com/scl/fi/akal9bt6p1lhky2sny2zh/mens-t-shirt-size-chartsapollo-lander.jpg?rlkey=30wh55hiddzec45oemdj8mjam&amp;dl=0","Click to download SizeChart")</f>
      </c>
      <c r="C1159" s="0" t="inlineStr">
        <is>
          <t>Lander Men's T-Shirt</t>
        </is>
      </c>
      <c r="D1159" s="1">
        <v>109475</v>
      </c>
      <c r="E1159" s="0" t="inlineStr">
        <is>
          <t>ISU LANDER:109475C-L</t>
        </is>
      </c>
      <c r="F1159" s="2">
        <v>801109475061</v>
      </c>
      <c r="G1159" s="0" t="inlineStr">
        <is>
          <t>MENS</t>
        </is>
      </c>
      <c r="H1159" s="0" t="inlineStr">
        <is>
          <t>L</t>
        </is>
      </c>
      <c r="I1159" s="0">
        <v>32.99</v>
      </c>
      <c r="J1159" s="0">
        <v>0</v>
      </c>
    </row>
    <row r="1160" spans="1:10" customHeight="0">
      <c r="A1160" s="0">
        <f>HYPERLINK("https://dl.dropboxusercontent.com/scl/fi/vuo7tgx2zrlex2ulgu572/109475-af.jpg?rlkey=s6ackn11sns0fyw275esp2ram&amp;dl=0","Click to download Image")</f>
      </c>
      <c r="B1160" s="0">
        <f>HYPERLINK("https://dl.dropboxusercontent.com/scl/fi/akal9bt6p1lhky2sny2zh/mens-t-shirt-size-chartsapollo-lander.jpg?rlkey=30wh55hiddzec45oemdj8mjam&amp;dl=0","Click to download SizeChart")</f>
      </c>
      <c r="C1160" s="0" t="inlineStr">
        <is>
          <t>Lander Men's T-Shirt</t>
        </is>
      </c>
      <c r="D1160" s="1">
        <v>109475</v>
      </c>
      <c r="E1160" s="0" t="inlineStr">
        <is>
          <t>ISU LANDER:109475D-XL</t>
        </is>
      </c>
      <c r="F1160" s="2">
        <v>801109475078</v>
      </c>
      <c r="G1160" s="0" t="inlineStr">
        <is>
          <t>MENS</t>
        </is>
      </c>
      <c r="H1160" s="0" t="inlineStr">
        <is>
          <t>XL</t>
        </is>
      </c>
      <c r="I1160" s="0">
        <v>32.99</v>
      </c>
      <c r="J1160" s="0">
        <v>6</v>
      </c>
    </row>
    <row r="1161" spans="1:10" customHeight="0">
      <c r="A1161" s="0">
        <f>HYPERLINK("https://dl.dropboxusercontent.com/scl/fi/vuo7tgx2zrlex2ulgu572/109475-af.jpg?rlkey=s6ackn11sns0fyw275esp2ram&amp;dl=0","Click to download Image")</f>
      </c>
      <c r="B1161" s="0">
        <f>HYPERLINK("https://dl.dropboxusercontent.com/scl/fi/akal9bt6p1lhky2sny2zh/mens-t-shirt-size-chartsapollo-lander.jpg?rlkey=30wh55hiddzec45oemdj8mjam&amp;dl=0","Click to download SizeChart")</f>
      </c>
      <c r="C1161" s="0" t="inlineStr">
        <is>
          <t>Lander Men's T-Shirt</t>
        </is>
      </c>
      <c r="D1161" s="1">
        <v>109475</v>
      </c>
      <c r="E1161" s="0" t="inlineStr">
        <is>
          <t>ISU LANDER:109475E-2XL</t>
        </is>
      </c>
      <c r="F1161" s="2">
        <v>801109475085</v>
      </c>
      <c r="G1161" s="0" t="inlineStr">
        <is>
          <t>MENS</t>
        </is>
      </c>
      <c r="H1161" s="0" t="inlineStr">
        <is>
          <t>2XL</t>
        </is>
      </c>
      <c r="I1161" s="0">
        <v>34.99</v>
      </c>
      <c r="J1161" s="0">
        <v>5</v>
      </c>
    </row>
    <row r="1162" spans="1:10" customHeight="0">
      <c r="A1162" s="0">
        <f>HYPERLINK("https://dl.dropboxusercontent.com/scl/fi/vuo7tgx2zrlex2ulgu572/109475-af.jpg?rlkey=s6ackn11sns0fyw275esp2ram&amp;dl=0","Click to download Image")</f>
      </c>
      <c r="B1162" s="0">
        <f>HYPERLINK("https://dl.dropboxusercontent.com/scl/fi/akal9bt6p1lhky2sny2zh/mens-t-shirt-size-chartsapollo-lander.jpg?rlkey=30wh55hiddzec45oemdj8mjam&amp;dl=0","Click to download SizeChart")</f>
      </c>
      <c r="C1162" s="0" t="inlineStr">
        <is>
          <t>Lander Men's T-Shirt</t>
        </is>
      </c>
      <c r="D1162" s="1">
        <v>109475</v>
      </c>
      <c r="E1162" s="0" t="inlineStr">
        <is>
          <t>ISU LANDER:109475F-3XL</t>
        </is>
      </c>
      <c r="F1162" s="2">
        <v>801109475092</v>
      </c>
      <c r="G1162" s="0" t="inlineStr">
        <is>
          <t>MENS</t>
        </is>
      </c>
      <c r="H1162" s="0" t="inlineStr">
        <is>
          <t>3XL</t>
        </is>
      </c>
      <c r="I1162" s="0">
        <v>34.99</v>
      </c>
      <c r="J1162" s="0">
        <v>0</v>
      </c>
    </row>
    <row r="1163" spans="1:10" customHeight="0">
      <c r="A1163" s="0">
        <f>HYPERLINK("https://dl.dropboxusercontent.com/scl/fi/vuo7tgx2zrlex2ulgu572/109475-af.jpg?rlkey=s6ackn11sns0fyw275esp2ram&amp;dl=0","Click to download Image")</f>
      </c>
      <c r="B1163" s="0">
        <f>HYPERLINK("https://dl.dropboxusercontent.com/scl/fi/akal9bt6p1lhky2sny2zh/mens-t-shirt-size-chartsapollo-lander.jpg?rlkey=30wh55hiddzec45oemdj8mjam&amp;dl=0","Click to download SizeChart")</f>
      </c>
      <c r="C1163" s="0" t="inlineStr">
        <is>
          <t>Lander Men's T-Shirt</t>
        </is>
      </c>
      <c r="D1163" s="1">
        <v>109475</v>
      </c>
      <c r="E1163" s="0" t="inlineStr">
        <is>
          <t>ISU LANDER 12 PACK:109475Z-12PK</t>
        </is>
      </c>
      <c r="F1163" s="2">
        <v>801109475993</v>
      </c>
      <c r="G1163" s="0" t="inlineStr">
        <is>
          <t>MENS</t>
        </is>
      </c>
      <c r="H1163" s="0" t="inlineStr">
        <is>
          <t>12 PACK</t>
        </is>
      </c>
      <c r="I1163" s="0">
        <v>377.88</v>
      </c>
      <c r="J1163" s="0">
        <v>0</v>
      </c>
    </row>
    <row r="1164" spans="1:10" customHeight="0">
      <c r="A1164" s="0">
        <f>HYPERLINK("https://dl.dropboxusercontent.com/scl/fi/lm3iw7jp6az46fctr5234/114390af.jpg?rlkey=krdl62c5hbr02k516i2dkqpgf&amp;dl=0","Click to download Image")</f>
      </c>
      <c r="B1164" s="0">
        <f>HYPERLINK("https://dl.dropboxusercontent.com/scl/fi/dunx1nmd8ec45si12afpv/mens-t-shirt-size-chartsfelix.jpg?rlkey=5osws7ywnzutiief6rj67pbv4&amp;dl=0","Click to download SizeChart")</f>
      </c>
      <c r="C1164" s="0" t="inlineStr">
        <is>
          <t>Felix Men's Long Sleeve Shirt</t>
        </is>
      </c>
      <c r="D1164" s="1">
        <v>114390</v>
      </c>
      <c r="E1164" s="0" t="inlineStr">
        <is>
          <t>PURDUE FELIX M BLACK:114390A-S</t>
        </is>
      </c>
      <c r="F1164" s="2">
        <v>804114390046</v>
      </c>
      <c r="G1164" s="0" t="inlineStr">
        <is>
          <t>MENS</t>
        </is>
      </c>
      <c r="H1164" s="0" t="inlineStr">
        <is>
          <t>S</t>
        </is>
      </c>
      <c r="I1164" s="0">
        <v>29.99</v>
      </c>
      <c r="J1164" s="0">
        <v>0</v>
      </c>
    </row>
    <row r="1165" spans="1:10" customHeight="0">
      <c r="A1165" s="0">
        <f>HYPERLINK("https://dl.dropboxusercontent.com/scl/fi/lm3iw7jp6az46fctr5234/114390af.jpg?rlkey=krdl62c5hbr02k516i2dkqpgf&amp;dl=0","Click to download Image")</f>
      </c>
      <c r="B1165" s="0">
        <f>HYPERLINK("https://dl.dropboxusercontent.com/scl/fi/dunx1nmd8ec45si12afpv/mens-t-shirt-size-chartsfelix.jpg?rlkey=5osws7ywnzutiief6rj67pbv4&amp;dl=0","Click to download SizeChart")</f>
      </c>
      <c r="C1165" s="0" t="inlineStr">
        <is>
          <t>Felix Men's Long Sleeve Shirt</t>
        </is>
      </c>
      <c r="D1165" s="1">
        <v>114390</v>
      </c>
      <c r="E1165" s="0" t="inlineStr">
        <is>
          <t>PURDUE FELIX M BLACK:114390B-M</t>
        </is>
      </c>
      <c r="F1165" s="2">
        <v>804114390053</v>
      </c>
      <c r="G1165" s="0" t="inlineStr">
        <is>
          <t>MENS</t>
        </is>
      </c>
      <c r="H1165" s="0" t="inlineStr">
        <is>
          <t>M</t>
        </is>
      </c>
      <c r="I1165" s="0">
        <v>29.99</v>
      </c>
      <c r="J1165" s="0">
        <v>0</v>
      </c>
    </row>
    <row r="1166" spans="1:10" customHeight="0">
      <c r="A1166" s="0">
        <f>HYPERLINK("https://dl.dropboxusercontent.com/scl/fi/lm3iw7jp6az46fctr5234/114390af.jpg?rlkey=krdl62c5hbr02k516i2dkqpgf&amp;dl=0","Click to download Image")</f>
      </c>
      <c r="B1166" s="0">
        <f>HYPERLINK("https://dl.dropboxusercontent.com/scl/fi/dunx1nmd8ec45si12afpv/mens-t-shirt-size-chartsfelix.jpg?rlkey=5osws7ywnzutiief6rj67pbv4&amp;dl=0","Click to download SizeChart")</f>
      </c>
      <c r="C1166" s="0" t="inlineStr">
        <is>
          <t>Felix Men's Long Sleeve Shirt</t>
        </is>
      </c>
      <c r="D1166" s="1">
        <v>114390</v>
      </c>
      <c r="E1166" s="0" t="inlineStr">
        <is>
          <t>PURDUE FELIX M BLACK:114390C-L</t>
        </is>
      </c>
      <c r="F1166" s="2">
        <v>804114390060</v>
      </c>
      <c r="G1166" s="0" t="inlineStr">
        <is>
          <t>MENS</t>
        </is>
      </c>
      <c r="H1166" s="0" t="inlineStr">
        <is>
          <t>L</t>
        </is>
      </c>
      <c r="I1166" s="0">
        <v>29.99</v>
      </c>
      <c r="J1166" s="0">
        <v>1</v>
      </c>
    </row>
    <row r="1167" spans="1:10" customHeight="0">
      <c r="A1167" s="0">
        <f>HYPERLINK("https://dl.dropboxusercontent.com/scl/fi/lm3iw7jp6az46fctr5234/114390af.jpg?rlkey=krdl62c5hbr02k516i2dkqpgf&amp;dl=0","Click to download Image")</f>
      </c>
      <c r="B1167" s="0">
        <f>HYPERLINK("https://dl.dropboxusercontent.com/scl/fi/dunx1nmd8ec45si12afpv/mens-t-shirt-size-chartsfelix.jpg?rlkey=5osws7ywnzutiief6rj67pbv4&amp;dl=0","Click to download SizeChart")</f>
      </c>
      <c r="C1167" s="0" t="inlineStr">
        <is>
          <t>Felix Men's Long Sleeve Shirt</t>
        </is>
      </c>
      <c r="D1167" s="1">
        <v>114390</v>
      </c>
      <c r="E1167" s="0" t="inlineStr">
        <is>
          <t>PURDUE FELIX M BLACK:114390D-XL</t>
        </is>
      </c>
      <c r="F1167" s="2">
        <v>804114390077</v>
      </c>
      <c r="G1167" s="0" t="inlineStr">
        <is>
          <t>MENS</t>
        </is>
      </c>
      <c r="H1167" s="0" t="inlineStr">
        <is>
          <t>XL</t>
        </is>
      </c>
      <c r="I1167" s="0">
        <v>29.99</v>
      </c>
      <c r="J1167" s="0">
        <v>0</v>
      </c>
    </row>
    <row r="1168" spans="1:10" customHeight="0">
      <c r="A1168" s="0">
        <f>HYPERLINK("https://dl.dropboxusercontent.com/scl/fi/lm3iw7jp6az46fctr5234/114390af.jpg?rlkey=krdl62c5hbr02k516i2dkqpgf&amp;dl=0","Click to download Image")</f>
      </c>
      <c r="B1168" s="0">
        <f>HYPERLINK("https://dl.dropboxusercontent.com/scl/fi/dunx1nmd8ec45si12afpv/mens-t-shirt-size-chartsfelix.jpg?rlkey=5osws7ywnzutiief6rj67pbv4&amp;dl=0","Click to download SizeChart")</f>
      </c>
      <c r="C1168" s="0" t="inlineStr">
        <is>
          <t>Felix Men's Long Sleeve Shirt</t>
        </is>
      </c>
      <c r="D1168" s="1">
        <v>114390</v>
      </c>
      <c r="E1168" s="0" t="inlineStr">
        <is>
          <t>PURDUE FELIX M BLACK:114390E-2XL</t>
        </is>
      </c>
      <c r="F1168" s="2">
        <v>804114390084</v>
      </c>
      <c r="G1168" s="0" t="inlineStr">
        <is>
          <t>MENS</t>
        </is>
      </c>
      <c r="H1168" s="0" t="inlineStr">
        <is>
          <t>2XL</t>
        </is>
      </c>
      <c r="I1168" s="0">
        <v>31.99</v>
      </c>
      <c r="J1168" s="0">
        <v>1</v>
      </c>
    </row>
    <row r="1169" spans="1:10" customHeight="0">
      <c r="A1169" s="0">
        <f>HYPERLINK("https://dl.dropboxusercontent.com/scl/fi/lm3iw7jp6az46fctr5234/114390af.jpg?rlkey=krdl62c5hbr02k516i2dkqpgf&amp;dl=0","Click to download Image")</f>
      </c>
      <c r="B1169" s="0">
        <f>HYPERLINK("https://dl.dropboxusercontent.com/scl/fi/dunx1nmd8ec45si12afpv/mens-t-shirt-size-chartsfelix.jpg?rlkey=5osws7ywnzutiief6rj67pbv4&amp;dl=0","Click to download SizeChart")</f>
      </c>
      <c r="C1169" s="0" t="inlineStr">
        <is>
          <t>Felix Men's Long Sleeve Shirt</t>
        </is>
      </c>
      <c r="D1169" s="1">
        <v>114390</v>
      </c>
      <c r="E1169" s="0" t="inlineStr">
        <is>
          <t>PURDUE FELIX M BLACK:114390F-3XL</t>
        </is>
      </c>
      <c r="F1169" s="2">
        <v>804114390091</v>
      </c>
      <c r="G1169" s="0" t="inlineStr">
        <is>
          <t>MENS</t>
        </is>
      </c>
      <c r="H1169" s="0" t="inlineStr">
        <is>
          <t>3XL</t>
        </is>
      </c>
      <c r="I1169" s="0">
        <v>31.99</v>
      </c>
      <c r="J1169" s="0">
        <v>0</v>
      </c>
    </row>
    <row r="1170" spans="1:10" customHeight="0">
      <c r="A1170" s="0">
        <f>HYPERLINK("https://dl.dropboxusercontent.com/scl/fi/lm3iw7jp6az46fctr5234/114390af.jpg?rlkey=krdl62c5hbr02k516i2dkqpgf&amp;dl=0","Click to download Image")</f>
      </c>
      <c r="B1170" s="0">
        <f>HYPERLINK("https://dl.dropboxusercontent.com/scl/fi/dunx1nmd8ec45si12afpv/mens-t-shirt-size-chartsfelix.jpg?rlkey=5osws7ywnzutiief6rj67pbv4&amp;dl=0","Click to download SizeChart")</f>
      </c>
      <c r="C1170" s="0" t="inlineStr">
        <is>
          <t>Felix Men's Long Sleeve Shirt</t>
        </is>
      </c>
      <c r="D1170" s="1">
        <v>114390</v>
      </c>
      <c r="E1170" s="0" t="inlineStr">
        <is>
          <t>PURDUE FELIX M BLACK 12 PACK:114390Z-12PK</t>
        </is>
      </c>
      <c r="F1170" s="2">
        <v>804114390992</v>
      </c>
      <c r="G1170" s="0" t="inlineStr">
        <is>
          <t>MENS</t>
        </is>
      </c>
      <c r="H1170" s="0" t="inlineStr">
        <is>
          <t>12 PACK</t>
        </is>
      </c>
      <c r="I1170" s="0">
        <v>341.88</v>
      </c>
      <c r="J1170" s="0">
        <v>0</v>
      </c>
    </row>
    <row r="1171" spans="1:10" customHeight="0">
      <c r="A1171" s="0">
        <f>HYPERLINK("https://dl.dropboxusercontent.com/scl/fi/r0xmbord4263ej9lkclf8/108034-af.jpg?rlkey=g7z55pmle0jbcifu330y6rhxx&amp;dl=0","Click to download Image")</f>
      </c>
      <c r="B1171" s="0">
        <f>HYPERLINK("https://dl.dropboxusercontent.com/scl/fi/4bf7v3csjbp5ugwd3seba/womens-t-shirt-size-chartsmahattan.jpg?rlkey=d02nccqsdf44sxte1jpvnshib&amp;dl=0","Click to download SizeChart")</f>
      </c>
      <c r="C1171" s="0" t="inlineStr">
        <is>
          <t>Manhattan Women's Short Sleeve T-Shirt</t>
        </is>
      </c>
      <c r="D1171" s="1">
        <v>108034</v>
      </c>
      <c r="E1171" s="0" t="inlineStr">
        <is>
          <t>IOWA MANHATTAN DK GREY:108034A-S</t>
        </is>
      </c>
      <c r="F1171" s="2">
        <v>800108034019</v>
      </c>
      <c r="G1171" s="0" t="inlineStr">
        <is>
          <t>WOMENS</t>
        </is>
      </c>
      <c r="H1171" s="0" t="inlineStr">
        <is>
          <t>S</t>
        </is>
      </c>
      <c r="I1171" s="0">
        <v>26.99</v>
      </c>
      <c r="J1171" s="0">
        <v>9</v>
      </c>
    </row>
    <row r="1172" spans="1:10" customHeight="0">
      <c r="A1172" s="0">
        <f>HYPERLINK("https://dl.dropboxusercontent.com/scl/fi/r0xmbord4263ej9lkclf8/108034-af.jpg?rlkey=g7z55pmle0jbcifu330y6rhxx&amp;dl=0","Click to download Image")</f>
      </c>
      <c r="B1172" s="0">
        <f>HYPERLINK("https://dl.dropboxusercontent.com/scl/fi/4bf7v3csjbp5ugwd3seba/womens-t-shirt-size-chartsmahattan.jpg?rlkey=d02nccqsdf44sxte1jpvnshib&amp;dl=0","Click to download SizeChart")</f>
      </c>
      <c r="C1172" s="0" t="inlineStr">
        <is>
          <t>Manhattan Women's Short Sleeve T-Shirt</t>
        </is>
      </c>
      <c r="D1172" s="1">
        <v>108034</v>
      </c>
      <c r="E1172" s="0" t="inlineStr">
        <is>
          <t>IOWA MANHATTAN DK GREY:108034B-M</t>
        </is>
      </c>
      <c r="F1172" s="2">
        <v>800108034026</v>
      </c>
      <c r="G1172" s="0" t="inlineStr">
        <is>
          <t>WOMENS</t>
        </is>
      </c>
      <c r="H1172" s="0" t="inlineStr">
        <is>
          <t>M</t>
        </is>
      </c>
      <c r="I1172" s="0">
        <v>26.99</v>
      </c>
      <c r="J1172" s="0">
        <v>18</v>
      </c>
    </row>
    <row r="1173" spans="1:10" customHeight="0">
      <c r="A1173" s="0">
        <f>HYPERLINK("https://dl.dropboxusercontent.com/scl/fi/r0xmbord4263ej9lkclf8/108034-af.jpg?rlkey=g7z55pmle0jbcifu330y6rhxx&amp;dl=0","Click to download Image")</f>
      </c>
      <c r="B1173" s="0">
        <f>HYPERLINK("https://dl.dropboxusercontent.com/scl/fi/4bf7v3csjbp5ugwd3seba/womens-t-shirt-size-chartsmahattan.jpg?rlkey=d02nccqsdf44sxte1jpvnshib&amp;dl=0","Click to download SizeChart")</f>
      </c>
      <c r="C1173" s="0" t="inlineStr">
        <is>
          <t>Manhattan Women's Short Sleeve T-Shirt</t>
        </is>
      </c>
      <c r="D1173" s="1">
        <v>108034</v>
      </c>
      <c r="E1173" s="0" t="inlineStr">
        <is>
          <t>IOWA MANHATTAN DK GREY:108034C-L</t>
        </is>
      </c>
      <c r="F1173" s="2">
        <v>800108034033</v>
      </c>
      <c r="G1173" s="0" t="inlineStr">
        <is>
          <t>WOMENS</t>
        </is>
      </c>
      <c r="H1173" s="0" t="inlineStr">
        <is>
          <t>L</t>
        </is>
      </c>
      <c r="I1173" s="0">
        <v>26.99</v>
      </c>
      <c r="J1173" s="0">
        <v>13</v>
      </c>
    </row>
    <row r="1174" spans="1:10" customHeight="0">
      <c r="A1174" s="0">
        <f>HYPERLINK("https://dl.dropboxusercontent.com/scl/fi/r0xmbord4263ej9lkclf8/108034-af.jpg?rlkey=g7z55pmle0jbcifu330y6rhxx&amp;dl=0","Click to download Image")</f>
      </c>
      <c r="B1174" s="0">
        <f>HYPERLINK("https://dl.dropboxusercontent.com/scl/fi/4bf7v3csjbp5ugwd3seba/womens-t-shirt-size-chartsmahattan.jpg?rlkey=d02nccqsdf44sxte1jpvnshib&amp;dl=0","Click to download SizeChart")</f>
      </c>
      <c r="C1174" s="0" t="inlineStr">
        <is>
          <t>Manhattan Women's Short Sleeve T-Shirt</t>
        </is>
      </c>
      <c r="D1174" s="1">
        <v>108034</v>
      </c>
      <c r="E1174" s="0" t="inlineStr">
        <is>
          <t>IOWA MANHATTAN DK GREY:108034D-XL</t>
        </is>
      </c>
      <c r="F1174" s="2">
        <v>800108034040</v>
      </c>
      <c r="G1174" s="0" t="inlineStr">
        <is>
          <t>WOMENS</t>
        </is>
      </c>
      <c r="H1174" s="0" t="inlineStr">
        <is>
          <t>XL</t>
        </is>
      </c>
      <c r="I1174" s="0">
        <v>26.99</v>
      </c>
      <c r="J1174" s="0">
        <v>0</v>
      </c>
    </row>
    <row r="1175" spans="1:10" customHeight="0">
      <c r="A1175" s="0">
        <f>HYPERLINK("https://dl.dropboxusercontent.com/scl/fi/r0xmbord4263ej9lkclf8/108034-af.jpg?rlkey=g7z55pmle0jbcifu330y6rhxx&amp;dl=0","Click to download Image")</f>
      </c>
      <c r="B1175" s="0">
        <f>HYPERLINK("https://dl.dropboxusercontent.com/scl/fi/4bf7v3csjbp5ugwd3seba/womens-t-shirt-size-chartsmahattan.jpg?rlkey=d02nccqsdf44sxte1jpvnshib&amp;dl=0","Click to download SizeChart")</f>
      </c>
      <c r="C1175" s="0" t="inlineStr">
        <is>
          <t>Manhattan Women's Short Sleeve T-Shirt</t>
        </is>
      </c>
      <c r="D1175" s="1">
        <v>108034</v>
      </c>
      <c r="E1175" s="0" t="inlineStr">
        <is>
          <t>IOWA MANHATTAN DK GREY:108034E-2XL</t>
        </is>
      </c>
      <c r="F1175" s="2">
        <v>800108034057</v>
      </c>
      <c r="G1175" s="0" t="inlineStr">
        <is>
          <t>WOMENS</t>
        </is>
      </c>
      <c r="H1175" s="0" t="inlineStr">
        <is>
          <t>2XL</t>
        </is>
      </c>
      <c r="I1175" s="0">
        <v>26.99</v>
      </c>
      <c r="J1175" s="0">
        <v>0</v>
      </c>
    </row>
    <row r="1176" spans="1:10" customHeight="0">
      <c r="A1176" s="0">
        <f>HYPERLINK("https://dl.dropboxusercontent.com/scl/fi/r0xmbord4263ej9lkclf8/108034-af.jpg?rlkey=g7z55pmle0jbcifu330y6rhxx&amp;dl=0","Click to download Image")</f>
      </c>
      <c r="B1176" s="0">
        <f>HYPERLINK("https://dl.dropboxusercontent.com/scl/fi/4bf7v3csjbp5ugwd3seba/womens-t-shirt-size-chartsmahattan.jpg?rlkey=d02nccqsdf44sxte1jpvnshib&amp;dl=0","Click to download SizeChart")</f>
      </c>
      <c r="C1176" s="0" t="inlineStr">
        <is>
          <t>Manhattan Women's Short Sleeve T-Shirt</t>
        </is>
      </c>
      <c r="D1176" s="1">
        <v>108034</v>
      </c>
      <c r="E1176" s="0" t="inlineStr">
        <is>
          <t>IOWA MANHATTAN DK GREY:108034F-3XL</t>
        </is>
      </c>
      <c r="F1176" s="2">
        <v>800108034064</v>
      </c>
      <c r="G1176" s="0" t="inlineStr">
        <is>
          <t>WOMENS</t>
        </is>
      </c>
      <c r="H1176" s="0" t="inlineStr">
        <is>
          <t>3XL</t>
        </is>
      </c>
      <c r="I1176" s="0">
        <v>26.99</v>
      </c>
      <c r="J1176" s="0">
        <v>0</v>
      </c>
    </row>
    <row r="1177" spans="1:10" customHeight="0">
      <c r="A1177" s="0">
        <f>HYPERLINK("https://dl.dropboxusercontent.com/scl/fi/r0xmbord4263ej9lkclf8/108034-af.jpg?rlkey=g7z55pmle0jbcifu330y6rhxx&amp;dl=0","Click to download Image")</f>
      </c>
      <c r="B1177" s="0">
        <f>HYPERLINK("https://dl.dropboxusercontent.com/scl/fi/4bf7v3csjbp5ugwd3seba/womens-t-shirt-size-chartsmahattan.jpg?rlkey=d02nccqsdf44sxte1jpvnshib&amp;dl=0","Click to download SizeChart")</f>
      </c>
      <c r="C1177" s="0" t="inlineStr">
        <is>
          <t>Manhattan Women's Short Sleeve T-Shirt</t>
        </is>
      </c>
      <c r="D1177" s="1">
        <v>108034</v>
      </c>
      <c r="E1177" s="0" t="inlineStr">
        <is>
          <t>IOWA MANHATTAN DK GREY 12 PACK:108034Z-12PK</t>
        </is>
      </c>
      <c r="F1177" s="2">
        <v>800108034101</v>
      </c>
      <c r="G1177" s="0" t="inlineStr">
        <is>
          <t>WOMENS</t>
        </is>
      </c>
      <c r="H1177" s="0" t="inlineStr">
        <is>
          <t>12 PACK</t>
        </is>
      </c>
      <c r="I1177" s="0">
        <v>299.88</v>
      </c>
      <c r="J1177" s="0">
        <v>0</v>
      </c>
    </row>
    <row r="1178" spans="1:10" customHeight="0">
      <c r="A1178" s="0">
        <f>HYPERLINK("https://dl.dropboxusercontent.com/scl/fi/2b5oodjtlxdkpeqlchu5h/108037-f.jpg?rlkey=zohtyuugb3vjoc2eihzwz156u&amp;dl=0","Click to download Image")</f>
      </c>
      <c r="B1178" s="0">
        <f>HYPERLINK("https://dl.dropboxusercontent.com/scl/fi/4bf7v3csjbp5ugwd3seba/womens-t-shirt-size-chartsmahattan.jpg?rlkey=d02nccqsdf44sxte1jpvnshib&amp;dl=0","Click to download SizeChart")</f>
      </c>
      <c r="C1178" s="0" t="inlineStr">
        <is>
          <t>Manhattan Women's Short Sleeve T-Shirt</t>
        </is>
      </c>
      <c r="D1178" s="1">
        <v>108037</v>
      </c>
      <c r="E1178" s="0" t="inlineStr">
        <is>
          <t>UNI MANHATTAN DARK GREY:108037A-S</t>
        </is>
      </c>
      <c r="F1178" s="2">
        <v>800108037010</v>
      </c>
      <c r="G1178" s="0" t="inlineStr">
        <is>
          <t>WOMENS</t>
        </is>
      </c>
      <c r="H1178" s="0" t="inlineStr">
        <is>
          <t>S</t>
        </is>
      </c>
      <c r="I1178" s="0">
        <v>26.99</v>
      </c>
      <c r="J1178" s="0">
        <v>4</v>
      </c>
    </row>
    <row r="1179" spans="1:10" customHeight="0">
      <c r="A1179" s="0">
        <f>HYPERLINK("https://dl.dropboxusercontent.com/scl/fi/2b5oodjtlxdkpeqlchu5h/108037-f.jpg?rlkey=zohtyuugb3vjoc2eihzwz156u&amp;dl=0","Click to download Image")</f>
      </c>
      <c r="B1179" s="0">
        <f>HYPERLINK("https://dl.dropboxusercontent.com/scl/fi/4bf7v3csjbp5ugwd3seba/womens-t-shirt-size-chartsmahattan.jpg?rlkey=d02nccqsdf44sxte1jpvnshib&amp;dl=0","Click to download SizeChart")</f>
      </c>
      <c r="C1179" s="0" t="inlineStr">
        <is>
          <t>Manhattan Women's Short Sleeve T-Shirt</t>
        </is>
      </c>
      <c r="D1179" s="1">
        <v>108037</v>
      </c>
      <c r="E1179" s="0" t="inlineStr">
        <is>
          <t>UNI MANHATTAN DARK GREY:108037B-M</t>
        </is>
      </c>
      <c r="F1179" s="2">
        <v>800108037027</v>
      </c>
      <c r="G1179" s="0" t="inlineStr">
        <is>
          <t>WOMENS</t>
        </is>
      </c>
      <c r="H1179" s="0" t="inlineStr">
        <is>
          <t>M</t>
        </is>
      </c>
      <c r="I1179" s="0">
        <v>26.99</v>
      </c>
      <c r="J1179" s="0">
        <v>12</v>
      </c>
    </row>
    <row r="1180" spans="1:10" customHeight="0">
      <c r="A1180" s="0">
        <f>HYPERLINK("https://dl.dropboxusercontent.com/scl/fi/2b5oodjtlxdkpeqlchu5h/108037-f.jpg?rlkey=zohtyuugb3vjoc2eihzwz156u&amp;dl=0","Click to download Image")</f>
      </c>
      <c r="B1180" s="0">
        <f>HYPERLINK("https://dl.dropboxusercontent.com/scl/fi/4bf7v3csjbp5ugwd3seba/womens-t-shirt-size-chartsmahattan.jpg?rlkey=d02nccqsdf44sxte1jpvnshib&amp;dl=0","Click to download SizeChart")</f>
      </c>
      <c r="C1180" s="0" t="inlineStr">
        <is>
          <t>Manhattan Women's Short Sleeve T-Shirt</t>
        </is>
      </c>
      <c r="D1180" s="1">
        <v>108037</v>
      </c>
      <c r="E1180" s="0" t="inlineStr">
        <is>
          <t>UNI MANHATTAN DARK GREY:108037C-L</t>
        </is>
      </c>
      <c r="F1180" s="2">
        <v>800108037034</v>
      </c>
      <c r="G1180" s="0" t="inlineStr">
        <is>
          <t>WOMENS</t>
        </is>
      </c>
      <c r="H1180" s="0" t="inlineStr">
        <is>
          <t>L</t>
        </is>
      </c>
      <c r="I1180" s="0">
        <v>26.99</v>
      </c>
      <c r="J1180" s="0">
        <v>13</v>
      </c>
    </row>
    <row r="1181" spans="1:10" customHeight="0">
      <c r="A1181" s="0">
        <f>HYPERLINK("https://dl.dropboxusercontent.com/scl/fi/2b5oodjtlxdkpeqlchu5h/108037-f.jpg?rlkey=zohtyuugb3vjoc2eihzwz156u&amp;dl=0","Click to download Image")</f>
      </c>
      <c r="B1181" s="0">
        <f>HYPERLINK("https://dl.dropboxusercontent.com/scl/fi/4bf7v3csjbp5ugwd3seba/womens-t-shirt-size-chartsmahattan.jpg?rlkey=d02nccqsdf44sxte1jpvnshib&amp;dl=0","Click to download SizeChart")</f>
      </c>
      <c r="C1181" s="0" t="inlineStr">
        <is>
          <t>Manhattan Women's Short Sleeve T-Shirt</t>
        </is>
      </c>
      <c r="D1181" s="1">
        <v>108037</v>
      </c>
      <c r="E1181" s="0" t="inlineStr">
        <is>
          <t>UNI MANHATTAN DARK GREY:108037D-XL</t>
        </is>
      </c>
      <c r="F1181" s="2">
        <v>800108037041</v>
      </c>
      <c r="G1181" s="0" t="inlineStr">
        <is>
          <t>WOMENS</t>
        </is>
      </c>
      <c r="H1181" s="0" t="inlineStr">
        <is>
          <t>XL</t>
        </is>
      </c>
      <c r="I1181" s="0">
        <v>26.99</v>
      </c>
      <c r="J1181" s="0">
        <v>7</v>
      </c>
    </row>
    <row r="1182" spans="1:10" customHeight="0">
      <c r="A1182" s="0">
        <f>HYPERLINK("https://dl.dropboxusercontent.com/scl/fi/2b5oodjtlxdkpeqlchu5h/108037-f.jpg?rlkey=zohtyuugb3vjoc2eihzwz156u&amp;dl=0","Click to download Image")</f>
      </c>
      <c r="B1182" s="0">
        <f>HYPERLINK("https://dl.dropboxusercontent.com/scl/fi/4bf7v3csjbp5ugwd3seba/womens-t-shirt-size-chartsmahattan.jpg?rlkey=d02nccqsdf44sxte1jpvnshib&amp;dl=0","Click to download SizeChart")</f>
      </c>
      <c r="C1182" s="0" t="inlineStr">
        <is>
          <t>Manhattan Women's Short Sleeve T-Shirt</t>
        </is>
      </c>
      <c r="D1182" s="1">
        <v>108037</v>
      </c>
      <c r="E1182" s="0" t="inlineStr">
        <is>
          <t>UNI MANHATTAN DARK GREY:108037E-2XL</t>
        </is>
      </c>
      <c r="F1182" s="2">
        <v>800108037058</v>
      </c>
      <c r="G1182" s="0" t="inlineStr">
        <is>
          <t>WOMENS</t>
        </is>
      </c>
      <c r="H1182" s="0" t="inlineStr">
        <is>
          <t>2XL</t>
        </is>
      </c>
      <c r="I1182" s="0">
        <v>26.99</v>
      </c>
      <c r="J1182" s="0">
        <v>1</v>
      </c>
    </row>
    <row r="1183" spans="1:10" customHeight="0">
      <c r="A1183" s="0">
        <f>HYPERLINK("https://dl.dropboxusercontent.com/scl/fi/2b5oodjtlxdkpeqlchu5h/108037-f.jpg?rlkey=zohtyuugb3vjoc2eihzwz156u&amp;dl=0","Click to download Image")</f>
      </c>
      <c r="B1183" s="0">
        <f>HYPERLINK("https://dl.dropboxusercontent.com/scl/fi/4bf7v3csjbp5ugwd3seba/womens-t-shirt-size-chartsmahattan.jpg?rlkey=d02nccqsdf44sxte1jpvnshib&amp;dl=0","Click to download SizeChart")</f>
      </c>
      <c r="C1183" s="0" t="inlineStr">
        <is>
          <t>Manhattan Women's Short Sleeve T-Shirt</t>
        </is>
      </c>
      <c r="D1183" s="1">
        <v>108037</v>
      </c>
      <c r="E1183" s="0" t="inlineStr">
        <is>
          <t>UNI MANHATTAN DARK GREY:108037F-3XL</t>
        </is>
      </c>
      <c r="F1183" s="2">
        <v>800108037065</v>
      </c>
      <c r="G1183" s="0" t="inlineStr">
        <is>
          <t>WOMENS</t>
        </is>
      </c>
      <c r="H1183" s="0" t="inlineStr">
        <is>
          <t>3XL</t>
        </is>
      </c>
      <c r="I1183" s="0">
        <v>26.99</v>
      </c>
      <c r="J1183" s="0">
        <v>2</v>
      </c>
    </row>
    <row r="1184" spans="1:10" customHeight="0">
      <c r="A1184" s="0">
        <f>HYPERLINK("https://dl.dropboxusercontent.com/scl/fi/2b5oodjtlxdkpeqlchu5h/108037-f.jpg?rlkey=zohtyuugb3vjoc2eihzwz156u&amp;dl=0","Click to download Image")</f>
      </c>
      <c r="B1184" s="0">
        <f>HYPERLINK("https://dl.dropboxusercontent.com/scl/fi/4bf7v3csjbp5ugwd3seba/womens-t-shirt-size-chartsmahattan.jpg?rlkey=d02nccqsdf44sxte1jpvnshib&amp;dl=0","Click to download SizeChart")</f>
      </c>
      <c r="C1184" s="0" t="inlineStr">
        <is>
          <t>Manhattan Women's Short Sleeve T-Shirt</t>
        </is>
      </c>
      <c r="D1184" s="1">
        <v>108037</v>
      </c>
      <c r="E1184" s="0" t="inlineStr">
        <is>
          <t>UNI MANHATTAN DK GREY 12 PACK:108037Z-12PK</t>
        </is>
      </c>
      <c r="F1184" s="2">
        <v>800108037102</v>
      </c>
      <c r="G1184" s="0" t="inlineStr">
        <is>
          <t>WOMENS</t>
        </is>
      </c>
      <c r="H1184" s="0" t="inlineStr">
        <is>
          <t>12 PACK</t>
        </is>
      </c>
      <c r="I1184" s="0">
        <v>299.88</v>
      </c>
      <c r="J1184" s="0">
        <v>0</v>
      </c>
    </row>
    <row r="1185" spans="1:10" customHeight="0">
      <c r="A1185" s="0">
        <f>HYPERLINK("https://dl.dropboxusercontent.com/scl/fi/8zrjd8e13tk1rz67nnpcd/108035-af.jpg?rlkey=am8r1kgdkpyssolqjwtziy1il&amp;dl=0","Click to download Image")</f>
      </c>
      <c r="B1185" s="0">
        <f>HYPERLINK("https://dl.dropboxusercontent.com/scl/fi/4bf7v3csjbp5ugwd3seba/womens-t-shirt-size-chartsmahattan.jpg?rlkey=d02nccqsdf44sxte1jpvnshib&amp;dl=0","Click to download SizeChart")</f>
      </c>
      <c r="C1185" s="0" t="inlineStr">
        <is>
          <t>Manhattan Women's Short Sleeve T-Shirt</t>
        </is>
      </c>
      <c r="D1185" s="1">
        <v>108035</v>
      </c>
      <c r="E1185" s="0" t="inlineStr">
        <is>
          <t>ISU MANHATTAN DK GREY:108035A-S</t>
        </is>
      </c>
      <c r="F1185" s="2">
        <v>800108035016</v>
      </c>
      <c r="G1185" s="0" t="inlineStr">
        <is>
          <t>WOMENS</t>
        </is>
      </c>
      <c r="H1185" s="0" t="inlineStr">
        <is>
          <t>S</t>
        </is>
      </c>
      <c r="I1185" s="0">
        <v>26.99</v>
      </c>
      <c r="J1185" s="0">
        <v>5</v>
      </c>
    </row>
    <row r="1186" spans="1:10" customHeight="0">
      <c r="A1186" s="0">
        <f>HYPERLINK("https://dl.dropboxusercontent.com/scl/fi/8zrjd8e13tk1rz67nnpcd/108035-af.jpg?rlkey=am8r1kgdkpyssolqjwtziy1il&amp;dl=0","Click to download Image")</f>
      </c>
      <c r="B1186" s="0">
        <f>HYPERLINK("https://dl.dropboxusercontent.com/scl/fi/4bf7v3csjbp5ugwd3seba/womens-t-shirt-size-chartsmahattan.jpg?rlkey=d02nccqsdf44sxte1jpvnshib&amp;dl=0","Click to download SizeChart")</f>
      </c>
      <c r="C1186" s="0" t="inlineStr">
        <is>
          <t>Manhattan Women's Short Sleeve T-Shirt</t>
        </is>
      </c>
      <c r="D1186" s="1">
        <v>108035</v>
      </c>
      <c r="E1186" s="0" t="inlineStr">
        <is>
          <t>ISU MANHATTAN DK GREY:108035B-M</t>
        </is>
      </c>
      <c r="F1186" s="2">
        <v>800108035023</v>
      </c>
      <c r="G1186" s="0" t="inlineStr">
        <is>
          <t>WOMENS</t>
        </is>
      </c>
      <c r="H1186" s="0" t="inlineStr">
        <is>
          <t>M</t>
        </is>
      </c>
      <c r="I1186" s="0">
        <v>26.99</v>
      </c>
      <c r="J1186" s="0">
        <v>8</v>
      </c>
    </row>
    <row r="1187" spans="1:10" customHeight="0">
      <c r="A1187" s="0">
        <f>HYPERLINK("https://dl.dropboxusercontent.com/scl/fi/8zrjd8e13tk1rz67nnpcd/108035-af.jpg?rlkey=am8r1kgdkpyssolqjwtziy1il&amp;dl=0","Click to download Image")</f>
      </c>
      <c r="B1187" s="0">
        <f>HYPERLINK("https://dl.dropboxusercontent.com/scl/fi/4bf7v3csjbp5ugwd3seba/womens-t-shirt-size-chartsmahattan.jpg?rlkey=d02nccqsdf44sxte1jpvnshib&amp;dl=0","Click to download SizeChart")</f>
      </c>
      <c r="C1187" s="0" t="inlineStr">
        <is>
          <t>Manhattan Women's Short Sleeve T-Shirt</t>
        </is>
      </c>
      <c r="D1187" s="1">
        <v>108035</v>
      </c>
      <c r="E1187" s="0" t="inlineStr">
        <is>
          <t>ISU MANHATTAN DK GREY:108035C-L</t>
        </is>
      </c>
      <c r="F1187" s="2">
        <v>800108035030</v>
      </c>
      <c r="G1187" s="0" t="inlineStr">
        <is>
          <t>WOMENS</t>
        </is>
      </c>
      <c r="H1187" s="0" t="inlineStr">
        <is>
          <t>L</t>
        </is>
      </c>
      <c r="I1187" s="0">
        <v>26.99</v>
      </c>
      <c r="J1187" s="0">
        <v>9</v>
      </c>
    </row>
    <row r="1188" spans="1:10" customHeight="0">
      <c r="A1188" s="0">
        <f>HYPERLINK("https://dl.dropboxusercontent.com/scl/fi/8zrjd8e13tk1rz67nnpcd/108035-af.jpg?rlkey=am8r1kgdkpyssolqjwtziy1il&amp;dl=0","Click to download Image")</f>
      </c>
      <c r="B1188" s="0">
        <f>HYPERLINK("https://dl.dropboxusercontent.com/scl/fi/4bf7v3csjbp5ugwd3seba/womens-t-shirt-size-chartsmahattan.jpg?rlkey=d02nccqsdf44sxte1jpvnshib&amp;dl=0","Click to download SizeChart")</f>
      </c>
      <c r="C1188" s="0" t="inlineStr">
        <is>
          <t>Manhattan Women's Short Sleeve T-Shirt</t>
        </is>
      </c>
      <c r="D1188" s="1">
        <v>108035</v>
      </c>
      <c r="E1188" s="0" t="inlineStr">
        <is>
          <t>ISU MANHATTAN DK GREY:108035D-XL</t>
        </is>
      </c>
      <c r="F1188" s="2">
        <v>800108035047</v>
      </c>
      <c r="G1188" s="0" t="inlineStr">
        <is>
          <t>WOMENS</t>
        </is>
      </c>
      <c r="H1188" s="0" t="inlineStr">
        <is>
          <t>XL</t>
        </is>
      </c>
      <c r="I1188" s="0">
        <v>26.99</v>
      </c>
      <c r="J1188" s="0">
        <v>0</v>
      </c>
    </row>
    <row r="1189" spans="1:10" customHeight="0">
      <c r="A1189" s="0">
        <f>HYPERLINK("https://dl.dropboxusercontent.com/scl/fi/8zrjd8e13tk1rz67nnpcd/108035-af.jpg?rlkey=am8r1kgdkpyssolqjwtziy1il&amp;dl=0","Click to download Image")</f>
      </c>
      <c r="B1189" s="0">
        <f>HYPERLINK("https://dl.dropboxusercontent.com/scl/fi/4bf7v3csjbp5ugwd3seba/womens-t-shirt-size-chartsmahattan.jpg?rlkey=d02nccqsdf44sxte1jpvnshib&amp;dl=0","Click to download SizeChart")</f>
      </c>
      <c r="C1189" s="0" t="inlineStr">
        <is>
          <t>Manhattan Women's Short Sleeve T-Shirt</t>
        </is>
      </c>
      <c r="D1189" s="1">
        <v>108035</v>
      </c>
      <c r="E1189" s="0" t="inlineStr">
        <is>
          <t>ISU MANHATTAN DK GREY:108035E-2XL</t>
        </is>
      </c>
      <c r="F1189" s="2">
        <v>800108035055</v>
      </c>
      <c r="G1189" s="0" t="inlineStr">
        <is>
          <t>WOMENS</t>
        </is>
      </c>
      <c r="H1189" s="0" t="inlineStr">
        <is>
          <t>2XL</t>
        </is>
      </c>
      <c r="I1189" s="0">
        <v>26.99</v>
      </c>
      <c r="J1189" s="0">
        <v>0</v>
      </c>
    </row>
    <row r="1190" spans="1:10" customHeight="0">
      <c r="A1190" s="0">
        <f>HYPERLINK("https://dl.dropboxusercontent.com/scl/fi/8zrjd8e13tk1rz67nnpcd/108035-af.jpg?rlkey=am8r1kgdkpyssolqjwtziy1il&amp;dl=0","Click to download Image")</f>
      </c>
      <c r="B1190" s="0">
        <f>HYPERLINK("https://dl.dropboxusercontent.com/scl/fi/4bf7v3csjbp5ugwd3seba/womens-t-shirt-size-chartsmahattan.jpg?rlkey=d02nccqsdf44sxte1jpvnshib&amp;dl=0","Click to download SizeChart")</f>
      </c>
      <c r="C1190" s="0" t="inlineStr">
        <is>
          <t>Manhattan Women's Short Sleeve T-Shirt</t>
        </is>
      </c>
      <c r="D1190" s="1">
        <v>108035</v>
      </c>
      <c r="E1190" s="0" t="inlineStr">
        <is>
          <t>ISU MANHATTAN DK GREY:108035F-3XL</t>
        </is>
      </c>
      <c r="F1190" s="2">
        <v>800108035061</v>
      </c>
      <c r="G1190" s="0" t="inlineStr">
        <is>
          <t>WOMENS</t>
        </is>
      </c>
      <c r="H1190" s="0" t="inlineStr">
        <is>
          <t>3XL</t>
        </is>
      </c>
      <c r="I1190" s="0">
        <v>26.99</v>
      </c>
      <c r="J1190" s="0">
        <v>0</v>
      </c>
    </row>
    <row r="1191" spans="1:10" customHeight="0">
      <c r="A1191" s="0">
        <f>HYPERLINK("https://dl.dropboxusercontent.com/scl/fi/8zrjd8e13tk1rz67nnpcd/108035-af.jpg?rlkey=am8r1kgdkpyssolqjwtziy1il&amp;dl=0","Click to download Image")</f>
      </c>
      <c r="B1191" s="0">
        <f>HYPERLINK("https://dl.dropboxusercontent.com/scl/fi/4bf7v3csjbp5ugwd3seba/womens-t-shirt-size-chartsmahattan.jpg?rlkey=d02nccqsdf44sxte1jpvnshib&amp;dl=0","Click to download SizeChart")</f>
      </c>
      <c r="C1191" s="0" t="inlineStr">
        <is>
          <t>Manhattan Women's Short Sleeve T-Shirt</t>
        </is>
      </c>
      <c r="D1191" s="1">
        <v>108035</v>
      </c>
      <c r="E1191" s="0" t="inlineStr">
        <is>
          <t>ISU MANHATTAN DK GREY 12 PACK:108035Z-12PK</t>
        </is>
      </c>
      <c r="F1191" s="2">
        <v>800108035108</v>
      </c>
      <c r="G1191" s="0" t="inlineStr">
        <is>
          <t>WOMENS</t>
        </is>
      </c>
      <c r="H1191" s="0" t="inlineStr">
        <is>
          <t>12 PACK</t>
        </is>
      </c>
      <c r="I1191" s="0">
        <v>299.88</v>
      </c>
      <c r="J1191" s="0">
        <v>0</v>
      </c>
    </row>
    <row r="1192" spans="1:10" customHeight="0">
      <c r="A1192" s="0">
        <f>HYPERLINK("https://dl.dropboxusercontent.com/scl/fi/ab2t9b63czg96n7x7nkku/111299-af.jpg?rlkey=lsngobedbhmoam90luqfpprcz&amp;dl=0","Click to download Image")</f>
      </c>
      <c r="B1192" s="0">
        <f>HYPERLINK("https://dl.dropboxusercontent.com/scl/fi/4bf7v3csjbp5ugwd3seba/womens-t-shirt-size-chartsmahattan.jpg?rlkey=d02nccqsdf44sxte1jpvnshib&amp;dl=0","Click to download SizeChart")</f>
      </c>
      <c r="C1192" s="0" t="inlineStr">
        <is>
          <t>Manhattan Women's Short Sleeve T-Shirt</t>
        </is>
      </c>
      <c r="D1192" s="1">
        <v>111299</v>
      </c>
      <c r="E1192" s="0" t="inlineStr">
        <is>
          <t>UNI MANHATTAN PURPLE:111299A-S</t>
        </is>
      </c>
      <c r="F1192" s="2">
        <v>802111299041</v>
      </c>
      <c r="G1192" s="0" t="inlineStr">
        <is>
          <t>WOMENS</t>
        </is>
      </c>
      <c r="H1192" s="0" t="inlineStr">
        <is>
          <t>S</t>
        </is>
      </c>
      <c r="I1192" s="0">
        <v>26.99</v>
      </c>
      <c r="J1192" s="0">
        <v>8</v>
      </c>
    </row>
    <row r="1193" spans="1:10" customHeight="0">
      <c r="A1193" s="0">
        <f>HYPERLINK("https://dl.dropboxusercontent.com/scl/fi/ab2t9b63czg96n7x7nkku/111299-af.jpg?rlkey=lsngobedbhmoam90luqfpprcz&amp;dl=0","Click to download Image")</f>
      </c>
      <c r="B1193" s="0">
        <f>HYPERLINK("https://dl.dropboxusercontent.com/scl/fi/4bf7v3csjbp5ugwd3seba/womens-t-shirt-size-chartsmahattan.jpg?rlkey=d02nccqsdf44sxte1jpvnshib&amp;dl=0","Click to download SizeChart")</f>
      </c>
      <c r="C1193" s="0" t="inlineStr">
        <is>
          <t>Manhattan Women's Short Sleeve T-Shirt</t>
        </is>
      </c>
      <c r="D1193" s="1">
        <v>111299</v>
      </c>
      <c r="E1193" s="0" t="inlineStr">
        <is>
          <t>UNI MANHATTAN PURPLE:111299B-M</t>
        </is>
      </c>
      <c r="F1193" s="2">
        <v>802111299058</v>
      </c>
      <c r="G1193" s="0" t="inlineStr">
        <is>
          <t>WOMENS</t>
        </is>
      </c>
      <c r="H1193" s="0" t="inlineStr">
        <is>
          <t>M</t>
        </is>
      </c>
      <c r="I1193" s="0">
        <v>26.99</v>
      </c>
      <c r="J1193" s="0">
        <v>13</v>
      </c>
    </row>
    <row r="1194" spans="1:10" customHeight="0">
      <c r="A1194" s="0">
        <f>HYPERLINK("https://dl.dropboxusercontent.com/scl/fi/ab2t9b63czg96n7x7nkku/111299-af.jpg?rlkey=lsngobedbhmoam90luqfpprcz&amp;dl=0","Click to download Image")</f>
      </c>
      <c r="B1194" s="0">
        <f>HYPERLINK("https://dl.dropboxusercontent.com/scl/fi/4bf7v3csjbp5ugwd3seba/womens-t-shirt-size-chartsmahattan.jpg?rlkey=d02nccqsdf44sxte1jpvnshib&amp;dl=0","Click to download SizeChart")</f>
      </c>
      <c r="C1194" s="0" t="inlineStr">
        <is>
          <t>Manhattan Women's Short Sleeve T-Shirt</t>
        </is>
      </c>
      <c r="D1194" s="1">
        <v>111299</v>
      </c>
      <c r="E1194" s="0" t="inlineStr">
        <is>
          <t>UNI MANHATTAN PURPLE:111299C-L</t>
        </is>
      </c>
      <c r="F1194" s="2">
        <v>802111299065</v>
      </c>
      <c r="G1194" s="0" t="inlineStr">
        <is>
          <t>WOMENS</t>
        </is>
      </c>
      <c r="H1194" s="0" t="inlineStr">
        <is>
          <t>L</t>
        </is>
      </c>
      <c r="I1194" s="0">
        <v>26.99</v>
      </c>
      <c r="J1194" s="0">
        <v>16</v>
      </c>
    </row>
    <row r="1195" spans="1:10" customHeight="0">
      <c r="A1195" s="0">
        <f>HYPERLINK("https://dl.dropboxusercontent.com/scl/fi/ab2t9b63czg96n7x7nkku/111299-af.jpg?rlkey=lsngobedbhmoam90luqfpprcz&amp;dl=0","Click to download Image")</f>
      </c>
      <c r="B1195" s="0">
        <f>HYPERLINK("https://dl.dropboxusercontent.com/scl/fi/4bf7v3csjbp5ugwd3seba/womens-t-shirt-size-chartsmahattan.jpg?rlkey=d02nccqsdf44sxte1jpvnshib&amp;dl=0","Click to download SizeChart")</f>
      </c>
      <c r="C1195" s="0" t="inlineStr">
        <is>
          <t>Manhattan Women's Short Sleeve T-Shirt</t>
        </is>
      </c>
      <c r="D1195" s="1">
        <v>111299</v>
      </c>
      <c r="E1195" s="0" t="inlineStr">
        <is>
          <t>UNI MANHATTAN PURPLE:111299D-XL</t>
        </is>
      </c>
      <c r="F1195" s="2">
        <v>802111299072</v>
      </c>
      <c r="G1195" s="0" t="inlineStr">
        <is>
          <t>WOMENS</t>
        </is>
      </c>
      <c r="H1195" s="0" t="inlineStr">
        <is>
          <t>XL</t>
        </is>
      </c>
      <c r="I1195" s="0">
        <v>26.99</v>
      </c>
      <c r="J1195" s="0">
        <v>8</v>
      </c>
    </row>
    <row r="1196" spans="1:10" customHeight="0">
      <c r="A1196" s="0">
        <f>HYPERLINK("https://dl.dropboxusercontent.com/scl/fi/ab2t9b63czg96n7x7nkku/111299-af.jpg?rlkey=lsngobedbhmoam90luqfpprcz&amp;dl=0","Click to download Image")</f>
      </c>
      <c r="B1196" s="0">
        <f>HYPERLINK("https://dl.dropboxusercontent.com/scl/fi/4bf7v3csjbp5ugwd3seba/womens-t-shirt-size-chartsmahattan.jpg?rlkey=d02nccqsdf44sxte1jpvnshib&amp;dl=0","Click to download SizeChart")</f>
      </c>
      <c r="C1196" s="0" t="inlineStr">
        <is>
          <t>Manhattan Women's Short Sleeve T-Shirt</t>
        </is>
      </c>
      <c r="D1196" s="1">
        <v>111299</v>
      </c>
      <c r="E1196" s="0" t="inlineStr">
        <is>
          <t>UNI MANHATTAN PURPLE:111299E-2XL</t>
        </is>
      </c>
      <c r="F1196" s="2">
        <v>802111299089</v>
      </c>
      <c r="G1196" s="0" t="inlineStr">
        <is>
          <t>WOMENS</t>
        </is>
      </c>
      <c r="H1196" s="0" t="inlineStr">
        <is>
          <t>2XL</t>
        </is>
      </c>
      <c r="I1196" s="0">
        <v>26.99</v>
      </c>
      <c r="J1196" s="0">
        <v>2</v>
      </c>
    </row>
    <row r="1197" spans="1:10" customHeight="0">
      <c r="A1197" s="0">
        <f>HYPERLINK("https://dl.dropboxusercontent.com/scl/fi/ab2t9b63czg96n7x7nkku/111299-af.jpg?rlkey=lsngobedbhmoam90luqfpprcz&amp;dl=0","Click to download Image")</f>
      </c>
      <c r="B1197" s="0">
        <f>HYPERLINK("https://dl.dropboxusercontent.com/scl/fi/4bf7v3csjbp5ugwd3seba/womens-t-shirt-size-chartsmahattan.jpg?rlkey=d02nccqsdf44sxte1jpvnshib&amp;dl=0","Click to download SizeChart")</f>
      </c>
      <c r="C1197" s="0" t="inlineStr">
        <is>
          <t>Manhattan Women's Short Sleeve T-Shirt</t>
        </is>
      </c>
      <c r="D1197" s="1">
        <v>111299</v>
      </c>
      <c r="E1197" s="0" t="inlineStr">
        <is>
          <t>UNI MANHATTAN PURPLE:111299F-3XL</t>
        </is>
      </c>
      <c r="F1197" s="2">
        <v>802111299096</v>
      </c>
      <c r="G1197" s="0" t="inlineStr">
        <is>
          <t>WOMENS</t>
        </is>
      </c>
      <c r="H1197" s="0" t="inlineStr">
        <is>
          <t>3XL</t>
        </is>
      </c>
      <c r="I1197" s="0">
        <v>26.99</v>
      </c>
      <c r="J1197" s="0">
        <v>0</v>
      </c>
    </row>
    <row r="1198" spans="1:10" customHeight="0">
      <c r="A1198" s="0">
        <f>HYPERLINK("https://dl.dropboxusercontent.com/scl/fi/ab2t9b63czg96n7x7nkku/111299-af.jpg?rlkey=lsngobedbhmoam90luqfpprcz&amp;dl=0","Click to download Image")</f>
      </c>
      <c r="B1198" s="0">
        <f>HYPERLINK("https://dl.dropboxusercontent.com/scl/fi/4bf7v3csjbp5ugwd3seba/womens-t-shirt-size-chartsmahattan.jpg?rlkey=d02nccqsdf44sxte1jpvnshib&amp;dl=0","Click to download SizeChart")</f>
      </c>
      <c r="C1198" s="0" t="inlineStr">
        <is>
          <t>Manhattan Women's Short Sleeve T-Shirt</t>
        </is>
      </c>
      <c r="D1198" s="1">
        <v>111299</v>
      </c>
      <c r="E1198" s="0" t="inlineStr">
        <is>
          <t>UNI MANHATTAN PURPLE 12 PACK:111299Z-12PK</t>
        </is>
      </c>
      <c r="F1198" s="2">
        <v>802111299997</v>
      </c>
      <c r="G1198" s="0" t="inlineStr">
        <is>
          <t>WOMENS</t>
        </is>
      </c>
      <c r="H1198" s="0" t="inlineStr">
        <is>
          <t>12 PACK</t>
        </is>
      </c>
      <c r="I1198" s="0">
        <v>299.88</v>
      </c>
      <c r="J1198" s="0">
        <v>0</v>
      </c>
    </row>
    <row r="1199" spans="1:10" customHeight="0">
      <c r="A1199" s="0">
        <f>HYPERLINK("https://dl.dropboxusercontent.com/scl/fi/u3nzr1pag8ff8x1ty9di5/111298-af.jpg?rlkey=hfr49gux6j6e29j8erdddb60f&amp;dl=0","Click to download Image")</f>
      </c>
      <c r="B1199" s="0">
        <f>HYPERLINK("https://dl.dropboxusercontent.com/scl/fi/4bf7v3csjbp5ugwd3seba/womens-t-shirt-size-chartsmahattan.jpg?rlkey=d02nccqsdf44sxte1jpvnshib&amp;dl=0","Click to download SizeChart")</f>
      </c>
      <c r="C1199" s="0" t="inlineStr">
        <is>
          <t>Manhattan Women's Short Sleeve T-Shirt</t>
        </is>
      </c>
      <c r="D1199" s="1">
        <v>111298</v>
      </c>
      <c r="E1199" s="0" t="inlineStr">
        <is>
          <t>ISU MANHATTAN CARDINAL:111298A-S</t>
        </is>
      </c>
      <c r="F1199" s="2">
        <v>801111298047</v>
      </c>
      <c r="G1199" s="0" t="inlineStr">
        <is>
          <t>WOMENS</t>
        </is>
      </c>
      <c r="H1199" s="0" t="inlineStr">
        <is>
          <t>S</t>
        </is>
      </c>
      <c r="I1199" s="0">
        <v>26.99</v>
      </c>
      <c r="J1199" s="0">
        <v>6</v>
      </c>
    </row>
    <row r="1200" spans="1:10" customHeight="0">
      <c r="A1200" s="0">
        <f>HYPERLINK("https://dl.dropboxusercontent.com/scl/fi/u3nzr1pag8ff8x1ty9di5/111298-af.jpg?rlkey=hfr49gux6j6e29j8erdddb60f&amp;dl=0","Click to download Image")</f>
      </c>
      <c r="B1200" s="0">
        <f>HYPERLINK("https://dl.dropboxusercontent.com/scl/fi/4bf7v3csjbp5ugwd3seba/womens-t-shirt-size-chartsmahattan.jpg?rlkey=d02nccqsdf44sxte1jpvnshib&amp;dl=0","Click to download SizeChart")</f>
      </c>
      <c r="C1200" s="0" t="inlineStr">
        <is>
          <t>Manhattan Women's Short Sleeve T-Shirt</t>
        </is>
      </c>
      <c r="D1200" s="1">
        <v>111298</v>
      </c>
      <c r="E1200" s="0" t="inlineStr">
        <is>
          <t>ISU MANHATTAN CARDINAL:111298B-M</t>
        </is>
      </c>
      <c r="F1200" s="2">
        <v>801111298054</v>
      </c>
      <c r="G1200" s="0" t="inlineStr">
        <is>
          <t>WOMENS</t>
        </is>
      </c>
      <c r="H1200" s="0" t="inlineStr">
        <is>
          <t>M</t>
        </is>
      </c>
      <c r="I1200" s="0">
        <v>26.99</v>
      </c>
      <c r="J1200" s="0">
        <v>12</v>
      </c>
    </row>
    <row r="1201" spans="1:10" customHeight="0">
      <c r="A1201" s="0">
        <f>HYPERLINK("https://dl.dropboxusercontent.com/scl/fi/u3nzr1pag8ff8x1ty9di5/111298-af.jpg?rlkey=hfr49gux6j6e29j8erdddb60f&amp;dl=0","Click to download Image")</f>
      </c>
      <c r="B1201" s="0">
        <f>HYPERLINK("https://dl.dropboxusercontent.com/scl/fi/4bf7v3csjbp5ugwd3seba/womens-t-shirt-size-chartsmahattan.jpg?rlkey=d02nccqsdf44sxte1jpvnshib&amp;dl=0","Click to download SizeChart")</f>
      </c>
      <c r="C1201" s="0" t="inlineStr">
        <is>
          <t>Manhattan Women's Short Sleeve T-Shirt</t>
        </is>
      </c>
      <c r="D1201" s="1">
        <v>111298</v>
      </c>
      <c r="E1201" s="0" t="inlineStr">
        <is>
          <t>ISU MANHATTAN CARDINAL:111298C-L</t>
        </is>
      </c>
      <c r="F1201" s="2">
        <v>801111298061</v>
      </c>
      <c r="G1201" s="0" t="inlineStr">
        <is>
          <t>WOMENS</t>
        </is>
      </c>
      <c r="H1201" s="0" t="inlineStr">
        <is>
          <t>L</t>
        </is>
      </c>
      <c r="I1201" s="0">
        <v>26.99</v>
      </c>
      <c r="J1201" s="0">
        <v>13</v>
      </c>
    </row>
    <row r="1202" spans="1:10" customHeight="0">
      <c r="A1202" s="0">
        <f>HYPERLINK("https://dl.dropboxusercontent.com/scl/fi/u3nzr1pag8ff8x1ty9di5/111298-af.jpg?rlkey=hfr49gux6j6e29j8erdddb60f&amp;dl=0","Click to download Image")</f>
      </c>
      <c r="B1202" s="0">
        <f>HYPERLINK("https://dl.dropboxusercontent.com/scl/fi/4bf7v3csjbp5ugwd3seba/womens-t-shirt-size-chartsmahattan.jpg?rlkey=d02nccqsdf44sxte1jpvnshib&amp;dl=0","Click to download SizeChart")</f>
      </c>
      <c r="C1202" s="0" t="inlineStr">
        <is>
          <t>Manhattan Women's Short Sleeve T-Shirt</t>
        </is>
      </c>
      <c r="D1202" s="1">
        <v>111298</v>
      </c>
      <c r="E1202" s="0" t="inlineStr">
        <is>
          <t>ISU MANHATTAN CARDINAL:111298D-XL</t>
        </is>
      </c>
      <c r="F1202" s="2">
        <v>801111298078</v>
      </c>
      <c r="G1202" s="0" t="inlineStr">
        <is>
          <t>WOMENS</t>
        </is>
      </c>
      <c r="H1202" s="0" t="inlineStr">
        <is>
          <t>XL</t>
        </is>
      </c>
      <c r="I1202" s="0">
        <v>26.99</v>
      </c>
      <c r="J1202" s="0">
        <v>0</v>
      </c>
    </row>
    <row r="1203" spans="1:10" customHeight="0">
      <c r="A1203" s="0">
        <f>HYPERLINK("https://dl.dropboxusercontent.com/scl/fi/u3nzr1pag8ff8x1ty9di5/111298-af.jpg?rlkey=hfr49gux6j6e29j8erdddb60f&amp;dl=0","Click to download Image")</f>
      </c>
      <c r="B1203" s="0">
        <f>HYPERLINK("https://dl.dropboxusercontent.com/scl/fi/4bf7v3csjbp5ugwd3seba/womens-t-shirt-size-chartsmahattan.jpg?rlkey=d02nccqsdf44sxte1jpvnshib&amp;dl=0","Click to download SizeChart")</f>
      </c>
      <c r="C1203" s="0" t="inlineStr">
        <is>
          <t>Manhattan Women's Short Sleeve T-Shirt</t>
        </is>
      </c>
      <c r="D1203" s="1">
        <v>111298</v>
      </c>
      <c r="E1203" s="0" t="inlineStr">
        <is>
          <t>ISU MANHATTAN CARDINAL:111298E-2XL</t>
        </is>
      </c>
      <c r="F1203" s="2">
        <v>801111298085</v>
      </c>
      <c r="G1203" s="0" t="inlineStr">
        <is>
          <t>WOMENS</t>
        </is>
      </c>
      <c r="H1203" s="0" t="inlineStr">
        <is>
          <t>2XL</t>
        </is>
      </c>
      <c r="I1203" s="0">
        <v>26.99</v>
      </c>
      <c r="J1203" s="0">
        <v>0</v>
      </c>
    </row>
    <row r="1204" spans="1:10" customHeight="0">
      <c r="A1204" s="0">
        <f>HYPERLINK("https://dl.dropboxusercontent.com/scl/fi/u3nzr1pag8ff8x1ty9di5/111298-af.jpg?rlkey=hfr49gux6j6e29j8erdddb60f&amp;dl=0","Click to download Image")</f>
      </c>
      <c r="B1204" s="0">
        <f>HYPERLINK("https://dl.dropboxusercontent.com/scl/fi/4bf7v3csjbp5ugwd3seba/womens-t-shirt-size-chartsmahattan.jpg?rlkey=d02nccqsdf44sxte1jpvnshib&amp;dl=0","Click to download SizeChart")</f>
      </c>
      <c r="C1204" s="0" t="inlineStr">
        <is>
          <t>Manhattan Women's Short Sleeve T-Shirt</t>
        </is>
      </c>
      <c r="D1204" s="1">
        <v>111298</v>
      </c>
      <c r="E1204" s="0" t="inlineStr">
        <is>
          <t>ISU MANHATTAN CARDINAL:111298F-3XL</t>
        </is>
      </c>
      <c r="F1204" s="2">
        <v>801111298092</v>
      </c>
      <c r="G1204" s="0" t="inlineStr">
        <is>
          <t>WOMENS</t>
        </is>
      </c>
      <c r="H1204" s="0" t="inlineStr">
        <is>
          <t>3XL</t>
        </is>
      </c>
      <c r="I1204" s="0">
        <v>26.99</v>
      </c>
      <c r="J1204" s="0">
        <v>0</v>
      </c>
    </row>
    <row r="1205" spans="1:10" customHeight="0">
      <c r="A1205" s="0">
        <f>HYPERLINK("https://dl.dropboxusercontent.com/scl/fi/u3nzr1pag8ff8x1ty9di5/111298-af.jpg?rlkey=hfr49gux6j6e29j8erdddb60f&amp;dl=0","Click to download Image")</f>
      </c>
      <c r="B1205" s="0">
        <f>HYPERLINK("https://dl.dropboxusercontent.com/scl/fi/4bf7v3csjbp5ugwd3seba/womens-t-shirt-size-chartsmahattan.jpg?rlkey=d02nccqsdf44sxte1jpvnshib&amp;dl=0","Click to download SizeChart")</f>
      </c>
      <c r="C1205" s="0" t="inlineStr">
        <is>
          <t>Manhattan Women's Short Sleeve T-Shirt</t>
        </is>
      </c>
      <c r="D1205" s="1">
        <v>111298</v>
      </c>
      <c r="E1205" s="0" t="inlineStr">
        <is>
          <t>ISU MANHATTAN CARDINAL 12 PACK:111298Z-12PK</t>
        </is>
      </c>
      <c r="F1205" s="2">
        <v>801111298993</v>
      </c>
      <c r="G1205" s="0" t="inlineStr">
        <is>
          <t>WOMENS</t>
        </is>
      </c>
      <c r="H1205" s="0" t="inlineStr">
        <is>
          <t>12 PACK</t>
        </is>
      </c>
      <c r="I1205" s="0">
        <v>299.88</v>
      </c>
      <c r="J1205" s="0">
        <v>0</v>
      </c>
    </row>
    <row r="1206" spans="1:10" customHeight="0">
      <c r="A1206" s="0">
        <f>HYPERLINK("https://dl.dropboxusercontent.com/scl/fi/ihhha6qixkmiqbrieleol/111297-af.jpg?rlkey=ft6h6fcpwafmqbag7l20ddixm&amp;dl=0","Click to download Image")</f>
      </c>
      <c r="B1206" s="0">
        <f>HYPERLINK("https://dl.dropboxusercontent.com/scl/fi/4bf7v3csjbp5ugwd3seba/womens-t-shirt-size-chartsmahattan.jpg?rlkey=d02nccqsdf44sxte1jpvnshib&amp;dl=0","Click to download SizeChart")</f>
      </c>
      <c r="C1206" s="0" t="inlineStr">
        <is>
          <t>Manhattan Women's Short Sleeve T-Shirt</t>
        </is>
      </c>
      <c r="D1206" s="1">
        <v>111297</v>
      </c>
      <c r="E1206" s="0" t="inlineStr">
        <is>
          <t>IOWA MANHATTAN BLACK:111297A-S</t>
        </is>
      </c>
      <c r="F1206" s="2">
        <v>800111297043</v>
      </c>
      <c r="G1206" s="0" t="inlineStr">
        <is>
          <t>WOMENS</t>
        </is>
      </c>
      <c r="H1206" s="0" t="inlineStr">
        <is>
          <t>S</t>
        </is>
      </c>
      <c r="I1206" s="0">
        <v>26.99</v>
      </c>
      <c r="J1206" s="0">
        <v>14</v>
      </c>
    </row>
    <row r="1207" spans="1:10" customHeight="0">
      <c r="A1207" s="0">
        <f>HYPERLINK("https://dl.dropboxusercontent.com/scl/fi/ihhha6qixkmiqbrieleol/111297-af.jpg?rlkey=ft6h6fcpwafmqbag7l20ddixm&amp;dl=0","Click to download Image")</f>
      </c>
      <c r="B1207" s="0">
        <f>HYPERLINK("https://dl.dropboxusercontent.com/scl/fi/4bf7v3csjbp5ugwd3seba/womens-t-shirt-size-chartsmahattan.jpg?rlkey=d02nccqsdf44sxte1jpvnshib&amp;dl=0","Click to download SizeChart")</f>
      </c>
      <c r="C1207" s="0" t="inlineStr">
        <is>
          <t>Manhattan Women's Short Sleeve T-Shirt</t>
        </is>
      </c>
      <c r="D1207" s="1">
        <v>111297</v>
      </c>
      <c r="E1207" s="0" t="inlineStr">
        <is>
          <t>IOWA MANHATTAN BLACK:111297B-M</t>
        </is>
      </c>
      <c r="F1207" s="2">
        <v>800111297050</v>
      </c>
      <c r="G1207" s="0" t="inlineStr">
        <is>
          <t>WOMENS</t>
        </is>
      </c>
      <c r="H1207" s="0" t="inlineStr">
        <is>
          <t>M</t>
        </is>
      </c>
      <c r="I1207" s="0">
        <v>26.99</v>
      </c>
      <c r="J1207" s="0">
        <v>34</v>
      </c>
    </row>
    <row r="1208" spans="1:10" customHeight="0">
      <c r="A1208" s="0">
        <f>HYPERLINK("https://dl.dropboxusercontent.com/scl/fi/ihhha6qixkmiqbrieleol/111297-af.jpg?rlkey=ft6h6fcpwafmqbag7l20ddixm&amp;dl=0","Click to download Image")</f>
      </c>
      <c r="B1208" s="0">
        <f>HYPERLINK("https://dl.dropboxusercontent.com/scl/fi/4bf7v3csjbp5ugwd3seba/womens-t-shirt-size-chartsmahattan.jpg?rlkey=d02nccqsdf44sxte1jpvnshib&amp;dl=0","Click to download SizeChart")</f>
      </c>
      <c r="C1208" s="0" t="inlineStr">
        <is>
          <t>Manhattan Women's Short Sleeve T-Shirt</t>
        </is>
      </c>
      <c r="D1208" s="1">
        <v>111297</v>
      </c>
      <c r="E1208" s="0" t="inlineStr">
        <is>
          <t>IOWA MANHATTAN BLACK:111297C-L</t>
        </is>
      </c>
      <c r="F1208" s="2">
        <v>800111297067</v>
      </c>
      <c r="G1208" s="0" t="inlineStr">
        <is>
          <t>WOMENS</t>
        </is>
      </c>
      <c r="H1208" s="0" t="inlineStr">
        <is>
          <t>L</t>
        </is>
      </c>
      <c r="I1208" s="0">
        <v>26.99</v>
      </c>
      <c r="J1208" s="0">
        <v>34</v>
      </c>
    </row>
    <row r="1209" spans="1:10" customHeight="0">
      <c r="A1209" s="0">
        <f>HYPERLINK("https://dl.dropboxusercontent.com/scl/fi/ihhha6qixkmiqbrieleol/111297-af.jpg?rlkey=ft6h6fcpwafmqbag7l20ddixm&amp;dl=0","Click to download Image")</f>
      </c>
      <c r="B1209" s="0">
        <f>HYPERLINK("https://dl.dropboxusercontent.com/scl/fi/4bf7v3csjbp5ugwd3seba/womens-t-shirt-size-chartsmahattan.jpg?rlkey=d02nccqsdf44sxte1jpvnshib&amp;dl=0","Click to download SizeChart")</f>
      </c>
      <c r="C1209" s="0" t="inlineStr">
        <is>
          <t>Manhattan Women's Short Sleeve T-Shirt</t>
        </is>
      </c>
      <c r="D1209" s="1">
        <v>111297</v>
      </c>
      <c r="E1209" s="0" t="inlineStr">
        <is>
          <t>IOWA MANHATTAN BLACK:111297D-XL</t>
        </is>
      </c>
      <c r="F1209" s="2">
        <v>800111297074</v>
      </c>
      <c r="G1209" s="0" t="inlineStr">
        <is>
          <t>WOMENS</t>
        </is>
      </c>
      <c r="H1209" s="0" t="inlineStr">
        <is>
          <t>XL</t>
        </is>
      </c>
      <c r="I1209" s="0">
        <v>26.99</v>
      </c>
      <c r="J1209" s="0">
        <v>15</v>
      </c>
    </row>
    <row r="1210" spans="1:10" customHeight="0">
      <c r="A1210" s="0">
        <f>HYPERLINK("https://dl.dropboxusercontent.com/scl/fi/ihhha6qixkmiqbrieleol/111297-af.jpg?rlkey=ft6h6fcpwafmqbag7l20ddixm&amp;dl=0","Click to download Image")</f>
      </c>
      <c r="B1210" s="0">
        <f>HYPERLINK("https://dl.dropboxusercontent.com/scl/fi/4bf7v3csjbp5ugwd3seba/womens-t-shirt-size-chartsmahattan.jpg?rlkey=d02nccqsdf44sxte1jpvnshib&amp;dl=0","Click to download SizeChart")</f>
      </c>
      <c r="C1210" s="0" t="inlineStr">
        <is>
          <t>Manhattan Women's Short Sleeve T-Shirt</t>
        </is>
      </c>
      <c r="D1210" s="1">
        <v>111297</v>
      </c>
      <c r="E1210" s="0" t="inlineStr">
        <is>
          <t>IOWA MANHATTAN BLACK:111297E-2XL</t>
        </is>
      </c>
      <c r="F1210" s="2">
        <v>800111297081</v>
      </c>
      <c r="G1210" s="0" t="inlineStr">
        <is>
          <t>WOMENS</t>
        </is>
      </c>
      <c r="H1210" s="0" t="inlineStr">
        <is>
          <t>2XL</t>
        </is>
      </c>
      <c r="I1210" s="0">
        <v>26.99</v>
      </c>
      <c r="J1210" s="0">
        <v>0</v>
      </c>
    </row>
    <row r="1211" spans="1:10" customHeight="0">
      <c r="A1211" s="0">
        <f>HYPERLINK("https://dl.dropboxusercontent.com/scl/fi/ihhha6qixkmiqbrieleol/111297-af.jpg?rlkey=ft6h6fcpwafmqbag7l20ddixm&amp;dl=0","Click to download Image")</f>
      </c>
      <c r="B1211" s="0">
        <f>HYPERLINK("https://dl.dropboxusercontent.com/scl/fi/4bf7v3csjbp5ugwd3seba/womens-t-shirt-size-chartsmahattan.jpg?rlkey=d02nccqsdf44sxte1jpvnshib&amp;dl=0","Click to download SizeChart")</f>
      </c>
      <c r="C1211" s="0" t="inlineStr">
        <is>
          <t>Manhattan Women's Short Sleeve T-Shirt</t>
        </is>
      </c>
      <c r="D1211" s="1">
        <v>111297</v>
      </c>
      <c r="E1211" s="0" t="inlineStr">
        <is>
          <t>IOWA MANHATTAN BLACK:111297F-3XL</t>
        </is>
      </c>
      <c r="F1211" s="2">
        <v>800111297098</v>
      </c>
      <c r="G1211" s="0" t="inlineStr">
        <is>
          <t>WOMENS</t>
        </is>
      </c>
      <c r="H1211" s="0" t="inlineStr">
        <is>
          <t>3XL</t>
        </is>
      </c>
      <c r="I1211" s="0">
        <v>26.99</v>
      </c>
      <c r="J1211" s="0">
        <v>0</v>
      </c>
    </row>
    <row r="1212" spans="1:10" customHeight="0">
      <c r="A1212" s="0">
        <f>HYPERLINK("https://dl.dropboxusercontent.com/scl/fi/ihhha6qixkmiqbrieleol/111297-af.jpg?rlkey=ft6h6fcpwafmqbag7l20ddixm&amp;dl=0","Click to download Image")</f>
      </c>
      <c r="B1212" s="0">
        <f>HYPERLINK("https://dl.dropboxusercontent.com/scl/fi/4bf7v3csjbp5ugwd3seba/womens-t-shirt-size-chartsmahattan.jpg?rlkey=d02nccqsdf44sxte1jpvnshib&amp;dl=0","Click to download SizeChart")</f>
      </c>
      <c r="C1212" s="0" t="inlineStr">
        <is>
          <t>Manhattan Women's Short Sleeve T-Shirt</t>
        </is>
      </c>
      <c r="D1212" s="1">
        <v>111297</v>
      </c>
      <c r="E1212" s="0" t="inlineStr">
        <is>
          <t>IOWA MANHATTAN BLACK 12 PACK:111297Z-12PK</t>
        </is>
      </c>
      <c r="F1212" s="2">
        <v>800111297999</v>
      </c>
      <c r="G1212" s="0" t="inlineStr">
        <is>
          <t>WOMENS</t>
        </is>
      </c>
      <c r="H1212" s="0" t="inlineStr">
        <is>
          <t>12 PACK</t>
        </is>
      </c>
      <c r="I1212" s="0">
        <v>299.88</v>
      </c>
      <c r="J1212" s="0">
        <v>0</v>
      </c>
    </row>
    <row r="1213" spans="1:10" customHeight="0">
      <c r="A1213" s="0">
        <f>HYPERLINK("https://dl.dropboxusercontent.com/scl/fi/3fjfehwo1w29zid1gmcmp/drakeseth27142.jpg?rlkey=x51xnbh4t71uenf7w0rp7qz4j&amp;dl=0","Click to download Image")</f>
      </c>
      <c r="B1213" s="0">
        <f>HYPERLINK("https://dl.dropboxusercontent.com/scl/fi/7x8g5ifrstaam9p6sk3vn/mens-t-shirt-size-chartstim-seth.jpg?rlkey=lm33t6ac9d7iq8wlow9y0hf58&amp;dl=0","Click to download SizeChart")</f>
      </c>
      <c r="C1213" s="0" t="inlineStr">
        <is>
          <t>Seth Men's Tie-Dye Short Sleeve Shirt</t>
        </is>
      </c>
      <c r="D1213" s="1">
        <v>127945</v>
      </c>
      <c r="E1213" s="0" t="inlineStr">
        <is>
          <t>DRK M SETH RL:127945A-S</t>
        </is>
      </c>
      <c r="F1213" s="2">
        <v>817127945042</v>
      </c>
      <c r="G1213" s="0" t="inlineStr">
        <is>
          <t>MENS</t>
        </is>
      </c>
      <c r="H1213" s="0" t="inlineStr">
        <is>
          <t>S</t>
        </is>
      </c>
      <c r="I1213" s="0">
        <v>25.98</v>
      </c>
      <c r="J1213" s="0">
        <v>5</v>
      </c>
    </row>
    <row r="1214" spans="1:10" customHeight="0">
      <c r="A1214" s="0">
        <f>HYPERLINK("https://dl.dropboxusercontent.com/scl/fi/3fjfehwo1w29zid1gmcmp/drakeseth27142.jpg?rlkey=x51xnbh4t71uenf7w0rp7qz4j&amp;dl=0","Click to download Image")</f>
      </c>
      <c r="B1214" s="0">
        <f>HYPERLINK("https://dl.dropboxusercontent.com/scl/fi/7x8g5ifrstaam9p6sk3vn/mens-t-shirt-size-chartstim-seth.jpg?rlkey=lm33t6ac9d7iq8wlow9y0hf58&amp;dl=0","Click to download SizeChart")</f>
      </c>
      <c r="C1214" s="0" t="inlineStr">
        <is>
          <t>Seth Men's Tie-Dye Short Sleeve Shirt</t>
        </is>
      </c>
      <c r="D1214" s="1">
        <v>127945</v>
      </c>
      <c r="E1214" s="0" t="inlineStr">
        <is>
          <t>DRK M SETH RL:127945B-M</t>
        </is>
      </c>
      <c r="F1214" s="2">
        <v>817127945059</v>
      </c>
      <c r="G1214" s="0" t="inlineStr">
        <is>
          <t>MENS</t>
        </is>
      </c>
      <c r="H1214" s="0" t="inlineStr">
        <is>
          <t>M</t>
        </is>
      </c>
      <c r="I1214" s="0">
        <v>25.98</v>
      </c>
      <c r="J1214" s="0">
        <v>9</v>
      </c>
    </row>
    <row r="1215" spans="1:10" customHeight="0">
      <c r="A1215" s="0">
        <f>HYPERLINK("https://dl.dropboxusercontent.com/scl/fi/3fjfehwo1w29zid1gmcmp/drakeseth27142.jpg?rlkey=x51xnbh4t71uenf7w0rp7qz4j&amp;dl=0","Click to download Image")</f>
      </c>
      <c r="B1215" s="0">
        <f>HYPERLINK("https://dl.dropboxusercontent.com/scl/fi/7x8g5ifrstaam9p6sk3vn/mens-t-shirt-size-chartstim-seth.jpg?rlkey=lm33t6ac9d7iq8wlow9y0hf58&amp;dl=0","Click to download SizeChart")</f>
      </c>
      <c r="C1215" s="0" t="inlineStr">
        <is>
          <t>Seth Men's Tie-Dye Short Sleeve Shirt</t>
        </is>
      </c>
      <c r="D1215" s="1">
        <v>127945</v>
      </c>
      <c r="E1215" s="0" t="inlineStr">
        <is>
          <t>DRK M SETH RL:127945C-L</t>
        </is>
      </c>
      <c r="F1215" s="2">
        <v>817127945066</v>
      </c>
      <c r="G1215" s="0" t="inlineStr">
        <is>
          <t>MENS</t>
        </is>
      </c>
      <c r="H1215" s="0" t="inlineStr">
        <is>
          <t>L</t>
        </is>
      </c>
      <c r="I1215" s="0">
        <v>25.98</v>
      </c>
      <c r="J1215" s="0">
        <v>10</v>
      </c>
    </row>
    <row r="1216" spans="1:10" customHeight="0">
      <c r="A1216" s="0">
        <f>HYPERLINK("https://dl.dropboxusercontent.com/scl/fi/3fjfehwo1w29zid1gmcmp/drakeseth27142.jpg?rlkey=x51xnbh4t71uenf7w0rp7qz4j&amp;dl=0","Click to download Image")</f>
      </c>
      <c r="B1216" s="0">
        <f>HYPERLINK("https://dl.dropboxusercontent.com/scl/fi/7x8g5ifrstaam9p6sk3vn/mens-t-shirt-size-chartstim-seth.jpg?rlkey=lm33t6ac9d7iq8wlow9y0hf58&amp;dl=0","Click to download SizeChart")</f>
      </c>
      <c r="C1216" s="0" t="inlineStr">
        <is>
          <t>Seth Men's Tie-Dye Short Sleeve Shirt</t>
        </is>
      </c>
      <c r="D1216" s="1">
        <v>127945</v>
      </c>
      <c r="E1216" s="0" t="inlineStr">
        <is>
          <t>DRK M SETH RL:127945D-XL</t>
        </is>
      </c>
      <c r="F1216" s="2">
        <v>817127945073</v>
      </c>
      <c r="G1216" s="0" t="inlineStr">
        <is>
          <t>MENS</t>
        </is>
      </c>
      <c r="H1216" s="0" t="inlineStr">
        <is>
          <t>XL</t>
        </is>
      </c>
      <c r="I1216" s="0">
        <v>25.98</v>
      </c>
      <c r="J1216" s="0">
        <v>12</v>
      </c>
    </row>
    <row r="1217" spans="1:10" customHeight="0">
      <c r="A1217" s="0">
        <f>HYPERLINK("https://dl.dropboxusercontent.com/scl/fi/3fjfehwo1w29zid1gmcmp/drakeseth27142.jpg?rlkey=x51xnbh4t71uenf7w0rp7qz4j&amp;dl=0","Click to download Image")</f>
      </c>
      <c r="B1217" s="0">
        <f>HYPERLINK("https://dl.dropboxusercontent.com/scl/fi/7x8g5ifrstaam9p6sk3vn/mens-t-shirt-size-chartstim-seth.jpg?rlkey=lm33t6ac9d7iq8wlow9y0hf58&amp;dl=0","Click to download SizeChart")</f>
      </c>
      <c r="C1217" s="0" t="inlineStr">
        <is>
          <t>Seth Men's Tie-Dye Short Sleeve Shirt</t>
        </is>
      </c>
      <c r="D1217" s="1">
        <v>127945</v>
      </c>
      <c r="E1217" s="0" t="inlineStr">
        <is>
          <t>DRK M SETH RL:127945E-2XL</t>
        </is>
      </c>
      <c r="F1217" s="2">
        <v>817127945080</v>
      </c>
      <c r="G1217" s="0" t="inlineStr">
        <is>
          <t>MENS</t>
        </is>
      </c>
      <c r="H1217" s="0" t="inlineStr">
        <is>
          <t>2XL</t>
        </is>
      </c>
      <c r="I1217" s="0">
        <v>27.98</v>
      </c>
      <c r="J1217" s="0">
        <v>9</v>
      </c>
    </row>
    <row r="1218" spans="1:10" customHeight="0">
      <c r="A1218" s="0">
        <f>HYPERLINK("https://dl.dropboxusercontent.com/scl/fi/3fjfehwo1w29zid1gmcmp/drakeseth27142.jpg?rlkey=x51xnbh4t71uenf7w0rp7qz4j&amp;dl=0","Click to download Image")</f>
      </c>
      <c r="B1218" s="0">
        <f>HYPERLINK("https://dl.dropboxusercontent.com/scl/fi/7x8g5ifrstaam9p6sk3vn/mens-t-shirt-size-chartstim-seth.jpg?rlkey=lm33t6ac9d7iq8wlow9y0hf58&amp;dl=0","Click to download SizeChart")</f>
      </c>
      <c r="C1218" s="0" t="inlineStr">
        <is>
          <t>Seth Men's Tie-Dye Short Sleeve Shirt</t>
        </is>
      </c>
      <c r="D1218" s="1">
        <v>127945</v>
      </c>
      <c r="E1218" s="0" t="inlineStr">
        <is>
          <t>DRK M SETH RL:127945F-3XL</t>
        </is>
      </c>
      <c r="F1218" s="2">
        <v>817127945097</v>
      </c>
      <c r="G1218" s="0" t="inlineStr">
        <is>
          <t>MENS</t>
        </is>
      </c>
      <c r="H1218" s="0" t="inlineStr">
        <is>
          <t>3XL</t>
        </is>
      </c>
      <c r="I1218" s="0">
        <v>27.98</v>
      </c>
      <c r="J1218" s="0">
        <v>2</v>
      </c>
    </row>
    <row r="1219" spans="1:10" customHeight="0">
      <c r="A1219" s="0">
        <f>HYPERLINK("https://dl.dropboxusercontent.com/scl/fi/3fjfehwo1w29zid1gmcmp/drakeseth27142.jpg?rlkey=x51xnbh4t71uenf7w0rp7qz4j&amp;dl=0","Click to download Image")</f>
      </c>
      <c r="B1219" s="0">
        <f>HYPERLINK("https://dl.dropboxusercontent.com/scl/fi/7x8g5ifrstaam9p6sk3vn/mens-t-shirt-size-chartstim-seth.jpg?rlkey=lm33t6ac9d7iq8wlow9y0hf58&amp;dl=0","Click to download SizeChart")</f>
      </c>
      <c r="C1219" s="0" t="inlineStr">
        <is>
          <t>Seth Men's Tie-Dye Short Sleeve Shirt</t>
        </is>
      </c>
      <c r="D1219" s="1">
        <v>127945</v>
      </c>
      <c r="E1219" s="0" t="inlineStr">
        <is>
          <t>DRK M SETH RL 12PK:127945Z-12PK</t>
        </is>
      </c>
      <c r="F1219" s="2">
        <v>817127945998</v>
      </c>
      <c r="G1219" s="0" t="inlineStr">
        <is>
          <t>MENS</t>
        </is>
      </c>
      <c r="H1219" s="0" t="inlineStr">
        <is>
          <t>12 PACK</t>
        </is>
      </c>
      <c r="I1219" s="0">
        <v>263.76</v>
      </c>
      <c r="J1219" s="0">
        <v>0</v>
      </c>
    </row>
    <row r="1220" spans="1:10" customHeight="0">
      <c r="A1220" s="0">
        <f>HYPERLINK("https://dl.dropboxusercontent.com/scl/fi/psxc8iwlwqe22zf6boeov/107140-af.jpg?rlkey=tjh953hbrrlkq1z0g589gtd4v&amp;dl=0","Click to download Image")</f>
      </c>
      <c r="B1220" s="0">
        <f>HYPERLINK("https://dl.dropboxusercontent.com/scl/fi/vu3auv7eim2p67rfrjgsf/mens-hoodie-size-chartsgrinnell.jpg?rlkey=o8bxije6o4xb69t7g1xnfnets&amp;dl=0","Click to download SizeChart")</f>
      </c>
      <c r="C1220" s="0" t="inlineStr">
        <is>
          <t>Grinnell Men's Midweight Hoodie</t>
        </is>
      </c>
      <c r="D1220" s="1">
        <v>107140</v>
      </c>
      <c r="E1220" s="0" t="inlineStr">
        <is>
          <t>ISU GRINNELL:107140A-S</t>
        </is>
      </c>
      <c r="F1220" s="2">
        <v>800107140018</v>
      </c>
      <c r="G1220" s="0" t="inlineStr">
        <is>
          <t>MENS</t>
        </is>
      </c>
      <c r="H1220" s="0" t="inlineStr">
        <is>
          <t>S</t>
        </is>
      </c>
      <c r="I1220" s="0">
        <v>39.99</v>
      </c>
      <c r="J1220" s="0">
        <v>1</v>
      </c>
    </row>
    <row r="1221" spans="1:10" customHeight="0">
      <c r="A1221" s="0">
        <f>HYPERLINK("https://dl.dropboxusercontent.com/scl/fi/psxc8iwlwqe22zf6boeov/107140-af.jpg?rlkey=tjh953hbrrlkq1z0g589gtd4v&amp;dl=0","Click to download Image")</f>
      </c>
      <c r="B1221" s="0">
        <f>HYPERLINK("https://dl.dropboxusercontent.com/scl/fi/vu3auv7eim2p67rfrjgsf/mens-hoodie-size-chartsgrinnell.jpg?rlkey=o8bxije6o4xb69t7g1xnfnets&amp;dl=0","Click to download SizeChart")</f>
      </c>
      <c r="C1221" s="0" t="inlineStr">
        <is>
          <t>Grinnell Men's Midweight Hoodie</t>
        </is>
      </c>
      <c r="D1221" s="1">
        <v>107140</v>
      </c>
      <c r="E1221" s="0" t="inlineStr">
        <is>
          <t>ISU GRINNELL:107140B-M</t>
        </is>
      </c>
      <c r="F1221" s="2">
        <v>800107140025</v>
      </c>
      <c r="G1221" s="0" t="inlineStr">
        <is>
          <t>MENS</t>
        </is>
      </c>
      <c r="H1221" s="0" t="inlineStr">
        <is>
          <t>M</t>
        </is>
      </c>
      <c r="I1221" s="0">
        <v>39.99</v>
      </c>
      <c r="J1221" s="0">
        <v>0</v>
      </c>
    </row>
    <row r="1222" spans="1:10" customHeight="0">
      <c r="A1222" s="0">
        <f>HYPERLINK("https://dl.dropboxusercontent.com/scl/fi/psxc8iwlwqe22zf6boeov/107140-af.jpg?rlkey=tjh953hbrrlkq1z0g589gtd4v&amp;dl=0","Click to download Image")</f>
      </c>
      <c r="B1222" s="0">
        <f>HYPERLINK("https://dl.dropboxusercontent.com/scl/fi/vu3auv7eim2p67rfrjgsf/mens-hoodie-size-chartsgrinnell.jpg?rlkey=o8bxije6o4xb69t7g1xnfnets&amp;dl=0","Click to download SizeChart")</f>
      </c>
      <c r="C1222" s="0" t="inlineStr">
        <is>
          <t>Grinnell Men's Midweight Hoodie</t>
        </is>
      </c>
      <c r="D1222" s="1">
        <v>107140</v>
      </c>
      <c r="E1222" s="0" t="inlineStr">
        <is>
          <t>ISU GRINNELL:107140C-L</t>
        </is>
      </c>
      <c r="F1222" s="2">
        <v>800107140032</v>
      </c>
      <c r="G1222" s="0" t="inlineStr">
        <is>
          <t>MENS</t>
        </is>
      </c>
      <c r="H1222" s="0" t="inlineStr">
        <is>
          <t>L</t>
        </is>
      </c>
      <c r="I1222" s="0">
        <v>39.99</v>
      </c>
      <c r="J1222" s="0">
        <v>0</v>
      </c>
    </row>
    <row r="1223" spans="1:10" customHeight="0">
      <c r="A1223" s="0">
        <f>HYPERLINK("https://dl.dropboxusercontent.com/scl/fi/psxc8iwlwqe22zf6boeov/107140-af.jpg?rlkey=tjh953hbrrlkq1z0g589gtd4v&amp;dl=0","Click to download Image")</f>
      </c>
      <c r="B1223" s="0">
        <f>HYPERLINK("https://dl.dropboxusercontent.com/scl/fi/vu3auv7eim2p67rfrjgsf/mens-hoodie-size-chartsgrinnell.jpg?rlkey=o8bxije6o4xb69t7g1xnfnets&amp;dl=0","Click to download SizeChart")</f>
      </c>
      <c r="C1223" s="0" t="inlineStr">
        <is>
          <t>Grinnell Men's Midweight Hoodie</t>
        </is>
      </c>
      <c r="D1223" s="1">
        <v>107140</v>
      </c>
      <c r="E1223" s="0" t="inlineStr">
        <is>
          <t>ISU GRINNELL:107140D-XL</t>
        </is>
      </c>
      <c r="F1223" s="2">
        <v>800107140049</v>
      </c>
      <c r="G1223" s="0" t="inlineStr">
        <is>
          <t>MENS</t>
        </is>
      </c>
      <c r="H1223" s="0" t="inlineStr">
        <is>
          <t>XL</t>
        </is>
      </c>
      <c r="I1223" s="0">
        <v>39.99</v>
      </c>
      <c r="J1223" s="0">
        <v>0</v>
      </c>
    </row>
    <row r="1224" spans="1:10" customHeight="0">
      <c r="A1224" s="0">
        <f>HYPERLINK("https://dl.dropboxusercontent.com/scl/fi/psxc8iwlwqe22zf6boeov/107140-af.jpg?rlkey=tjh953hbrrlkq1z0g589gtd4v&amp;dl=0","Click to download Image")</f>
      </c>
      <c r="B1224" s="0">
        <f>HYPERLINK("https://dl.dropboxusercontent.com/scl/fi/vu3auv7eim2p67rfrjgsf/mens-hoodie-size-chartsgrinnell.jpg?rlkey=o8bxije6o4xb69t7g1xnfnets&amp;dl=0","Click to download SizeChart")</f>
      </c>
      <c r="C1224" s="0" t="inlineStr">
        <is>
          <t>Grinnell Men's Midweight Hoodie</t>
        </is>
      </c>
      <c r="D1224" s="1">
        <v>107140</v>
      </c>
      <c r="E1224" s="0" t="inlineStr">
        <is>
          <t>ISU GRINNELL:107140E-2XL</t>
        </is>
      </c>
      <c r="F1224" s="2">
        <v>800107140056</v>
      </c>
      <c r="G1224" s="0" t="inlineStr">
        <is>
          <t>MENS</t>
        </is>
      </c>
      <c r="H1224" s="0" t="inlineStr">
        <is>
          <t>2XL</t>
        </is>
      </c>
      <c r="I1224" s="0">
        <v>41.99</v>
      </c>
      <c r="J1224" s="0">
        <v>0</v>
      </c>
    </row>
    <row r="1225" spans="1:10" customHeight="0">
      <c r="A1225" s="0">
        <f>HYPERLINK("https://dl.dropboxusercontent.com/scl/fi/psxc8iwlwqe22zf6boeov/107140-af.jpg?rlkey=tjh953hbrrlkq1z0g589gtd4v&amp;dl=0","Click to download Image")</f>
      </c>
      <c r="B1225" s="0">
        <f>HYPERLINK("https://dl.dropboxusercontent.com/scl/fi/vu3auv7eim2p67rfrjgsf/mens-hoodie-size-chartsgrinnell.jpg?rlkey=o8bxije6o4xb69t7g1xnfnets&amp;dl=0","Click to download SizeChart")</f>
      </c>
      <c r="C1225" s="0" t="inlineStr">
        <is>
          <t>Grinnell Men's Midweight Hoodie</t>
        </is>
      </c>
      <c r="D1225" s="1">
        <v>107140</v>
      </c>
      <c r="E1225" s="0" t="inlineStr">
        <is>
          <t>ISU GRINNELL:107140F-3XL</t>
        </is>
      </c>
      <c r="F1225" s="2">
        <v>800107140063</v>
      </c>
      <c r="G1225" s="0" t="inlineStr">
        <is>
          <t>MENS</t>
        </is>
      </c>
      <c r="H1225" s="0" t="inlineStr">
        <is>
          <t>3XL</t>
        </is>
      </c>
      <c r="I1225" s="0">
        <v>41.99</v>
      </c>
      <c r="J1225" s="0">
        <v>8</v>
      </c>
    </row>
    <row r="1226" spans="1:10" customHeight="0">
      <c r="A1226" s="0">
        <f>HYPERLINK("https://dl.dropboxusercontent.com/scl/fi/3t7p0o26i0y1nu5dh6rpw/107141-af.jpg?rlkey=27evg3diuf91agtzdcnccs0kx&amp;dl=0","Click to download Image")</f>
      </c>
      <c r="B1226" s="0">
        <f>HYPERLINK("https://dl.dropboxusercontent.com/scl/fi/vu3auv7eim2p67rfrjgsf/mens-hoodie-size-chartsgrinnell.jpg?rlkey=o8bxije6o4xb69t7g1xnfnets&amp;dl=0","Click to download SizeChart")</f>
      </c>
      <c r="C1226" s="0" t="inlineStr">
        <is>
          <t>Grinnell Men's Midweight Hoodie</t>
        </is>
      </c>
      <c r="D1226" s="1">
        <v>107141</v>
      </c>
      <c r="E1226" s="0" t="inlineStr">
        <is>
          <t>UNI UNI  GRINNELL:107141A-S</t>
        </is>
      </c>
      <c r="F1226" s="2">
        <v>800107141015</v>
      </c>
      <c r="G1226" s="0" t="inlineStr">
        <is>
          <t>MENS</t>
        </is>
      </c>
      <c r="H1226" s="0" t="inlineStr">
        <is>
          <t>S</t>
        </is>
      </c>
      <c r="I1226" s="0">
        <v>39.99</v>
      </c>
      <c r="J1226" s="0">
        <v>3</v>
      </c>
    </row>
    <row r="1227" spans="1:10" customHeight="0">
      <c r="A1227" s="0">
        <f>HYPERLINK("https://dl.dropboxusercontent.com/scl/fi/3t7p0o26i0y1nu5dh6rpw/107141-af.jpg?rlkey=27evg3diuf91agtzdcnccs0kx&amp;dl=0","Click to download Image")</f>
      </c>
      <c r="B1227" s="0">
        <f>HYPERLINK("https://dl.dropboxusercontent.com/scl/fi/vu3auv7eim2p67rfrjgsf/mens-hoodie-size-chartsgrinnell.jpg?rlkey=o8bxije6o4xb69t7g1xnfnets&amp;dl=0","Click to download SizeChart")</f>
      </c>
      <c r="C1227" s="0" t="inlineStr">
        <is>
          <t>Grinnell Men's Midweight Hoodie</t>
        </is>
      </c>
      <c r="D1227" s="1">
        <v>107141</v>
      </c>
      <c r="E1227" s="0" t="inlineStr">
        <is>
          <t>UNI GRINNELL:107141B-M</t>
        </is>
      </c>
      <c r="F1227" s="2">
        <v>800107141022</v>
      </c>
      <c r="G1227" s="0" t="inlineStr">
        <is>
          <t>MENS</t>
        </is>
      </c>
      <c r="H1227" s="0" t="inlineStr">
        <is>
          <t>M</t>
        </is>
      </c>
      <c r="I1227" s="0">
        <v>39.99</v>
      </c>
      <c r="J1227" s="0">
        <v>3</v>
      </c>
    </row>
    <row r="1228" spans="1:10" customHeight="0">
      <c r="A1228" s="0">
        <f>HYPERLINK("https://dl.dropboxusercontent.com/scl/fi/3t7p0o26i0y1nu5dh6rpw/107141-af.jpg?rlkey=27evg3diuf91agtzdcnccs0kx&amp;dl=0","Click to download Image")</f>
      </c>
      <c r="B1228" s="0">
        <f>HYPERLINK("https://dl.dropboxusercontent.com/scl/fi/vu3auv7eim2p67rfrjgsf/mens-hoodie-size-chartsgrinnell.jpg?rlkey=o8bxije6o4xb69t7g1xnfnets&amp;dl=0","Click to download SizeChart")</f>
      </c>
      <c r="C1228" s="0" t="inlineStr">
        <is>
          <t>Grinnell Men's Midweight Hoodie</t>
        </is>
      </c>
      <c r="D1228" s="1">
        <v>107141</v>
      </c>
      <c r="E1228" s="0" t="inlineStr">
        <is>
          <t>UNI GRINNELL:107141C-L</t>
        </is>
      </c>
      <c r="F1228" s="2">
        <v>800107141039</v>
      </c>
      <c r="G1228" s="0" t="inlineStr">
        <is>
          <t>MENS</t>
        </is>
      </c>
      <c r="H1228" s="0" t="inlineStr">
        <is>
          <t>L</t>
        </is>
      </c>
      <c r="I1228" s="0">
        <v>39.99</v>
      </c>
      <c r="J1228" s="0">
        <v>3</v>
      </c>
    </row>
    <row r="1229" spans="1:10" customHeight="0">
      <c r="A1229" s="0">
        <f>HYPERLINK("https://dl.dropboxusercontent.com/scl/fi/3t7p0o26i0y1nu5dh6rpw/107141-af.jpg?rlkey=27evg3diuf91agtzdcnccs0kx&amp;dl=0","Click to download Image")</f>
      </c>
      <c r="B1229" s="0">
        <f>HYPERLINK("https://dl.dropboxusercontent.com/scl/fi/vu3auv7eim2p67rfrjgsf/mens-hoodie-size-chartsgrinnell.jpg?rlkey=o8bxije6o4xb69t7g1xnfnets&amp;dl=0","Click to download SizeChart")</f>
      </c>
      <c r="C1229" s="0" t="inlineStr">
        <is>
          <t>Grinnell Men's Midweight Hoodie</t>
        </is>
      </c>
      <c r="D1229" s="1">
        <v>107141</v>
      </c>
      <c r="E1229" s="0" t="inlineStr">
        <is>
          <t>UNI GRINNELL:107141D-XL</t>
        </is>
      </c>
      <c r="F1229" s="2">
        <v>800107141046</v>
      </c>
      <c r="G1229" s="0" t="inlineStr">
        <is>
          <t>MENS</t>
        </is>
      </c>
      <c r="H1229" s="0" t="inlineStr">
        <is>
          <t>XL</t>
        </is>
      </c>
      <c r="I1229" s="0">
        <v>39.99</v>
      </c>
      <c r="J1229" s="0">
        <v>4</v>
      </c>
    </row>
    <row r="1230" spans="1:10" customHeight="0">
      <c r="A1230" s="0">
        <f>HYPERLINK("https://dl.dropboxusercontent.com/scl/fi/3t7p0o26i0y1nu5dh6rpw/107141-af.jpg?rlkey=27evg3diuf91agtzdcnccs0kx&amp;dl=0","Click to download Image")</f>
      </c>
      <c r="B1230" s="0">
        <f>HYPERLINK("https://dl.dropboxusercontent.com/scl/fi/vu3auv7eim2p67rfrjgsf/mens-hoodie-size-chartsgrinnell.jpg?rlkey=o8bxije6o4xb69t7g1xnfnets&amp;dl=0","Click to download SizeChart")</f>
      </c>
      <c r="C1230" s="0" t="inlineStr">
        <is>
          <t>Grinnell Men's Midweight Hoodie</t>
        </is>
      </c>
      <c r="D1230" s="1">
        <v>107141</v>
      </c>
      <c r="E1230" s="0" t="inlineStr">
        <is>
          <t>UNI GRINNELL:107141E-2XL</t>
        </is>
      </c>
      <c r="F1230" s="2">
        <v>800107141053</v>
      </c>
      <c r="G1230" s="0" t="inlineStr">
        <is>
          <t>MENS</t>
        </is>
      </c>
      <c r="H1230" s="0" t="inlineStr">
        <is>
          <t>2XL</t>
        </is>
      </c>
      <c r="I1230" s="0">
        <v>41.99</v>
      </c>
      <c r="J1230" s="0">
        <v>1</v>
      </c>
    </row>
    <row r="1231" spans="1:10" customHeight="0">
      <c r="A1231" s="0">
        <f>HYPERLINK("https://dl.dropboxusercontent.com/scl/fi/3t7p0o26i0y1nu5dh6rpw/107141-af.jpg?rlkey=27evg3diuf91agtzdcnccs0kx&amp;dl=0","Click to download Image")</f>
      </c>
      <c r="B1231" s="0">
        <f>HYPERLINK("https://dl.dropboxusercontent.com/scl/fi/vu3auv7eim2p67rfrjgsf/mens-hoodie-size-chartsgrinnell.jpg?rlkey=o8bxije6o4xb69t7g1xnfnets&amp;dl=0","Click to download SizeChart")</f>
      </c>
      <c r="C1231" s="0" t="inlineStr">
        <is>
          <t>Grinnell Men's Midweight Hoodie</t>
        </is>
      </c>
      <c r="D1231" s="1">
        <v>107141</v>
      </c>
      <c r="E1231" s="0" t="inlineStr">
        <is>
          <t>UNI GRINNELL:107141F-3XL</t>
        </is>
      </c>
      <c r="F1231" s="2">
        <v>800107141060</v>
      </c>
      <c r="G1231" s="0" t="inlineStr">
        <is>
          <t>MENS</t>
        </is>
      </c>
      <c r="H1231" s="0" t="inlineStr">
        <is>
          <t>3XL</t>
        </is>
      </c>
      <c r="I1231" s="0">
        <v>41.99</v>
      </c>
      <c r="J1231" s="0">
        <v>0</v>
      </c>
    </row>
    <row r="1232" spans="1:10" customHeight="0">
      <c r="A1232" s="0">
        <f>HYPERLINK("https://dl.dropboxusercontent.com/scl/fi/69pfjrylsox6gsut6dtfw/109057-af.jpg?rlkey=0vmg11ft9rjk0e78ef7nac3cb&amp;dl=0","Click to download Image")</f>
      </c>
      <c r="B1232" s="0">
        <f>HYPERLINK("https://dl.dropboxusercontent.com/scl/fi/vu3auv7eim2p67rfrjgsf/mens-hoodie-size-chartsgrinnell.jpg?rlkey=o8bxije6o4xb69t7g1xnfnets&amp;dl=0","Click to download SizeChart")</f>
      </c>
      <c r="C1232" s="0" t="inlineStr">
        <is>
          <t>Grinnell Men's Midweight Hoodie</t>
        </is>
      </c>
      <c r="D1232" s="1">
        <v>109057</v>
      </c>
      <c r="E1232" s="0" t="inlineStr">
        <is>
          <t>KSU GRINNELL:109057A-S</t>
        </is>
      </c>
      <c r="F1232" s="2">
        <v>800109057017</v>
      </c>
      <c r="G1232" s="0" t="inlineStr">
        <is>
          <t>MENS</t>
        </is>
      </c>
      <c r="H1232" s="0" t="inlineStr">
        <is>
          <t>S</t>
        </is>
      </c>
      <c r="I1232" s="0">
        <v>39.99</v>
      </c>
      <c r="J1232" s="0">
        <v>4</v>
      </c>
    </row>
    <row r="1233" spans="1:10" customHeight="0">
      <c r="A1233" s="0">
        <f>HYPERLINK("https://dl.dropboxusercontent.com/scl/fi/69pfjrylsox6gsut6dtfw/109057-af.jpg?rlkey=0vmg11ft9rjk0e78ef7nac3cb&amp;dl=0","Click to download Image")</f>
      </c>
      <c r="B1233" s="0">
        <f>HYPERLINK("https://dl.dropboxusercontent.com/scl/fi/vu3auv7eim2p67rfrjgsf/mens-hoodie-size-chartsgrinnell.jpg?rlkey=o8bxije6o4xb69t7g1xnfnets&amp;dl=0","Click to download SizeChart")</f>
      </c>
      <c r="C1233" s="0" t="inlineStr">
        <is>
          <t>Grinnell Men's Midweight Hoodie</t>
        </is>
      </c>
      <c r="D1233" s="1">
        <v>109057</v>
      </c>
      <c r="E1233" s="0" t="inlineStr">
        <is>
          <t>KSU GRINNELL:109057B-M</t>
        </is>
      </c>
      <c r="F1233" s="2">
        <v>800109057024</v>
      </c>
      <c r="G1233" s="0" t="inlineStr">
        <is>
          <t>MENS</t>
        </is>
      </c>
      <c r="H1233" s="0" t="inlineStr">
        <is>
          <t>M</t>
        </is>
      </c>
      <c r="I1233" s="0">
        <v>39.99</v>
      </c>
      <c r="J1233" s="0">
        <v>7</v>
      </c>
    </row>
    <row r="1234" spans="1:10" customHeight="0">
      <c r="A1234" s="0">
        <f>HYPERLINK("https://dl.dropboxusercontent.com/scl/fi/69pfjrylsox6gsut6dtfw/109057-af.jpg?rlkey=0vmg11ft9rjk0e78ef7nac3cb&amp;dl=0","Click to download Image")</f>
      </c>
      <c r="B1234" s="0">
        <f>HYPERLINK("https://dl.dropboxusercontent.com/scl/fi/vu3auv7eim2p67rfrjgsf/mens-hoodie-size-chartsgrinnell.jpg?rlkey=o8bxije6o4xb69t7g1xnfnets&amp;dl=0","Click to download SizeChart")</f>
      </c>
      <c r="C1234" s="0" t="inlineStr">
        <is>
          <t>Grinnell Men's Midweight Hoodie</t>
        </is>
      </c>
      <c r="D1234" s="1">
        <v>109057</v>
      </c>
      <c r="E1234" s="0" t="inlineStr">
        <is>
          <t>KSU GRINNELL:109057C-L</t>
        </is>
      </c>
      <c r="F1234" s="2">
        <v>800109057031</v>
      </c>
      <c r="G1234" s="0" t="inlineStr">
        <is>
          <t>MENS</t>
        </is>
      </c>
      <c r="H1234" s="0" t="inlineStr">
        <is>
          <t>L</t>
        </is>
      </c>
      <c r="I1234" s="0">
        <v>39.99</v>
      </c>
      <c r="J1234" s="0">
        <v>9</v>
      </c>
    </row>
    <row r="1235" spans="1:10" customHeight="0">
      <c r="A1235" s="0">
        <f>HYPERLINK("https://dl.dropboxusercontent.com/scl/fi/69pfjrylsox6gsut6dtfw/109057-af.jpg?rlkey=0vmg11ft9rjk0e78ef7nac3cb&amp;dl=0","Click to download Image")</f>
      </c>
      <c r="B1235" s="0">
        <f>HYPERLINK("https://dl.dropboxusercontent.com/scl/fi/vu3auv7eim2p67rfrjgsf/mens-hoodie-size-chartsgrinnell.jpg?rlkey=o8bxije6o4xb69t7g1xnfnets&amp;dl=0","Click to download SizeChart")</f>
      </c>
      <c r="C1235" s="0" t="inlineStr">
        <is>
          <t>Grinnell Men's Midweight Hoodie</t>
        </is>
      </c>
      <c r="D1235" s="1">
        <v>109057</v>
      </c>
      <c r="E1235" s="0" t="inlineStr">
        <is>
          <t>KSU GRINNELL:109057D-XL</t>
        </is>
      </c>
      <c r="F1235" s="2">
        <v>800109057048</v>
      </c>
      <c r="G1235" s="0" t="inlineStr">
        <is>
          <t>MENS</t>
        </is>
      </c>
      <c r="H1235" s="0" t="inlineStr">
        <is>
          <t>XL</t>
        </is>
      </c>
      <c r="I1235" s="0">
        <v>39.99</v>
      </c>
      <c r="J1235" s="0">
        <v>12</v>
      </c>
    </row>
    <row r="1236" spans="1:10" customHeight="0">
      <c r="A1236" s="0">
        <f>HYPERLINK("https://dl.dropboxusercontent.com/scl/fi/69pfjrylsox6gsut6dtfw/109057-af.jpg?rlkey=0vmg11ft9rjk0e78ef7nac3cb&amp;dl=0","Click to download Image")</f>
      </c>
      <c r="B1236" s="0">
        <f>HYPERLINK("https://dl.dropboxusercontent.com/scl/fi/vu3auv7eim2p67rfrjgsf/mens-hoodie-size-chartsgrinnell.jpg?rlkey=o8bxije6o4xb69t7g1xnfnets&amp;dl=0","Click to download SizeChart")</f>
      </c>
      <c r="C1236" s="0" t="inlineStr">
        <is>
          <t>Grinnell Men's Midweight Hoodie</t>
        </is>
      </c>
      <c r="D1236" s="1">
        <v>109057</v>
      </c>
      <c r="E1236" s="0" t="inlineStr">
        <is>
          <t>KSU GRINNELL:109057E-2XL</t>
        </is>
      </c>
      <c r="F1236" s="2">
        <v>800109057055</v>
      </c>
      <c r="G1236" s="0" t="inlineStr">
        <is>
          <t>MENS</t>
        </is>
      </c>
      <c r="H1236" s="0" t="inlineStr">
        <is>
          <t>2XL</t>
        </is>
      </c>
      <c r="I1236" s="0">
        <v>41.99</v>
      </c>
      <c r="J1236" s="0">
        <v>7</v>
      </c>
    </row>
    <row r="1237" spans="1:10" customHeight="0">
      <c r="A1237" s="0">
        <f>HYPERLINK("https://dl.dropboxusercontent.com/scl/fi/69pfjrylsox6gsut6dtfw/109057-af.jpg?rlkey=0vmg11ft9rjk0e78ef7nac3cb&amp;dl=0","Click to download Image")</f>
      </c>
      <c r="B1237" s="0">
        <f>HYPERLINK("https://dl.dropboxusercontent.com/scl/fi/vu3auv7eim2p67rfrjgsf/mens-hoodie-size-chartsgrinnell.jpg?rlkey=o8bxije6o4xb69t7g1xnfnets&amp;dl=0","Click to download SizeChart")</f>
      </c>
      <c r="C1237" s="0" t="inlineStr">
        <is>
          <t>Grinnell Men's Midweight Hoodie</t>
        </is>
      </c>
      <c r="D1237" s="1">
        <v>109057</v>
      </c>
      <c r="E1237" s="0" t="inlineStr">
        <is>
          <t>KSU GRINNELL:109057F-3XL</t>
        </is>
      </c>
      <c r="F1237" s="2">
        <v>800109057062</v>
      </c>
      <c r="G1237" s="0" t="inlineStr">
        <is>
          <t>MENS</t>
        </is>
      </c>
      <c r="H1237" s="0" t="inlineStr">
        <is>
          <t>3XL</t>
        </is>
      </c>
      <c r="I1237" s="0">
        <v>41.99</v>
      </c>
      <c r="J1237" s="0">
        <v>4</v>
      </c>
    </row>
    <row r="1238" spans="1:10" customHeight="0">
      <c r="A1238" s="0">
        <f>HYPERLINK("https://dl.dropboxusercontent.com/scl/fi/yarx8z7hudo81beg9epcl/109055af.jpg?rlkey=pubjypzpzjn8e3m9o4nnnlrpi&amp;dl=0","Click to download Image")</f>
      </c>
      <c r="B1238" s="0">
        <f>HYPERLINK("https://dl.dropboxusercontent.com/scl/fi/vu3auv7eim2p67rfrjgsf/mens-hoodie-size-chartsgrinnell.jpg?rlkey=o8bxije6o4xb69t7g1xnfnets&amp;dl=0","Click to download SizeChart")</f>
      </c>
      <c r="C1238" s="0" t="inlineStr">
        <is>
          <t>Grinnell Men's Midweight Hoodie</t>
        </is>
      </c>
      <c r="D1238" s="1">
        <v>109055</v>
      </c>
      <c r="E1238" s="0" t="inlineStr">
        <is>
          <t>PURDUE GRINNELL:109055A-S</t>
        </is>
      </c>
      <c r="F1238" s="2">
        <v>800109055013</v>
      </c>
      <c r="G1238" s="0" t="inlineStr">
        <is>
          <t>MENS</t>
        </is>
      </c>
      <c r="H1238" s="0" t="inlineStr">
        <is>
          <t>S</t>
        </is>
      </c>
      <c r="I1238" s="0">
        <v>39.99</v>
      </c>
      <c r="J1238" s="0">
        <v>4</v>
      </c>
    </row>
    <row r="1239" spans="1:10" customHeight="0">
      <c r="A1239" s="0">
        <f>HYPERLINK("https://dl.dropboxusercontent.com/scl/fi/yarx8z7hudo81beg9epcl/109055af.jpg?rlkey=pubjypzpzjn8e3m9o4nnnlrpi&amp;dl=0","Click to download Image")</f>
      </c>
      <c r="B1239" s="0">
        <f>HYPERLINK("https://dl.dropboxusercontent.com/scl/fi/vu3auv7eim2p67rfrjgsf/mens-hoodie-size-chartsgrinnell.jpg?rlkey=o8bxije6o4xb69t7g1xnfnets&amp;dl=0","Click to download SizeChart")</f>
      </c>
      <c r="C1239" s="0" t="inlineStr">
        <is>
          <t>Grinnell Men's Midweight Hoodie</t>
        </is>
      </c>
      <c r="D1239" s="1">
        <v>109055</v>
      </c>
      <c r="E1239" s="0" t="inlineStr">
        <is>
          <t>PURDUE GRINNELL:109055B-M</t>
        </is>
      </c>
      <c r="F1239" s="2">
        <v>800109055020</v>
      </c>
      <c r="G1239" s="0" t="inlineStr">
        <is>
          <t>MENS</t>
        </is>
      </c>
      <c r="H1239" s="0" t="inlineStr">
        <is>
          <t>M</t>
        </is>
      </c>
      <c r="I1239" s="0">
        <v>39.99</v>
      </c>
      <c r="J1239" s="0">
        <v>8</v>
      </c>
    </row>
    <row r="1240" spans="1:10" customHeight="0">
      <c r="A1240" s="0">
        <f>HYPERLINK("https://dl.dropboxusercontent.com/scl/fi/yarx8z7hudo81beg9epcl/109055af.jpg?rlkey=pubjypzpzjn8e3m9o4nnnlrpi&amp;dl=0","Click to download Image")</f>
      </c>
      <c r="B1240" s="0">
        <f>HYPERLINK("https://dl.dropboxusercontent.com/scl/fi/vu3auv7eim2p67rfrjgsf/mens-hoodie-size-chartsgrinnell.jpg?rlkey=o8bxije6o4xb69t7g1xnfnets&amp;dl=0","Click to download SizeChart")</f>
      </c>
      <c r="C1240" s="0" t="inlineStr">
        <is>
          <t>Grinnell Men's Midweight Hoodie</t>
        </is>
      </c>
      <c r="D1240" s="1">
        <v>109055</v>
      </c>
      <c r="E1240" s="0" t="inlineStr">
        <is>
          <t>PURDUE GRINNELL:109055C-L</t>
        </is>
      </c>
      <c r="F1240" s="2">
        <v>800109055037</v>
      </c>
      <c r="G1240" s="0" t="inlineStr">
        <is>
          <t>MENS</t>
        </is>
      </c>
      <c r="H1240" s="0" t="inlineStr">
        <is>
          <t>L</t>
        </is>
      </c>
      <c r="I1240" s="0">
        <v>39.99</v>
      </c>
      <c r="J1240" s="0">
        <v>11</v>
      </c>
    </row>
    <row r="1241" spans="1:10" customHeight="0">
      <c r="A1241" s="0">
        <f>HYPERLINK("https://dl.dropboxusercontent.com/scl/fi/yarx8z7hudo81beg9epcl/109055af.jpg?rlkey=pubjypzpzjn8e3m9o4nnnlrpi&amp;dl=0","Click to download Image")</f>
      </c>
      <c r="B1241" s="0">
        <f>HYPERLINK("https://dl.dropboxusercontent.com/scl/fi/vu3auv7eim2p67rfrjgsf/mens-hoodie-size-chartsgrinnell.jpg?rlkey=o8bxije6o4xb69t7g1xnfnets&amp;dl=0","Click to download SizeChart")</f>
      </c>
      <c r="C1241" s="0" t="inlineStr">
        <is>
          <t>Grinnell Men's Midweight Hoodie</t>
        </is>
      </c>
      <c r="D1241" s="1">
        <v>109055</v>
      </c>
      <c r="E1241" s="0" t="inlineStr">
        <is>
          <t>PURDUE GRINNELL:109055D-XL</t>
        </is>
      </c>
      <c r="F1241" s="2">
        <v>800109055044</v>
      </c>
      <c r="G1241" s="0" t="inlineStr">
        <is>
          <t>MENS</t>
        </is>
      </c>
      <c r="H1241" s="0" t="inlineStr">
        <is>
          <t>XL</t>
        </is>
      </c>
      <c r="I1241" s="0">
        <v>39.99</v>
      </c>
      <c r="J1241" s="0">
        <v>12</v>
      </c>
    </row>
    <row r="1242" spans="1:10" customHeight="0">
      <c r="A1242" s="0">
        <f>HYPERLINK("https://dl.dropboxusercontent.com/scl/fi/yarx8z7hudo81beg9epcl/109055af.jpg?rlkey=pubjypzpzjn8e3m9o4nnnlrpi&amp;dl=0","Click to download Image")</f>
      </c>
      <c r="B1242" s="0">
        <f>HYPERLINK("https://dl.dropboxusercontent.com/scl/fi/vu3auv7eim2p67rfrjgsf/mens-hoodie-size-chartsgrinnell.jpg?rlkey=o8bxije6o4xb69t7g1xnfnets&amp;dl=0","Click to download SizeChart")</f>
      </c>
      <c r="C1242" s="0" t="inlineStr">
        <is>
          <t>Grinnell Men's Midweight Hoodie</t>
        </is>
      </c>
      <c r="D1242" s="1">
        <v>109055</v>
      </c>
      <c r="E1242" s="0" t="inlineStr">
        <is>
          <t>PURDUE GRINNELL:109055E-2XL</t>
        </is>
      </c>
      <c r="F1242" s="2">
        <v>800109055051</v>
      </c>
      <c r="G1242" s="0" t="inlineStr">
        <is>
          <t>MENS</t>
        </is>
      </c>
      <c r="H1242" s="0" t="inlineStr">
        <is>
          <t>2XL</t>
        </is>
      </c>
      <c r="I1242" s="0">
        <v>41.99</v>
      </c>
      <c r="J1242" s="0">
        <v>5</v>
      </c>
    </row>
    <row r="1243" spans="1:10" customHeight="0">
      <c r="A1243" s="0">
        <f>HYPERLINK("https://dl.dropboxusercontent.com/scl/fi/yarx8z7hudo81beg9epcl/109055af.jpg?rlkey=pubjypzpzjn8e3m9o4nnnlrpi&amp;dl=0","Click to download Image")</f>
      </c>
      <c r="B1243" s="0">
        <f>HYPERLINK("https://dl.dropboxusercontent.com/scl/fi/vu3auv7eim2p67rfrjgsf/mens-hoodie-size-chartsgrinnell.jpg?rlkey=o8bxije6o4xb69t7g1xnfnets&amp;dl=0","Click to download SizeChart")</f>
      </c>
      <c r="C1243" s="0" t="inlineStr">
        <is>
          <t>Grinnell Men's Midweight Hoodie</t>
        </is>
      </c>
      <c r="D1243" s="1">
        <v>109055</v>
      </c>
      <c r="E1243" s="0" t="inlineStr">
        <is>
          <t>PURDUE GRINNELL:109055F-3XL</t>
        </is>
      </c>
      <c r="F1243" s="2">
        <v>800109055068</v>
      </c>
      <c r="G1243" s="0" t="inlineStr">
        <is>
          <t>MENS</t>
        </is>
      </c>
      <c r="H1243" s="0" t="inlineStr">
        <is>
          <t>3XL</t>
        </is>
      </c>
      <c r="I1243" s="0">
        <v>41.99</v>
      </c>
      <c r="J1243" s="0">
        <v>5</v>
      </c>
    </row>
    <row r="1244" spans="1:10" customHeight="0">
      <c r="A1244" s="0">
        <f>HYPERLINK("https://dl.dropboxusercontent.com/scl/fi/hgrt9bsvj8wjfz07nl9wp/109038-af.jpg?rlkey=erlmxk8f8kkyhyxd9qskysqtr&amp;dl=0","Click to download Image")</f>
      </c>
      <c r="B1244" s="0">
        <f>HYPERLINK("https://dl.dropboxusercontent.com/scl/fi/vu3auv7eim2p67rfrjgsf/mens-hoodie-size-chartsgrinnell.jpg?rlkey=o8bxije6o4xb69t7g1xnfnets&amp;dl=0","Click to download SizeChart")</f>
      </c>
      <c r="C1244" s="0" t="inlineStr">
        <is>
          <t>Grinnell Men's Midweight Hoodie</t>
        </is>
      </c>
      <c r="D1244" s="1">
        <v>109038</v>
      </c>
      <c r="E1244" s="0" t="inlineStr">
        <is>
          <t>WICHITA  WICHITA GRINNELL:109038A-S</t>
        </is>
      </c>
      <c r="F1244" s="2">
        <v>800109038016</v>
      </c>
      <c r="G1244" s="0" t="inlineStr">
        <is>
          <t>MENS</t>
        </is>
      </c>
      <c r="H1244" s="0" t="inlineStr">
        <is>
          <t>S</t>
        </is>
      </c>
      <c r="I1244" s="0">
        <v>39.99</v>
      </c>
      <c r="J1244" s="0">
        <v>12</v>
      </c>
    </row>
    <row r="1245" spans="1:10" customHeight="0">
      <c r="A1245" s="0">
        <f>HYPERLINK("https://dl.dropboxusercontent.com/scl/fi/hgrt9bsvj8wjfz07nl9wp/109038-af.jpg?rlkey=erlmxk8f8kkyhyxd9qskysqtr&amp;dl=0","Click to download Image")</f>
      </c>
      <c r="B1245" s="0">
        <f>HYPERLINK("https://dl.dropboxusercontent.com/scl/fi/vu3auv7eim2p67rfrjgsf/mens-hoodie-size-chartsgrinnell.jpg?rlkey=o8bxije6o4xb69t7g1xnfnets&amp;dl=0","Click to download SizeChart")</f>
      </c>
      <c r="C1245" s="0" t="inlineStr">
        <is>
          <t>Grinnell Men's Midweight Hoodie</t>
        </is>
      </c>
      <c r="D1245" s="1">
        <v>109038</v>
      </c>
      <c r="E1245" s="0" t="inlineStr">
        <is>
          <t>WICHITA GRINNELL:109038B-M</t>
        </is>
      </c>
      <c r="F1245" s="2">
        <v>800109038023</v>
      </c>
      <c r="G1245" s="0" t="inlineStr">
        <is>
          <t>MENS</t>
        </is>
      </c>
      <c r="H1245" s="0" t="inlineStr">
        <is>
          <t>M</t>
        </is>
      </c>
      <c r="I1245" s="0">
        <v>39.99</v>
      </c>
      <c r="J1245" s="0">
        <v>24</v>
      </c>
    </row>
    <row r="1246" spans="1:10" customHeight="0">
      <c r="A1246" s="0">
        <f>HYPERLINK("https://dl.dropboxusercontent.com/scl/fi/hgrt9bsvj8wjfz07nl9wp/109038-af.jpg?rlkey=erlmxk8f8kkyhyxd9qskysqtr&amp;dl=0","Click to download Image")</f>
      </c>
      <c r="B1246" s="0">
        <f>HYPERLINK("https://dl.dropboxusercontent.com/scl/fi/vu3auv7eim2p67rfrjgsf/mens-hoodie-size-chartsgrinnell.jpg?rlkey=o8bxije6o4xb69t7g1xnfnets&amp;dl=0","Click to download SizeChart")</f>
      </c>
      <c r="C1246" s="0" t="inlineStr">
        <is>
          <t>Grinnell Men's Midweight Hoodie</t>
        </is>
      </c>
      <c r="D1246" s="1">
        <v>109038</v>
      </c>
      <c r="E1246" s="0" t="inlineStr">
        <is>
          <t>WICHITA GRINNELL:109038C-L</t>
        </is>
      </c>
      <c r="F1246" s="2">
        <v>800109038030</v>
      </c>
      <c r="G1246" s="0" t="inlineStr">
        <is>
          <t>MENS</t>
        </is>
      </c>
      <c r="H1246" s="0" t="inlineStr">
        <is>
          <t>L</t>
        </is>
      </c>
      <c r="I1246" s="0">
        <v>39.99</v>
      </c>
      <c r="J1246" s="0">
        <v>36</v>
      </c>
    </row>
    <row r="1247" spans="1:10" customHeight="0">
      <c r="A1247" s="0">
        <f>HYPERLINK("https://dl.dropboxusercontent.com/scl/fi/hgrt9bsvj8wjfz07nl9wp/109038-af.jpg?rlkey=erlmxk8f8kkyhyxd9qskysqtr&amp;dl=0","Click to download Image")</f>
      </c>
      <c r="B1247" s="0">
        <f>HYPERLINK("https://dl.dropboxusercontent.com/scl/fi/vu3auv7eim2p67rfrjgsf/mens-hoodie-size-chartsgrinnell.jpg?rlkey=o8bxije6o4xb69t7g1xnfnets&amp;dl=0","Click to download SizeChart")</f>
      </c>
      <c r="C1247" s="0" t="inlineStr">
        <is>
          <t>Grinnell Men's Midweight Hoodie</t>
        </is>
      </c>
      <c r="D1247" s="1">
        <v>109038</v>
      </c>
      <c r="E1247" s="0" t="inlineStr">
        <is>
          <t>WICHITA GRINNELL:109038D-XL</t>
        </is>
      </c>
      <c r="F1247" s="2">
        <v>800109038047</v>
      </c>
      <c r="G1247" s="0" t="inlineStr">
        <is>
          <t>MENS</t>
        </is>
      </c>
      <c r="H1247" s="0" t="inlineStr">
        <is>
          <t>XL</t>
        </is>
      </c>
      <c r="I1247" s="0">
        <v>39.99</v>
      </c>
      <c r="J1247" s="0">
        <v>34</v>
      </c>
    </row>
    <row r="1248" spans="1:10" customHeight="0">
      <c r="A1248" s="0">
        <f>HYPERLINK("https://dl.dropboxusercontent.com/scl/fi/hgrt9bsvj8wjfz07nl9wp/109038-af.jpg?rlkey=erlmxk8f8kkyhyxd9qskysqtr&amp;dl=0","Click to download Image")</f>
      </c>
      <c r="B1248" s="0">
        <f>HYPERLINK("https://dl.dropboxusercontent.com/scl/fi/vu3auv7eim2p67rfrjgsf/mens-hoodie-size-chartsgrinnell.jpg?rlkey=o8bxije6o4xb69t7g1xnfnets&amp;dl=0","Click to download SizeChart")</f>
      </c>
      <c r="C1248" s="0" t="inlineStr">
        <is>
          <t>Grinnell Men's Midweight Hoodie</t>
        </is>
      </c>
      <c r="D1248" s="1">
        <v>109038</v>
      </c>
      <c r="E1248" s="0" t="inlineStr">
        <is>
          <t>WICHITA GRINNELL:109038E-2XL</t>
        </is>
      </c>
      <c r="F1248" s="2">
        <v>800109038054</v>
      </c>
      <c r="G1248" s="0" t="inlineStr">
        <is>
          <t>MENS</t>
        </is>
      </c>
      <c r="H1248" s="0" t="inlineStr">
        <is>
          <t>2XL</t>
        </is>
      </c>
      <c r="I1248" s="0">
        <v>41.99</v>
      </c>
      <c r="J1248" s="0">
        <v>23</v>
      </c>
    </row>
    <row r="1249" spans="1:10" customHeight="0">
      <c r="A1249" s="0">
        <f>HYPERLINK("https://dl.dropboxusercontent.com/scl/fi/hgrt9bsvj8wjfz07nl9wp/109038-af.jpg?rlkey=erlmxk8f8kkyhyxd9qskysqtr&amp;dl=0","Click to download Image")</f>
      </c>
      <c r="B1249" s="0">
        <f>HYPERLINK("https://dl.dropboxusercontent.com/scl/fi/vu3auv7eim2p67rfrjgsf/mens-hoodie-size-chartsgrinnell.jpg?rlkey=o8bxije6o4xb69t7g1xnfnets&amp;dl=0","Click to download SizeChart")</f>
      </c>
      <c r="C1249" s="0" t="inlineStr">
        <is>
          <t>Grinnell Men's Midweight Hoodie</t>
        </is>
      </c>
      <c r="D1249" s="1">
        <v>109038</v>
      </c>
      <c r="E1249" s="0" t="inlineStr">
        <is>
          <t>WICHITA GRINNELL:109038F-3XL</t>
        </is>
      </c>
      <c r="F1249" s="2">
        <v>800109038061</v>
      </c>
      <c r="G1249" s="0" t="inlineStr">
        <is>
          <t>MENS</t>
        </is>
      </c>
      <c r="H1249" s="0" t="inlineStr">
        <is>
          <t>3XL</t>
        </is>
      </c>
      <c r="I1249" s="0">
        <v>41.99</v>
      </c>
      <c r="J1249" s="0">
        <v>12</v>
      </c>
    </row>
    <row r="1250" spans="1:10" customHeight="0">
      <c r="A1250" s="0">
        <f>HYPERLINK("https://dl.dropboxusercontent.com/scl/fi/xagkpbi01xuglxa9hc2xy/drakegrinnellpresentation-0239191.jpg?rlkey=i3z6ou3cryi2ttxuhn10j40j1&amp;dl=0","Click to download Image")</f>
      </c>
      <c r="B1250" s="0">
        <f>HYPERLINK("https://dl.dropboxusercontent.com/scl/fi/vu3auv7eim2p67rfrjgsf/mens-hoodie-size-chartsgrinnell.jpg?rlkey=o8bxije6o4xb69t7g1xnfnets&amp;dl=0","Click to download SizeChart")</f>
      </c>
      <c r="C1250" s="0" t="inlineStr">
        <is>
          <t>Grinnell Men's Midweight Hoodie</t>
        </is>
      </c>
      <c r="D1250" s="1">
        <v>127852</v>
      </c>
      <c r="E1250" s="0" t="inlineStr">
        <is>
          <t>DRK M GRINNE RL GY:127852A-S</t>
        </is>
      </c>
      <c r="F1250" s="2">
        <v>817127852043</v>
      </c>
      <c r="G1250" s="0" t="inlineStr">
        <is>
          <t>MENS</t>
        </is>
      </c>
      <c r="H1250" s="0" t="inlineStr">
        <is>
          <t>S</t>
        </is>
      </c>
      <c r="I1250" s="0">
        <v>39.99</v>
      </c>
      <c r="J1250" s="0">
        <v>0</v>
      </c>
    </row>
    <row r="1251" spans="1:10" customHeight="0">
      <c r="A1251" s="0">
        <f>HYPERLINK("https://dl.dropboxusercontent.com/scl/fi/xagkpbi01xuglxa9hc2xy/drakegrinnellpresentation-0239191.jpg?rlkey=i3z6ou3cryi2ttxuhn10j40j1&amp;dl=0","Click to download Image")</f>
      </c>
      <c r="B1251" s="0">
        <f>HYPERLINK("https://dl.dropboxusercontent.com/scl/fi/vu3auv7eim2p67rfrjgsf/mens-hoodie-size-chartsgrinnell.jpg?rlkey=o8bxije6o4xb69t7g1xnfnets&amp;dl=0","Click to download SizeChart")</f>
      </c>
      <c r="C1251" s="0" t="inlineStr">
        <is>
          <t>Grinnell Men's Midweight Hoodie</t>
        </is>
      </c>
      <c r="D1251" s="1">
        <v>127852</v>
      </c>
      <c r="E1251" s="0" t="inlineStr">
        <is>
          <t>DRK M GRINNE RL GY:127852B-M</t>
        </is>
      </c>
      <c r="F1251" s="2">
        <v>817127852050</v>
      </c>
      <c r="G1251" s="0" t="inlineStr">
        <is>
          <t>MENS</t>
        </is>
      </c>
      <c r="H1251" s="0" t="inlineStr">
        <is>
          <t>M</t>
        </is>
      </c>
      <c r="I1251" s="0">
        <v>39.99</v>
      </c>
      <c r="J1251" s="0">
        <v>1</v>
      </c>
    </row>
    <row r="1252" spans="1:10" customHeight="0">
      <c r="A1252" s="0">
        <f>HYPERLINK("https://dl.dropboxusercontent.com/scl/fi/xagkpbi01xuglxa9hc2xy/drakegrinnellpresentation-0239191.jpg?rlkey=i3z6ou3cryi2ttxuhn10j40j1&amp;dl=0","Click to download Image")</f>
      </c>
      <c r="B1252" s="0">
        <f>HYPERLINK("https://dl.dropboxusercontent.com/scl/fi/vu3auv7eim2p67rfrjgsf/mens-hoodie-size-chartsgrinnell.jpg?rlkey=o8bxije6o4xb69t7g1xnfnets&amp;dl=0","Click to download SizeChart")</f>
      </c>
      <c r="C1252" s="0" t="inlineStr">
        <is>
          <t>Grinnell Men's Midweight Hoodie</t>
        </is>
      </c>
      <c r="D1252" s="1">
        <v>127852</v>
      </c>
      <c r="E1252" s="0" t="inlineStr">
        <is>
          <t>DRK M GRINNE RL GY:127852C-L</t>
        </is>
      </c>
      <c r="F1252" s="2">
        <v>817127852067</v>
      </c>
      <c r="G1252" s="0" t="inlineStr">
        <is>
          <t>MENS</t>
        </is>
      </c>
      <c r="H1252" s="0" t="inlineStr">
        <is>
          <t>L</t>
        </is>
      </c>
      <c r="I1252" s="0">
        <v>39.99</v>
      </c>
      <c r="J1252" s="0">
        <v>0</v>
      </c>
    </row>
    <row r="1253" spans="1:10" customHeight="0">
      <c r="A1253" s="0">
        <f>HYPERLINK("https://dl.dropboxusercontent.com/scl/fi/xagkpbi01xuglxa9hc2xy/drakegrinnellpresentation-0239191.jpg?rlkey=i3z6ou3cryi2ttxuhn10j40j1&amp;dl=0","Click to download Image")</f>
      </c>
      <c r="B1253" s="0">
        <f>HYPERLINK("https://dl.dropboxusercontent.com/scl/fi/vu3auv7eim2p67rfrjgsf/mens-hoodie-size-chartsgrinnell.jpg?rlkey=o8bxije6o4xb69t7g1xnfnets&amp;dl=0","Click to download SizeChart")</f>
      </c>
      <c r="C1253" s="0" t="inlineStr">
        <is>
          <t>Grinnell Men's Midweight Hoodie</t>
        </is>
      </c>
      <c r="D1253" s="1">
        <v>127852</v>
      </c>
      <c r="E1253" s="0" t="inlineStr">
        <is>
          <t>DRK M GRINNE RL GY:127852D-XL</t>
        </is>
      </c>
      <c r="F1253" s="2">
        <v>817127852074</v>
      </c>
      <c r="G1253" s="0" t="inlineStr">
        <is>
          <t>MENS</t>
        </is>
      </c>
      <c r="H1253" s="0" t="inlineStr">
        <is>
          <t>XL</t>
        </is>
      </c>
      <c r="I1253" s="0">
        <v>39.99</v>
      </c>
      <c r="J1253" s="0">
        <v>2</v>
      </c>
    </row>
    <row r="1254" spans="1:10" customHeight="0">
      <c r="A1254" s="0">
        <f>HYPERLINK("https://dl.dropboxusercontent.com/scl/fi/xagkpbi01xuglxa9hc2xy/drakegrinnellpresentation-0239191.jpg?rlkey=i3z6ou3cryi2ttxuhn10j40j1&amp;dl=0","Click to download Image")</f>
      </c>
      <c r="B1254" s="0">
        <f>HYPERLINK("https://dl.dropboxusercontent.com/scl/fi/vu3auv7eim2p67rfrjgsf/mens-hoodie-size-chartsgrinnell.jpg?rlkey=o8bxije6o4xb69t7g1xnfnets&amp;dl=0","Click to download SizeChart")</f>
      </c>
      <c r="C1254" s="0" t="inlineStr">
        <is>
          <t>Grinnell Men's Midweight Hoodie</t>
        </is>
      </c>
      <c r="D1254" s="1">
        <v>127852</v>
      </c>
      <c r="E1254" s="0" t="inlineStr">
        <is>
          <t>DRK M GRINNE RL GY:127852E-2XL</t>
        </is>
      </c>
      <c r="F1254" s="2">
        <v>817127852081</v>
      </c>
      <c r="G1254" s="0" t="inlineStr">
        <is>
          <t>MENS</t>
        </is>
      </c>
      <c r="H1254" s="0" t="inlineStr">
        <is>
          <t>2XL</t>
        </is>
      </c>
      <c r="I1254" s="0">
        <v>41.99</v>
      </c>
      <c r="J1254" s="0">
        <v>6</v>
      </c>
    </row>
    <row r="1255" spans="1:10" customHeight="0">
      <c r="A1255" s="0">
        <f>HYPERLINK("https://dl.dropboxusercontent.com/scl/fi/xagkpbi01xuglxa9hc2xy/drakegrinnellpresentation-0239191.jpg?rlkey=i3z6ou3cryi2ttxuhn10j40j1&amp;dl=0","Click to download Image")</f>
      </c>
      <c r="B1255" s="0">
        <f>HYPERLINK("https://dl.dropboxusercontent.com/scl/fi/vu3auv7eim2p67rfrjgsf/mens-hoodie-size-chartsgrinnell.jpg?rlkey=o8bxije6o4xb69t7g1xnfnets&amp;dl=0","Click to download SizeChart")</f>
      </c>
      <c r="C1255" s="0" t="inlineStr">
        <is>
          <t>Grinnell Men's Midweight Hoodie</t>
        </is>
      </c>
      <c r="D1255" s="1">
        <v>127852</v>
      </c>
      <c r="E1255" s="0" t="inlineStr">
        <is>
          <t>DRK M GRINNE RL GY:127852F-3XL</t>
        </is>
      </c>
      <c r="F1255" s="2">
        <v>817127852098</v>
      </c>
      <c r="G1255" s="0" t="inlineStr">
        <is>
          <t>MENS</t>
        </is>
      </c>
      <c r="H1255" s="0" t="inlineStr">
        <is>
          <t>3XL</t>
        </is>
      </c>
      <c r="I1255" s="0">
        <v>41.99</v>
      </c>
      <c r="J1255" s="0">
        <v>0</v>
      </c>
    </row>
    <row r="1256" spans="1:10" customHeight="0">
      <c r="A1256" s="0">
        <f>HYPERLINK("https://dl.dropboxusercontent.com/scl/fi/8bukgssp8f8kk2diapd4g/95396af.jpg?rlkey=12jb773xtwput9jppuyicrg7e&amp;dl=0","Click to download Image")</f>
      </c>
      <c r="B1256" s="0">
        <f>HYPERLINK("https://dl.dropboxusercontent.com/scl/fi/y70rij4u76p8djex90ehz/mens-d.jpg?rlkey=itylallsjmwvgod5juez2cmtn&amp;dl=0","Click to download SizeChart")</f>
      </c>
      <c r="C1256" s="0" t="inlineStr">
        <is>
          <t>Cole Men's Windbreaker Jacket</t>
        </is>
      </c>
      <c r="D1256" s="1">
        <v>95396</v>
      </c>
      <c r="E1256" s="0" t="inlineStr">
        <is>
          <t>COLE:95396A-S</t>
        </is>
      </c>
      <c r="F1256" s="2">
        <v>800095396015</v>
      </c>
      <c r="G1256" s="0" t="inlineStr">
        <is>
          <t>MENS</t>
        </is>
      </c>
      <c r="H1256" s="0" t="inlineStr">
        <is>
          <t>S</t>
        </is>
      </c>
      <c r="I1256" s="0">
        <v>59.99</v>
      </c>
      <c r="J1256" s="0">
        <v>13</v>
      </c>
    </row>
    <row r="1257" spans="1:10" customHeight="0">
      <c r="A1257" s="0">
        <f>HYPERLINK("https://dl.dropboxusercontent.com/scl/fi/8bukgssp8f8kk2diapd4g/95396af.jpg?rlkey=12jb773xtwput9jppuyicrg7e&amp;dl=0","Click to download Image")</f>
      </c>
      <c r="B1257" s="0">
        <f>HYPERLINK("https://dl.dropboxusercontent.com/scl/fi/y70rij4u76p8djex90ehz/mens-d.jpg?rlkey=itylallsjmwvgod5juez2cmtn&amp;dl=0","Click to download SizeChart")</f>
      </c>
      <c r="C1257" s="0" t="inlineStr">
        <is>
          <t>Cole Men's Windbreaker Jacket</t>
        </is>
      </c>
      <c r="D1257" s="1">
        <v>95396</v>
      </c>
      <c r="E1257" s="0" t="inlineStr">
        <is>
          <t>COLE:95396B-M</t>
        </is>
      </c>
      <c r="F1257" s="2">
        <v>800095396022</v>
      </c>
      <c r="G1257" s="0" t="inlineStr">
        <is>
          <t>MENS</t>
        </is>
      </c>
      <c r="H1257" s="0" t="inlineStr">
        <is>
          <t>M</t>
        </is>
      </c>
      <c r="I1257" s="0">
        <v>59.99</v>
      </c>
      <c r="J1257" s="0">
        <v>23</v>
      </c>
    </row>
    <row r="1258" spans="1:10" customHeight="0">
      <c r="A1258" s="0">
        <f>HYPERLINK("https://dl.dropboxusercontent.com/scl/fi/8bukgssp8f8kk2diapd4g/95396af.jpg?rlkey=12jb773xtwput9jppuyicrg7e&amp;dl=0","Click to download Image")</f>
      </c>
      <c r="B1258" s="0">
        <f>HYPERLINK("https://dl.dropboxusercontent.com/scl/fi/y70rij4u76p8djex90ehz/mens-d.jpg?rlkey=itylallsjmwvgod5juez2cmtn&amp;dl=0","Click to download SizeChart")</f>
      </c>
      <c r="C1258" s="0" t="inlineStr">
        <is>
          <t>Cole Men's Windbreaker Jacket</t>
        </is>
      </c>
      <c r="D1258" s="1">
        <v>95396</v>
      </c>
      <c r="E1258" s="0" t="inlineStr">
        <is>
          <t>COLE:95396C-L</t>
        </is>
      </c>
      <c r="F1258" s="2">
        <v>800095396039</v>
      </c>
      <c r="G1258" s="0" t="inlineStr">
        <is>
          <t>MENS</t>
        </is>
      </c>
      <c r="H1258" s="0" t="inlineStr">
        <is>
          <t>L</t>
        </is>
      </c>
      <c r="I1258" s="0">
        <v>59.99</v>
      </c>
      <c r="J1258" s="0">
        <v>35</v>
      </c>
    </row>
    <row r="1259" spans="1:10" customHeight="0">
      <c r="A1259" s="0">
        <f>HYPERLINK("https://dl.dropboxusercontent.com/scl/fi/8bukgssp8f8kk2diapd4g/95396af.jpg?rlkey=12jb773xtwput9jppuyicrg7e&amp;dl=0","Click to download Image")</f>
      </c>
      <c r="B1259" s="0">
        <f>HYPERLINK("https://dl.dropboxusercontent.com/scl/fi/y70rij4u76p8djex90ehz/mens-d.jpg?rlkey=itylallsjmwvgod5juez2cmtn&amp;dl=0","Click to download SizeChart")</f>
      </c>
      <c r="C1259" s="0" t="inlineStr">
        <is>
          <t>Cole Men's Windbreaker Jacket</t>
        </is>
      </c>
      <c r="D1259" s="1">
        <v>95396</v>
      </c>
      <c r="E1259" s="0" t="inlineStr">
        <is>
          <t>COLE:95396D-XL</t>
        </is>
      </c>
      <c r="F1259" s="2">
        <v>800095396046</v>
      </c>
      <c r="G1259" s="0" t="inlineStr">
        <is>
          <t>MENS</t>
        </is>
      </c>
      <c r="H1259" s="0" t="inlineStr">
        <is>
          <t>XL</t>
        </is>
      </c>
      <c r="I1259" s="0">
        <v>59.99</v>
      </c>
      <c r="J1259" s="0">
        <v>34</v>
      </c>
    </row>
    <row r="1260" spans="1:10" customHeight="0">
      <c r="A1260" s="0">
        <f>HYPERLINK("https://dl.dropboxusercontent.com/scl/fi/8bukgssp8f8kk2diapd4g/95396af.jpg?rlkey=12jb773xtwput9jppuyicrg7e&amp;dl=0","Click to download Image")</f>
      </c>
      <c r="B1260" s="0">
        <f>HYPERLINK("https://dl.dropboxusercontent.com/scl/fi/y70rij4u76p8djex90ehz/mens-d.jpg?rlkey=itylallsjmwvgod5juez2cmtn&amp;dl=0","Click to download SizeChart")</f>
      </c>
      <c r="C1260" s="0" t="inlineStr">
        <is>
          <t>Cole Men's Windbreaker Jacket</t>
        </is>
      </c>
      <c r="D1260" s="1">
        <v>95396</v>
      </c>
      <c r="E1260" s="0" t="inlineStr">
        <is>
          <t>COLE:95396E-2X</t>
        </is>
      </c>
      <c r="F1260" s="2">
        <v>800095396053</v>
      </c>
      <c r="G1260" s="0" t="inlineStr">
        <is>
          <t>MENS</t>
        </is>
      </c>
      <c r="H1260" s="0" t="inlineStr">
        <is>
          <t>2XL</t>
        </is>
      </c>
      <c r="I1260" s="0">
        <v>61.99</v>
      </c>
      <c r="J1260" s="0">
        <v>6</v>
      </c>
    </row>
    <row r="1261" spans="1:10" customHeight="0">
      <c r="A1261" s="0">
        <f>HYPERLINK("https://dl.dropboxusercontent.com/scl/fi/8bukgssp8f8kk2diapd4g/95396af.jpg?rlkey=12jb773xtwput9jppuyicrg7e&amp;dl=0","Click to download Image")</f>
      </c>
      <c r="B1261" s="0">
        <f>HYPERLINK("https://dl.dropboxusercontent.com/scl/fi/y70rij4u76p8djex90ehz/mens-d.jpg?rlkey=itylallsjmwvgod5juez2cmtn&amp;dl=0","Click to download SizeChart")</f>
      </c>
      <c r="C1261" s="0" t="inlineStr">
        <is>
          <t>Cole Men's Windbreaker Jacket</t>
        </is>
      </c>
      <c r="D1261" s="1">
        <v>95396</v>
      </c>
      <c r="E1261" s="0" t="inlineStr">
        <is>
          <t>COLE:95396F-3X</t>
        </is>
      </c>
      <c r="F1261" s="2">
        <v>800095396060</v>
      </c>
      <c r="G1261" s="0" t="inlineStr">
        <is>
          <t>MENS</t>
        </is>
      </c>
      <c r="H1261" s="0" t="inlineStr">
        <is>
          <t>3XL</t>
        </is>
      </c>
      <c r="I1261" s="0">
        <v>61.99</v>
      </c>
      <c r="J1261" s="0">
        <v>0</v>
      </c>
    </row>
    <row r="1262" spans="1:10" customHeight="0">
      <c r="A1262" s="0">
        <f>HYPERLINK("https://dl.dropboxusercontent.com/scl/fi/wtg4rojc32xlt7mg8qqe9/95951af.jpg?rlkey=0nnadlvjkq5l8df6dcg205u8b&amp;dl=0","Click to download Image")</f>
      </c>
      <c r="B1262" s="0">
        <f>HYPERLINK("https://dl.dropboxusercontent.com/scl/fi/y70rij4u76p8djex90ehz/mens-d.jpg?rlkey=itylallsjmwvgod5juez2cmtn&amp;dl=0","Click to download SizeChart")</f>
      </c>
      <c r="C1262" s="0" t="inlineStr">
        <is>
          <t>Cole Men's Windbreaker Jacket</t>
        </is>
      </c>
      <c r="D1262" s="1">
        <v>95951</v>
      </c>
      <c r="E1262" s="0" t="inlineStr">
        <is>
          <t>COLE:95951A-S</t>
        </is>
      </c>
      <c r="F1262" s="2">
        <v>800095951016</v>
      </c>
      <c r="G1262" s="0" t="inlineStr">
        <is>
          <t>MENS</t>
        </is>
      </c>
      <c r="H1262" s="0" t="inlineStr">
        <is>
          <t>S</t>
        </is>
      </c>
      <c r="I1262" s="0">
        <v>59.99</v>
      </c>
      <c r="J1262" s="0">
        <v>1</v>
      </c>
    </row>
    <row r="1263" spans="1:10" customHeight="0">
      <c r="A1263" s="0">
        <f>HYPERLINK("https://dl.dropboxusercontent.com/scl/fi/wtg4rojc32xlt7mg8qqe9/95951af.jpg?rlkey=0nnadlvjkq5l8df6dcg205u8b&amp;dl=0","Click to download Image")</f>
      </c>
      <c r="B1263" s="0">
        <f>HYPERLINK("https://dl.dropboxusercontent.com/scl/fi/y70rij4u76p8djex90ehz/mens-d.jpg?rlkey=itylallsjmwvgod5juez2cmtn&amp;dl=0","Click to download SizeChart")</f>
      </c>
      <c r="C1263" s="0" t="inlineStr">
        <is>
          <t>Cole Men's Windbreaker Jacket</t>
        </is>
      </c>
      <c r="D1263" s="1">
        <v>95951</v>
      </c>
      <c r="E1263" s="0" t="inlineStr">
        <is>
          <t>COLE:95951B-M</t>
        </is>
      </c>
      <c r="F1263" s="2">
        <v>800095951023</v>
      </c>
      <c r="G1263" s="0" t="inlineStr">
        <is>
          <t>MENS</t>
        </is>
      </c>
      <c r="H1263" s="0" t="inlineStr">
        <is>
          <t>M</t>
        </is>
      </c>
      <c r="I1263" s="0">
        <v>59.99</v>
      </c>
      <c r="J1263" s="0">
        <v>3</v>
      </c>
    </row>
    <row r="1264" spans="1:10" customHeight="0">
      <c r="A1264" s="0">
        <f>HYPERLINK("https://dl.dropboxusercontent.com/scl/fi/wtg4rojc32xlt7mg8qqe9/95951af.jpg?rlkey=0nnadlvjkq5l8df6dcg205u8b&amp;dl=0","Click to download Image")</f>
      </c>
      <c r="B1264" s="0">
        <f>HYPERLINK("https://dl.dropboxusercontent.com/scl/fi/y70rij4u76p8djex90ehz/mens-d.jpg?rlkey=itylallsjmwvgod5juez2cmtn&amp;dl=0","Click to download SizeChart")</f>
      </c>
      <c r="C1264" s="0" t="inlineStr">
        <is>
          <t>Cole Men's Windbreaker Jacket</t>
        </is>
      </c>
      <c r="D1264" s="1">
        <v>95951</v>
      </c>
      <c r="E1264" s="0" t="inlineStr">
        <is>
          <t>COLE:95951C-L</t>
        </is>
      </c>
      <c r="F1264" s="2">
        <v>800095951030</v>
      </c>
      <c r="G1264" s="0" t="inlineStr">
        <is>
          <t>MENS</t>
        </is>
      </c>
      <c r="H1264" s="0" t="inlineStr">
        <is>
          <t>L</t>
        </is>
      </c>
      <c r="I1264" s="0">
        <v>59.99</v>
      </c>
      <c r="J1264" s="0">
        <v>5</v>
      </c>
    </row>
    <row r="1265" spans="1:10" customHeight="0">
      <c r="A1265" s="0">
        <f>HYPERLINK("https://dl.dropboxusercontent.com/scl/fi/wtg4rojc32xlt7mg8qqe9/95951af.jpg?rlkey=0nnadlvjkq5l8df6dcg205u8b&amp;dl=0","Click to download Image")</f>
      </c>
      <c r="B1265" s="0">
        <f>HYPERLINK("https://dl.dropboxusercontent.com/scl/fi/y70rij4u76p8djex90ehz/mens-d.jpg?rlkey=itylallsjmwvgod5juez2cmtn&amp;dl=0","Click to download SizeChart")</f>
      </c>
      <c r="C1265" s="0" t="inlineStr">
        <is>
          <t>Cole Men's Windbreaker Jacket</t>
        </is>
      </c>
      <c r="D1265" s="1">
        <v>95951</v>
      </c>
      <c r="E1265" s="0" t="inlineStr">
        <is>
          <t>COLE:95951D-XL</t>
        </is>
      </c>
      <c r="F1265" s="2">
        <v>800095951047</v>
      </c>
      <c r="G1265" s="0" t="inlineStr">
        <is>
          <t>MENS</t>
        </is>
      </c>
      <c r="H1265" s="0" t="inlineStr">
        <is>
          <t>XL</t>
        </is>
      </c>
      <c r="I1265" s="0">
        <v>59.99</v>
      </c>
      <c r="J1265" s="0">
        <v>6</v>
      </c>
    </row>
    <row r="1266" spans="1:10" customHeight="0">
      <c r="A1266" s="0">
        <f>HYPERLINK("https://dl.dropboxusercontent.com/scl/fi/wtg4rojc32xlt7mg8qqe9/95951af.jpg?rlkey=0nnadlvjkq5l8df6dcg205u8b&amp;dl=0","Click to download Image")</f>
      </c>
      <c r="B1266" s="0">
        <f>HYPERLINK("https://dl.dropboxusercontent.com/scl/fi/y70rij4u76p8djex90ehz/mens-d.jpg?rlkey=itylallsjmwvgod5juez2cmtn&amp;dl=0","Click to download SizeChart")</f>
      </c>
      <c r="C1266" s="0" t="inlineStr">
        <is>
          <t>Cole Men's Windbreaker Jacket</t>
        </is>
      </c>
      <c r="D1266" s="1">
        <v>95951</v>
      </c>
      <c r="E1266" s="0" t="inlineStr">
        <is>
          <t>COLE:95951E-2X</t>
        </is>
      </c>
      <c r="F1266" s="2">
        <v>800095951054</v>
      </c>
      <c r="G1266" s="0" t="inlineStr">
        <is>
          <t>MENS</t>
        </is>
      </c>
      <c r="H1266" s="0" t="inlineStr">
        <is>
          <t>2XL</t>
        </is>
      </c>
      <c r="I1266" s="0">
        <v>61.99</v>
      </c>
      <c r="J1266" s="0">
        <v>9</v>
      </c>
    </row>
    <row r="1267" spans="1:10" customHeight="0">
      <c r="A1267" s="0">
        <f>HYPERLINK("https://dl.dropboxusercontent.com/scl/fi/wtg4rojc32xlt7mg8qqe9/95951af.jpg?rlkey=0nnadlvjkq5l8df6dcg205u8b&amp;dl=0","Click to download Image")</f>
      </c>
      <c r="B1267" s="0">
        <f>HYPERLINK("https://dl.dropboxusercontent.com/scl/fi/y70rij4u76p8djex90ehz/mens-d.jpg?rlkey=itylallsjmwvgod5juez2cmtn&amp;dl=0","Click to download SizeChart")</f>
      </c>
      <c r="C1267" s="0" t="inlineStr">
        <is>
          <t>Cole Men's Windbreaker Jacket</t>
        </is>
      </c>
      <c r="D1267" s="1">
        <v>95951</v>
      </c>
      <c r="E1267" s="0" t="inlineStr">
        <is>
          <t>COLE:95951F-3X</t>
        </is>
      </c>
      <c r="F1267" s="2">
        <v>800095951061</v>
      </c>
      <c r="G1267" s="0" t="inlineStr">
        <is>
          <t>MENS</t>
        </is>
      </c>
      <c r="H1267" s="0" t="inlineStr">
        <is>
          <t>3XL</t>
        </is>
      </c>
      <c r="I1267" s="0">
        <v>61.99</v>
      </c>
      <c r="J1267" s="0">
        <v>12</v>
      </c>
    </row>
    <row r="1268" spans="1:10" customHeight="0">
      <c r="A1268" s="0">
        <f>HYPERLINK("https://dl.dropboxusercontent.com/scl/fi/7mog9odr3odq8524xcs2a/98665f.jpg?rlkey=er6zqrathx19ood4f1wbjqs1c&amp;dl=0","Click to download Image")</f>
      </c>
      <c r="B1268" s="0">
        <f>HYPERLINK("https://dl.dropboxusercontent.com/scl/fi/wdg4vkfg1q4y1444cjh9a/graphic-update2022-mens.jpg?rlkey=qr7viz187c69oz7tl90uj469u&amp;dl=0","Click to download SizeChart")</f>
      </c>
      <c r="C1268" s="0" t="inlineStr">
        <is>
          <t>Andrew Men's Full Zip Hoodie</t>
        </is>
      </c>
      <c r="D1268" s="1">
        <v>98665</v>
      </c>
      <c r="E1268" s="0" t="inlineStr">
        <is>
          <t>ANDREW:98665A-S</t>
        </is>
      </c>
      <c r="G1268" s="0" t="inlineStr">
        <is>
          <t>MENS</t>
        </is>
      </c>
      <c r="H1268" s="0" t="inlineStr">
        <is>
          <t>S</t>
        </is>
      </c>
      <c r="I1268" s="0">
        <v>49.99</v>
      </c>
      <c r="J1268" s="0">
        <v>23</v>
      </c>
    </row>
    <row r="1269" spans="1:10" customHeight="0">
      <c r="A1269" s="0">
        <f>HYPERLINK("https://dl.dropboxusercontent.com/scl/fi/7mog9odr3odq8524xcs2a/98665f.jpg?rlkey=er6zqrathx19ood4f1wbjqs1c&amp;dl=0","Click to download Image")</f>
      </c>
      <c r="B1269" s="0">
        <f>HYPERLINK("https://dl.dropboxusercontent.com/scl/fi/wdg4vkfg1q4y1444cjh9a/graphic-update2022-mens.jpg?rlkey=qr7viz187c69oz7tl90uj469u&amp;dl=0","Click to download SizeChart")</f>
      </c>
      <c r="C1269" s="0" t="inlineStr">
        <is>
          <t>Andrew Men's Full Zip Hoodie</t>
        </is>
      </c>
      <c r="D1269" s="1">
        <v>98665</v>
      </c>
      <c r="E1269" s="0" t="inlineStr">
        <is>
          <t>ANDREW:98665B-M</t>
        </is>
      </c>
      <c r="G1269" s="0" t="inlineStr">
        <is>
          <t>MENS</t>
        </is>
      </c>
      <c r="H1269" s="0" t="inlineStr">
        <is>
          <t>M</t>
        </is>
      </c>
      <c r="I1269" s="0">
        <v>49.99</v>
      </c>
      <c r="J1269" s="0">
        <v>22</v>
      </c>
    </row>
    <row r="1270" spans="1:10" customHeight="0">
      <c r="A1270" s="0">
        <f>HYPERLINK("https://dl.dropboxusercontent.com/scl/fi/7mog9odr3odq8524xcs2a/98665f.jpg?rlkey=er6zqrathx19ood4f1wbjqs1c&amp;dl=0","Click to download Image")</f>
      </c>
      <c r="B1270" s="0">
        <f>HYPERLINK("https://dl.dropboxusercontent.com/scl/fi/wdg4vkfg1q4y1444cjh9a/graphic-update2022-mens.jpg?rlkey=qr7viz187c69oz7tl90uj469u&amp;dl=0","Click to download SizeChart")</f>
      </c>
      <c r="C1270" s="0" t="inlineStr">
        <is>
          <t>Andrew Men's Full Zip Hoodie</t>
        </is>
      </c>
      <c r="D1270" s="1">
        <v>98665</v>
      </c>
      <c r="E1270" s="0" t="inlineStr">
        <is>
          <t>ANDREW:98665C-L</t>
        </is>
      </c>
      <c r="G1270" s="0" t="inlineStr">
        <is>
          <t>MENS</t>
        </is>
      </c>
      <c r="H1270" s="0" t="inlineStr">
        <is>
          <t>L</t>
        </is>
      </c>
      <c r="I1270" s="0">
        <v>49.99</v>
      </c>
      <c r="J1270" s="0">
        <v>0</v>
      </c>
    </row>
    <row r="1271" spans="1:10" customHeight="0">
      <c r="A1271" s="0">
        <f>HYPERLINK("https://dl.dropboxusercontent.com/scl/fi/7mog9odr3odq8524xcs2a/98665f.jpg?rlkey=er6zqrathx19ood4f1wbjqs1c&amp;dl=0","Click to download Image")</f>
      </c>
      <c r="B1271" s="0">
        <f>HYPERLINK("https://dl.dropboxusercontent.com/scl/fi/wdg4vkfg1q4y1444cjh9a/graphic-update2022-mens.jpg?rlkey=qr7viz187c69oz7tl90uj469u&amp;dl=0","Click to download SizeChart")</f>
      </c>
      <c r="C1271" s="0" t="inlineStr">
        <is>
          <t>Andrew Men's Full Zip Hoodie</t>
        </is>
      </c>
      <c r="D1271" s="1">
        <v>98665</v>
      </c>
      <c r="E1271" s="0" t="inlineStr">
        <is>
          <t>ANDREW:98665D-XL</t>
        </is>
      </c>
      <c r="G1271" s="0" t="inlineStr">
        <is>
          <t>MENS</t>
        </is>
      </c>
      <c r="H1271" s="0" t="inlineStr">
        <is>
          <t>XL</t>
        </is>
      </c>
      <c r="I1271" s="0">
        <v>49.99</v>
      </c>
      <c r="J1271" s="0">
        <v>0</v>
      </c>
    </row>
    <row r="1272" spans="1:10" customHeight="0">
      <c r="A1272" s="0">
        <f>HYPERLINK("https://dl.dropboxusercontent.com/scl/fi/7mog9odr3odq8524xcs2a/98665f.jpg?rlkey=er6zqrathx19ood4f1wbjqs1c&amp;dl=0","Click to download Image")</f>
      </c>
      <c r="B1272" s="0">
        <f>HYPERLINK("https://dl.dropboxusercontent.com/scl/fi/wdg4vkfg1q4y1444cjh9a/graphic-update2022-mens.jpg?rlkey=qr7viz187c69oz7tl90uj469u&amp;dl=0","Click to download SizeChart")</f>
      </c>
      <c r="C1272" s="0" t="inlineStr">
        <is>
          <t>Andrew Men's Full Zip Hoodie</t>
        </is>
      </c>
      <c r="D1272" s="1">
        <v>98665</v>
      </c>
      <c r="E1272" s="0" t="inlineStr">
        <is>
          <t>ANDREW:98665E-2XL</t>
        </is>
      </c>
      <c r="G1272" s="0" t="inlineStr">
        <is>
          <t>MENS</t>
        </is>
      </c>
      <c r="H1272" s="0" t="inlineStr">
        <is>
          <t>2XL</t>
        </is>
      </c>
      <c r="I1272" s="0">
        <v>49.99</v>
      </c>
      <c r="J1272" s="0">
        <v>0</v>
      </c>
    </row>
    <row r="1273" spans="1:10" customHeight="0">
      <c r="A1273" s="0">
        <f>HYPERLINK("https://dl.dropboxusercontent.com/scl/fi/7mog9odr3odq8524xcs2a/98665f.jpg?rlkey=er6zqrathx19ood4f1wbjqs1c&amp;dl=0","Click to download Image")</f>
      </c>
      <c r="B1273" s="0">
        <f>HYPERLINK("https://dl.dropboxusercontent.com/scl/fi/wdg4vkfg1q4y1444cjh9a/graphic-update2022-mens.jpg?rlkey=qr7viz187c69oz7tl90uj469u&amp;dl=0","Click to download SizeChart")</f>
      </c>
      <c r="C1273" s="0" t="inlineStr">
        <is>
          <t>Andrew Men's Full Zip Hoodie</t>
        </is>
      </c>
      <c r="D1273" s="1">
        <v>98665</v>
      </c>
      <c r="E1273" s="0" t="inlineStr">
        <is>
          <t>ANDREW:98665F-3XL</t>
        </is>
      </c>
      <c r="G1273" s="0" t="inlineStr">
        <is>
          <t>MENS</t>
        </is>
      </c>
      <c r="H1273" s="0" t="inlineStr">
        <is>
          <t>3XL</t>
        </is>
      </c>
      <c r="I1273" s="0">
        <v>49.99</v>
      </c>
      <c r="J1273" s="0">
        <v>0</v>
      </c>
    </row>
    <row r="1274" spans="1:10" customHeight="0">
      <c r="A1274" s="0">
        <f>HYPERLINK("https://dl.dropboxusercontent.com/scl/fi/3a3pgx31ltpx71p4vspsw/5x3a8506-copy.jpg?rlkey=fjvjim20rfmkq66ri3e2v7hma&amp;dl=0","Click to download Image")</f>
      </c>
      <c r="C1274" s="0" t="inlineStr">
        <is>
          <t>Rachelle Clear Stadium Approved Tote</t>
        </is>
      </c>
      <c r="D1274" s="1">
        <v>135237</v>
      </c>
      <c r="E1274" s="0" t="inlineStr">
        <is>
          <t>IOWA RACHEL BK:135237</t>
        </is>
      </c>
      <c r="F1274" s="2">
        <v>900135237015</v>
      </c>
      <c r="I1274" s="0">
        <v>24.99</v>
      </c>
      <c r="J1274" s="0">
        <v>45</v>
      </c>
    </row>
    <row r="1275" spans="1:10" customHeight="0">
      <c r="A1275" s="0">
        <f>HYPERLINK("https://dl.dropboxusercontent.com/scl/fi/6m6xtipouy32f0iuxfbye/rachelle-136784-f.jpg?rlkey=6mof5qlkpdyfgm8kh8gdcoozu&amp;dl=0","Click to download Image")</f>
      </c>
      <c r="C1275" s="0" t="inlineStr">
        <is>
          <t>Rachelle Clear Stadium Approved Tote</t>
        </is>
      </c>
      <c r="D1275" s="1">
        <v>136784</v>
      </c>
      <c r="E1275" s="0" t="inlineStr">
        <is>
          <t>SDSU RACHEL CR:136784</t>
        </is>
      </c>
      <c r="F1275" s="2">
        <v>916136784014</v>
      </c>
      <c r="I1275" s="0">
        <v>24.99</v>
      </c>
      <c r="J1275" s="0">
        <v>90</v>
      </c>
    </row>
    <row r="1276" spans="1:10" customHeight="0">
      <c r="A1276" s="0">
        <f>HYPERLINK("https://dl.dropboxusercontent.com/scl/fi/wi7vdfczjlc6gypsplj4b/rachelle-136783-f.jpg?rlkey=pqodahne80sdqtx07tkjvsihh&amp;dl=0","Click to download Image")</f>
      </c>
      <c r="C1276" s="0" t="inlineStr">
        <is>
          <t>Rachelle Clear Stadium Approved Tote</t>
        </is>
      </c>
      <c r="D1276" s="1">
        <v>136783</v>
      </c>
      <c r="E1276" s="0" t="inlineStr">
        <is>
          <t>KSU RACHEL CR:136783</t>
        </is>
      </c>
      <c r="F1276" s="2">
        <v>905136783011</v>
      </c>
      <c r="I1276" s="0">
        <v>24.99</v>
      </c>
      <c r="J1276" s="0">
        <v>161</v>
      </c>
    </row>
    <row r="1277" spans="1:10" customHeight="0">
      <c r="A1277" s="0">
        <f>HYPERLINK("https://dl.dropboxusercontent.com/scl/fi/3d2wb2r3kd58bx7rzrh5x/rachelle-136782-f.jpg?rlkey=tkd1lvzxt6rzl1hjq2od6pdq0&amp;dl=0","Click to download Image")</f>
      </c>
      <c r="C1277" s="0" t="inlineStr">
        <is>
          <t>Rachelle Clear Stadium Approved Tote</t>
        </is>
      </c>
      <c r="D1277" s="1">
        <v>136782</v>
      </c>
      <c r="E1277" s="0" t="inlineStr">
        <is>
          <t>CU RACHEL CR:136782</t>
        </is>
      </c>
      <c r="F1277" s="2">
        <v>910136782018</v>
      </c>
      <c r="I1277" s="0">
        <v>24.99</v>
      </c>
      <c r="J1277" s="0">
        <v>84</v>
      </c>
    </row>
    <row r="1278" spans="1:10" customHeight="0">
      <c r="A1278" s="0">
        <f>HYPERLINK("https://dl.dropboxusercontent.com/scl/fi/le6yt9xi39dktvkqkecw5/99448af76647.jpg?rlkey=5y5a84yb0sdv6x9jjtqxjba1z&amp;dl=0","Click to download Image")</f>
      </c>
      <c r="B1278" s="0">
        <f>HYPERLINK("https://dl.dropboxusercontent.com/scl/fi/a4z0fp8eh2gzi2qq2bulm/mens-d.jpg?rlkey=8nv13brznyxp2qnq39px45nvu&amp;dl=0","Click to download SizeChart")</f>
      </c>
      <c r="C1278" s="0" t="inlineStr">
        <is>
          <t>Levi Men's Midweight Fleece Sweatshirt</t>
        </is>
      </c>
      <c r="D1278" s="1">
        <v>99448</v>
      </c>
      <c r="E1278" s="0" t="inlineStr">
        <is>
          <t>LEVI:99448A-S</t>
        </is>
      </c>
      <c r="G1278" s="0" t="inlineStr">
        <is>
          <t>MENS</t>
        </is>
      </c>
      <c r="H1278" s="0" t="inlineStr">
        <is>
          <t>S</t>
        </is>
      </c>
      <c r="I1278" s="0">
        <v>39.99</v>
      </c>
      <c r="J1278" s="0">
        <v>14</v>
      </c>
    </row>
    <row r="1279" spans="1:10" customHeight="0">
      <c r="A1279" s="0">
        <f>HYPERLINK("https://dl.dropboxusercontent.com/scl/fi/le6yt9xi39dktvkqkecw5/99448af76647.jpg?rlkey=5y5a84yb0sdv6x9jjtqxjba1z&amp;dl=0","Click to download Image")</f>
      </c>
      <c r="B1279" s="0">
        <f>HYPERLINK("https://dl.dropboxusercontent.com/scl/fi/a4z0fp8eh2gzi2qq2bulm/mens-d.jpg?rlkey=8nv13brznyxp2qnq39px45nvu&amp;dl=0","Click to download SizeChart")</f>
      </c>
      <c r="C1279" s="0" t="inlineStr">
        <is>
          <t>Levi Men's Midweight Fleece Sweatshirt</t>
        </is>
      </c>
      <c r="D1279" s="1">
        <v>99448</v>
      </c>
      <c r="E1279" s="0" t="inlineStr">
        <is>
          <t>LEVI:99448D-XL</t>
        </is>
      </c>
      <c r="G1279" s="0" t="inlineStr">
        <is>
          <t>MENS</t>
        </is>
      </c>
      <c r="H1279" s="0" t="inlineStr">
        <is>
          <t>XL</t>
        </is>
      </c>
      <c r="I1279" s="0">
        <v>39.99</v>
      </c>
      <c r="J1279" s="0">
        <v>18</v>
      </c>
    </row>
    <row r="1280" spans="1:10" customHeight="0">
      <c r="A1280" s="0">
        <f>HYPERLINK("https://dl.dropboxusercontent.com/scl/fi/le6yt9xi39dktvkqkecw5/99448af76647.jpg?rlkey=5y5a84yb0sdv6x9jjtqxjba1z&amp;dl=0","Click to download Image")</f>
      </c>
      <c r="B1280" s="0">
        <f>HYPERLINK("https://dl.dropboxusercontent.com/scl/fi/a4z0fp8eh2gzi2qq2bulm/mens-d.jpg?rlkey=8nv13brznyxp2qnq39px45nvu&amp;dl=0","Click to download SizeChart")</f>
      </c>
      <c r="C1280" s="0" t="inlineStr">
        <is>
          <t>Levi Men's Midweight Fleece Sweatshirt</t>
        </is>
      </c>
      <c r="D1280" s="1">
        <v>99448</v>
      </c>
      <c r="E1280" s="0" t="inlineStr">
        <is>
          <t>LEVI:99448E-2XL</t>
        </is>
      </c>
      <c r="G1280" s="0" t="inlineStr">
        <is>
          <t>MENS</t>
        </is>
      </c>
      <c r="H1280" s="0" t="inlineStr">
        <is>
          <t>2XL</t>
        </is>
      </c>
      <c r="I1280" s="0">
        <v>41.99</v>
      </c>
      <c r="J1280" s="0">
        <v>16</v>
      </c>
    </row>
    <row r="1281" spans="1:10" customHeight="0">
      <c r="A1281" s="0">
        <f>HYPERLINK("https://dl.dropboxusercontent.com/scl/fi/0vry8wmtzv899n7ekbd1g/103400f10782.jpg?rlkey=25tz95srlj7zwhbn9nl84uoh6&amp;dl=0","Click to download Image")</f>
      </c>
      <c r="B1281" s="0">
        <f>HYPERLINK("https://dl.dropboxusercontent.com/scl/fi/pqjtig7y0u554m9l06erz/10-18-size-chartsmens-relaxed.jpg?rlkey=evlwf4ovjaxqlnptavz7ep0f7&amp;dl=0","Click to download SizeChart")</f>
      </c>
      <c r="C1281" s="0" t="inlineStr">
        <is>
          <t>Luca Men's Midweight Fleece Sweatshirt</t>
        </is>
      </c>
      <c r="D1281" s="1">
        <v>103400</v>
      </c>
      <c r="E1281" s="0" t="inlineStr">
        <is>
          <t>LUCA:103400A-S</t>
        </is>
      </c>
      <c r="G1281" s="0" t="inlineStr">
        <is>
          <t>MENS</t>
        </is>
      </c>
      <c r="H1281" s="0" t="inlineStr">
        <is>
          <t>S</t>
        </is>
      </c>
      <c r="I1281" s="0">
        <v>29.99</v>
      </c>
      <c r="J1281" s="0">
        <v>10</v>
      </c>
    </row>
    <row r="1282" spans="1:10" customHeight="0">
      <c r="A1282" s="0">
        <f>HYPERLINK("https://dl.dropboxusercontent.com/scl/fi/0vry8wmtzv899n7ekbd1g/103400f10782.jpg?rlkey=25tz95srlj7zwhbn9nl84uoh6&amp;dl=0","Click to download Image")</f>
      </c>
      <c r="B1282" s="0">
        <f>HYPERLINK("https://dl.dropboxusercontent.com/scl/fi/pqjtig7y0u554m9l06erz/10-18-size-chartsmens-relaxed.jpg?rlkey=evlwf4ovjaxqlnptavz7ep0f7&amp;dl=0","Click to download SizeChart")</f>
      </c>
      <c r="C1282" s="0" t="inlineStr">
        <is>
          <t>Luca Men's Midweight Fleece Sweatshirt</t>
        </is>
      </c>
      <c r="D1282" s="1">
        <v>103400</v>
      </c>
      <c r="E1282" s="0" t="inlineStr">
        <is>
          <t>LUCA:103400B-M</t>
        </is>
      </c>
      <c r="G1282" s="0" t="inlineStr">
        <is>
          <t>MENS</t>
        </is>
      </c>
      <c r="H1282" s="0" t="inlineStr">
        <is>
          <t>M</t>
        </is>
      </c>
      <c r="I1282" s="0">
        <v>29.99</v>
      </c>
      <c r="J1282" s="0">
        <v>32</v>
      </c>
    </row>
    <row r="1283" spans="1:10" customHeight="0">
      <c r="A1283" s="0">
        <f>HYPERLINK("https://dl.dropboxusercontent.com/scl/fi/0vry8wmtzv899n7ekbd1g/103400f10782.jpg?rlkey=25tz95srlj7zwhbn9nl84uoh6&amp;dl=0","Click to download Image")</f>
      </c>
      <c r="B1283" s="0">
        <f>HYPERLINK("https://dl.dropboxusercontent.com/scl/fi/pqjtig7y0u554m9l06erz/10-18-size-chartsmens-relaxed.jpg?rlkey=evlwf4ovjaxqlnptavz7ep0f7&amp;dl=0","Click to download SizeChart")</f>
      </c>
      <c r="C1283" s="0" t="inlineStr">
        <is>
          <t>Luca Men's Midweight Fleece Sweatshirt</t>
        </is>
      </c>
      <c r="D1283" s="1">
        <v>103400</v>
      </c>
      <c r="E1283" s="0" t="inlineStr">
        <is>
          <t>LUCA:103400C-L</t>
        </is>
      </c>
      <c r="G1283" s="0" t="inlineStr">
        <is>
          <t>MENS</t>
        </is>
      </c>
      <c r="H1283" s="0" t="inlineStr">
        <is>
          <t>L</t>
        </is>
      </c>
      <c r="I1283" s="0">
        <v>29.99</v>
      </c>
      <c r="J1283" s="0">
        <v>37</v>
      </c>
    </row>
    <row r="1284" spans="1:10" customHeight="0">
      <c r="A1284" s="0">
        <f>HYPERLINK("https://dl.dropboxusercontent.com/scl/fi/0vry8wmtzv899n7ekbd1g/103400f10782.jpg?rlkey=25tz95srlj7zwhbn9nl84uoh6&amp;dl=0","Click to download Image")</f>
      </c>
      <c r="B1284" s="0">
        <f>HYPERLINK("https://dl.dropboxusercontent.com/scl/fi/pqjtig7y0u554m9l06erz/10-18-size-chartsmens-relaxed.jpg?rlkey=evlwf4ovjaxqlnptavz7ep0f7&amp;dl=0","Click to download SizeChart")</f>
      </c>
      <c r="C1284" s="0" t="inlineStr">
        <is>
          <t>Luca Men's Midweight Fleece Sweatshirt</t>
        </is>
      </c>
      <c r="D1284" s="1">
        <v>103400</v>
      </c>
      <c r="E1284" s="0" t="inlineStr">
        <is>
          <t>LUCA:103400D-XL</t>
        </is>
      </c>
      <c r="G1284" s="0" t="inlineStr">
        <is>
          <t>MENS</t>
        </is>
      </c>
      <c r="H1284" s="0" t="inlineStr">
        <is>
          <t>XL</t>
        </is>
      </c>
      <c r="I1284" s="0">
        <v>29.99</v>
      </c>
      <c r="J1284" s="0">
        <v>39</v>
      </c>
    </row>
    <row r="1285" spans="1:10" customHeight="0">
      <c r="A1285" s="0">
        <f>HYPERLINK("https://dl.dropboxusercontent.com/scl/fi/0vry8wmtzv899n7ekbd1g/103400f10782.jpg?rlkey=25tz95srlj7zwhbn9nl84uoh6&amp;dl=0","Click to download Image")</f>
      </c>
      <c r="B1285" s="0">
        <f>HYPERLINK("https://dl.dropboxusercontent.com/scl/fi/pqjtig7y0u554m9l06erz/10-18-size-chartsmens-relaxed.jpg?rlkey=evlwf4ovjaxqlnptavz7ep0f7&amp;dl=0","Click to download SizeChart")</f>
      </c>
      <c r="C1285" s="0" t="inlineStr">
        <is>
          <t>Luca Men's Midweight Fleece Sweatshirt</t>
        </is>
      </c>
      <c r="D1285" s="1">
        <v>103400</v>
      </c>
      <c r="E1285" s="0" t="inlineStr">
        <is>
          <t>LUCA:103400E-2XL</t>
        </is>
      </c>
      <c r="G1285" s="0" t="inlineStr">
        <is>
          <t>MENS</t>
        </is>
      </c>
      <c r="H1285" s="0" t="inlineStr">
        <is>
          <t>2XL</t>
        </is>
      </c>
      <c r="I1285" s="0">
        <v>31.99</v>
      </c>
      <c r="J1285" s="0">
        <v>55</v>
      </c>
    </row>
    <row r="1286" spans="1:10" customHeight="0">
      <c r="A1286" s="0">
        <f>HYPERLINK("https://dl.dropboxusercontent.com/scl/fi/0vry8wmtzv899n7ekbd1g/103400f10782.jpg?rlkey=25tz95srlj7zwhbn9nl84uoh6&amp;dl=0","Click to download Image")</f>
      </c>
      <c r="B1286" s="0">
        <f>HYPERLINK("https://dl.dropboxusercontent.com/scl/fi/pqjtig7y0u554m9l06erz/10-18-size-chartsmens-relaxed.jpg?rlkey=evlwf4ovjaxqlnptavz7ep0f7&amp;dl=0","Click to download SizeChart")</f>
      </c>
      <c r="C1286" s="0" t="inlineStr">
        <is>
          <t>Luca Men's Midweight Fleece Sweatshirt</t>
        </is>
      </c>
      <c r="D1286" s="1">
        <v>103400</v>
      </c>
      <c r="E1286" s="0" t="inlineStr">
        <is>
          <t>LUCA:103400F-3XL</t>
        </is>
      </c>
      <c r="G1286" s="0" t="inlineStr">
        <is>
          <t>MENS</t>
        </is>
      </c>
      <c r="H1286" s="0" t="inlineStr">
        <is>
          <t>3XL</t>
        </is>
      </c>
      <c r="I1286" s="0">
        <v>31.99</v>
      </c>
      <c r="J1286" s="0">
        <v>28</v>
      </c>
    </row>
    <row r="1287" spans="1:10" customHeight="0">
      <c r="A1287" s="0">
        <f>HYPERLINK("https://dl.dropboxusercontent.com/scl/fi/9z4r04qxx4smj6yoq2ybu/161603-iowa-sideline-2.0-t.jpg?rlkey=ii0g6j2d66hag0cu9b627pwod&amp;dl=0","Click to download Image")</f>
      </c>
      <c r="C1287" s="0" t="inlineStr">
        <is>
          <t>Sideline 2.0 Fanny Pack - Stadium Approved</t>
        </is>
      </c>
      <c r="D1287" s="1">
        <v>161603</v>
      </c>
      <c r="E1287" s="0" t="inlineStr">
        <is>
          <t>IOWA SIDELI BK:161603</t>
        </is>
      </c>
      <c r="F1287" s="2">
        <v>900161603013</v>
      </c>
      <c r="H1287" s="0" t="inlineStr">
        <is>
          <t>ONE SIZE</t>
        </is>
      </c>
      <c r="I1287" s="0">
        <v>29.99</v>
      </c>
      <c r="J1287" s="0">
        <v>113</v>
      </c>
    </row>
    <row r="1288" spans="1:10" customHeight="0">
      <c r="A1288" s="0">
        <f>HYPERLINK("https://dl.dropboxusercontent.com/scl/fi/ps7rdpqtj2ir6wwq4j0qc/161604-f26-isu-t.jpg?rlkey=069ia7aryk2re8bvxpn6cln42&amp;dl=0","Click to download Image")</f>
      </c>
      <c r="C1288" s="0" t="inlineStr">
        <is>
          <t>Sideline 2.0 Fanny Pack - Stadium Approved</t>
        </is>
      </c>
      <c r="D1288" s="1">
        <v>161604</v>
      </c>
      <c r="E1288" s="0" t="inlineStr">
        <is>
          <t>ISU SIDELI CL:161604</t>
        </is>
      </c>
      <c r="F1288" s="2">
        <v>901161604017</v>
      </c>
      <c r="H1288" s="0" t="inlineStr">
        <is>
          <t>ONE SIZE</t>
        </is>
      </c>
      <c r="I1288" s="0">
        <v>29.99</v>
      </c>
      <c r="J1288" s="0">
        <v>185</v>
      </c>
    </row>
    <row r="1289" spans="1:10" customHeight="0">
      <c r="A1289" s="0">
        <f>HYPERLINK("https://dl.dropboxusercontent.com/scl/fi/g1a3j9e7of761zuvlecop/screenshot-2026-03-25-at-10.10.44am.png?rlkey=kiuaalc3vxnsuoonqa2vrz2gx&amp;dl=0","Click to download Image")</f>
      </c>
      <c r="C1289" s="0" t="inlineStr">
        <is>
          <t>Sideline 2.0 Fanny Pack - Stadium Approved</t>
        </is>
      </c>
      <c r="D1289" s="1">
        <v>162081</v>
      </c>
      <c r="E1289" s="0" t="inlineStr">
        <is>
          <t>ISU SIDELI CL:162081</t>
        </is>
      </c>
      <c r="F1289" s="2">
        <v>901162081015</v>
      </c>
      <c r="H1289" s="0" t="inlineStr">
        <is>
          <t>ONE SIZE</t>
        </is>
      </c>
      <c r="I1289" s="0">
        <v>29.99</v>
      </c>
      <c r="J1289" s="0">
        <v>190</v>
      </c>
    </row>
    <row r="1290" spans="1:10" customHeight="0">
      <c r="A1290" s="0">
        <f>HYPERLINK("https://dl.dropboxusercontent.com/scl/fi/d3qm1e2sjsarxzlofpisu/162195-uni-sideline-2.0-t.jpg?rlkey=5cl2xf4fgyo00w9qe5d1clqbx&amp;dl=0","Click to download Image")</f>
      </c>
      <c r="C1290" s="0" t="inlineStr">
        <is>
          <t>Sideline 2.0 Fanny Pack - Stadium Approved</t>
        </is>
      </c>
      <c r="D1290" s="1">
        <v>162195</v>
      </c>
      <c r="E1290" s="0" t="inlineStr">
        <is>
          <t>UNI SIDELI PE:162195</t>
        </is>
      </c>
      <c r="F1290" s="2">
        <v>902162195016</v>
      </c>
      <c r="H1290" s="0" t="inlineStr">
        <is>
          <t>ONE SIZE</t>
        </is>
      </c>
      <c r="I1290" s="0">
        <v>29.99</v>
      </c>
      <c r="J1290" s="0">
        <v>113</v>
      </c>
    </row>
    <row r="1291" spans="1:10" customHeight="0">
      <c r="A1291" s="0">
        <f>HYPERLINK("https://dl.dropboxusercontent.com/scl/fi/oue5f69l6iakn5rml1w30/iowa-rachelle.jpg?rlkey=a2exgn2x06g9zhkr4td844xml&amp;dl=0","Click to download Image")</f>
      </c>
      <c r="C1291" s="0" t="inlineStr">
        <is>
          <t>Rachelle Clear Tote - Stadium Approved</t>
        </is>
      </c>
      <c r="D1291" s="1">
        <v>161605</v>
      </c>
      <c r="E1291" s="0" t="inlineStr">
        <is>
          <t>IOWA RACHEL BK:161605</t>
        </is>
      </c>
      <c r="F1291" s="2">
        <v>900161605017</v>
      </c>
      <c r="H1291" s="0" t="inlineStr">
        <is>
          <t>ONE SIZE</t>
        </is>
      </c>
      <c r="I1291" s="0">
        <v>29.99</v>
      </c>
      <c r="J1291" s="0">
        <v>100</v>
      </c>
    </row>
    <row r="1292" spans="1:10" customHeight="0">
      <c r="A1292" s="0">
        <f>HYPERLINK("https://dl.dropboxusercontent.com/scl/fi/05fl1rr6ir6rhipczuf48/161607-iowa-rachelle-2-t.jpg?rlkey=ov9r3h7ziazwknex8h46xtm9m&amp;dl=0","Click to download Image")</f>
      </c>
      <c r="C1292" s="0" t="inlineStr">
        <is>
          <t>Rachelle 2.0 Clear Tote - Stadium Approved</t>
        </is>
      </c>
      <c r="D1292" s="1">
        <v>161607</v>
      </c>
      <c r="E1292" s="0" t="inlineStr">
        <is>
          <t>IOWA RACHEL BK:161607</t>
        </is>
      </c>
      <c r="F1292" s="2">
        <v>900161607011</v>
      </c>
      <c r="H1292" s="0" t="inlineStr">
        <is>
          <t>ONE SIZE</t>
        </is>
      </c>
      <c r="I1292" s="0">
        <v>32.99</v>
      </c>
      <c r="J1292" s="0">
        <v>265</v>
      </c>
    </row>
    <row r="1293" spans="1:10" customHeight="0">
      <c r="A1293" s="0">
        <f>HYPERLINK("https://dl.dropboxusercontent.com/scl/fi/rmcea8fkbgxiyng7bfbuf/161608-isu-rachelle-2-t.jpg?rlkey=p5ild8yonk0uwlh0qd1995uco&amp;dl=0","Click to download Image")</f>
      </c>
      <c r="C1293" s="0" t="inlineStr">
        <is>
          <t>Rachelle 2.0 Clear Tote - Stadium Approved</t>
        </is>
      </c>
      <c r="D1293" s="1">
        <v>161608</v>
      </c>
      <c r="E1293" s="0" t="inlineStr">
        <is>
          <t>ISU RACHEL CL:161608</t>
        </is>
      </c>
      <c r="F1293" s="2">
        <v>901161608015</v>
      </c>
      <c r="H1293" s="0" t="inlineStr">
        <is>
          <t>ONE SIZE</t>
        </is>
      </c>
      <c r="I1293" s="0">
        <v>32.99</v>
      </c>
      <c r="J1293" s="0">
        <v>178</v>
      </c>
    </row>
    <row r="1294" spans="1:10" customHeight="0">
      <c r="A1294" s="0">
        <f>HYPERLINK("https://dl.dropboxusercontent.com/scl/fi/63j74s2w2fzy8v78iwvxf/161607-iowa-rachelle-2-t.jpg?rlkey=pz1degx7radywy46ytt7cxrz5&amp;dl=0","Click to download Image")</f>
      </c>
      <c r="C1294" s="0" t="inlineStr">
        <is>
          <t>Rachelle 2.0 Clear Tote - Stadium Approved</t>
        </is>
      </c>
      <c r="D1294" s="1">
        <v>162196</v>
      </c>
      <c r="E1294" s="0" t="inlineStr">
        <is>
          <t>UNI RACHEL PE:162196</t>
        </is>
      </c>
      <c r="F1294" s="2">
        <v>902162196013</v>
      </c>
      <c r="H1294" s="0" t="inlineStr">
        <is>
          <t>ONE SIZE</t>
        </is>
      </c>
      <c r="I1294" s="0">
        <v>32.99</v>
      </c>
      <c r="J1294" s="0">
        <v>119</v>
      </c>
    </row>
    <row r="1295" spans="1:10" customHeight="0">
      <c r="A1295" s="0">
        <f>HYPERLINK("https://dl.dropboxusercontent.com/scl/fi/byrm6t73p0f2pb3sii9sm/161609-f26-iowa-delilah-t.jpg?rlkey=c9bsq8x5saxxscnjfovdnp25a&amp;dl=0","Click to download Image")</f>
      </c>
      <c r="C1295" s="0" t="inlineStr">
        <is>
          <t>Delilah Clear Mini Backpack - Stadium Approved</t>
        </is>
      </c>
      <c r="D1295" s="1">
        <v>161609</v>
      </c>
      <c r="E1295" s="0" t="inlineStr">
        <is>
          <t>IOWA DELILA BK:161609</t>
        </is>
      </c>
      <c r="F1295" s="2">
        <v>900161609015</v>
      </c>
      <c r="H1295" s="0" t="inlineStr">
        <is>
          <t>ONE SIZE</t>
        </is>
      </c>
      <c r="I1295" s="0">
        <v>34.99</v>
      </c>
      <c r="J1295" s="0">
        <v>104</v>
      </c>
    </row>
    <row r="1296" spans="1:10" customHeight="0">
      <c r="A1296" s="0">
        <f>HYPERLINK("https://dl.dropboxusercontent.com/scl/fi/ksv9jox7kitifqu4fdsco/161610-f26-isu-delilah-t.jpg?rlkey=k4dmhcri1vh8z2z57myfdht6x&amp;dl=0","Click to download Image")</f>
      </c>
      <c r="C1296" s="0" t="inlineStr">
        <is>
          <t>Delilah Clear Mini Backpack - Stadium Approved</t>
        </is>
      </c>
      <c r="D1296" s="1">
        <v>161610</v>
      </c>
      <c r="E1296" s="0" t="inlineStr">
        <is>
          <t>ISU DELILA BK:161610</t>
        </is>
      </c>
      <c r="F1296" s="2">
        <v>901161610018</v>
      </c>
      <c r="H1296" s="0" t="inlineStr">
        <is>
          <t>ONE SIZE</t>
        </is>
      </c>
      <c r="I1296" s="0">
        <v>34.99</v>
      </c>
      <c r="J1296" s="0">
        <v>123</v>
      </c>
    </row>
    <row r="1297" spans="1:10" customHeight="0">
      <c r="A1297" s="0">
        <f>HYPERLINK("https://dl.dropboxusercontent.com/scl/fi/vlvrhu668sqyoogxn7zta/162513-drk-delilah-t.jpg?rlkey=t1flzsyh6k0r9nmg4zo0wk8m4&amp;dl=0","Click to download Image")</f>
      </c>
      <c r="C1297" s="0" t="inlineStr">
        <is>
          <t>Delilah Clear Mini Backpack - Stadium Approved</t>
        </is>
      </c>
      <c r="D1297" s="1">
        <v>162513</v>
      </c>
      <c r="E1297" s="0" t="inlineStr">
        <is>
          <t>DRK DELILA CR:162513</t>
        </is>
      </c>
      <c r="F1297" s="2">
        <v>917162513012</v>
      </c>
      <c r="H1297" s="0" t="inlineStr">
        <is>
          <t>ONE SIZE</t>
        </is>
      </c>
      <c r="I1297" s="0">
        <v>34.99</v>
      </c>
      <c r="J1297" s="0">
        <v>35</v>
      </c>
    </row>
    <row r="1298" spans="1:10" customHeight="0">
      <c r="A1298" s="0">
        <f>HYPERLINK("https://dl.dropboxusercontent.com/scl/fi/i7f5rki8357v8vb2qpaf9/162082-f26-isu-delilah-t.jpg?rlkey=fqi088sj3rwls0jcqyevp9hco&amp;dl=0","Click to download Image")</f>
      </c>
      <c r="C1298" s="0" t="inlineStr">
        <is>
          <t>Delilah Clear Mini Backpack - Stadium Approved</t>
        </is>
      </c>
      <c r="D1298" s="1">
        <v>162082</v>
      </c>
      <c r="E1298" s="0" t="inlineStr">
        <is>
          <t>ISU DELILA BK:162082</t>
        </is>
      </c>
      <c r="F1298" s="2">
        <v>901162082012</v>
      </c>
      <c r="H1298" s="0" t="inlineStr">
        <is>
          <t>ONE SIZE</t>
        </is>
      </c>
      <c r="I1298" s="0">
        <v>34.99</v>
      </c>
      <c r="J1298" s="0">
        <v>91</v>
      </c>
    </row>
    <row r="1299" spans="1:10" customHeight="0">
      <c r="A1299" s="0">
        <f>HYPERLINK("https://dl.dropboxusercontent.com/scl/fi/a7f1i9x48sysyflr9ncuc/161611-angelina-clear-crossbody-bagthumbnail.jpg?rlkey=wvrc7y244mrw718kduzf3zlki&amp;dl=0","Click to download Image")</f>
      </c>
      <c r="C1299" s="0" t="inlineStr">
        <is>
          <t>Angelina Clear Crossbody Bag - Stadium Approved</t>
        </is>
      </c>
      <c r="D1299" s="1">
        <v>161611</v>
      </c>
      <c r="E1299" s="0" t="inlineStr">
        <is>
          <t>IOWA ANGELI BK:161611</t>
        </is>
      </c>
      <c r="F1299" s="2">
        <v>900161611018</v>
      </c>
      <c r="H1299" s="0" t="inlineStr">
        <is>
          <t>ONE SIZE</t>
        </is>
      </c>
      <c r="I1299" s="0">
        <v>39.99</v>
      </c>
      <c r="J1299" s="0">
        <v>129</v>
      </c>
    </row>
    <row r="1300" spans="1:10" customHeight="0">
      <c r="A1300" s="0">
        <f>HYPERLINK("https://dl.dropboxusercontent.com/scl/fi/kefdavvi8xiawe7jdvjaz/angelina-05.jpg?rlkey=hi1qtfwzcyczcz92wtidawuxi&amp;dl=0","Click to download Image")</f>
      </c>
      <c r="C1300" s="0" t="inlineStr">
        <is>
          <t>Angelina Clear Crossbody Bag - Stadium Approved</t>
        </is>
      </c>
      <c r="D1300" s="1">
        <v>161612</v>
      </c>
      <c r="E1300" s="0" t="inlineStr">
        <is>
          <t>ISU ANGELI BK:161612</t>
        </is>
      </c>
      <c r="F1300" s="2">
        <v>901161612012</v>
      </c>
      <c r="H1300" s="0" t="inlineStr">
        <is>
          <t>ONE SIZE</t>
        </is>
      </c>
      <c r="I1300" s="0">
        <v>39.99</v>
      </c>
      <c r="J1300" s="0">
        <v>64</v>
      </c>
    </row>
    <row r="1301" spans="1:10" customHeight="0">
      <c r="A1301" s="0">
        <f>HYPERLINK("https://dl.dropboxusercontent.com/scl/fi/v0dkfxperknwdjuq9o4hf/161613-iowa-calmar-t.jpg?rlkey=4ettqszfhfokex34h1xi49ruv&amp;dl=0","Click to download Image")</f>
      </c>
      <c r="C1301" s="0" t="inlineStr">
        <is>
          <t>Calmar Clear Tote - Stadium Approved</t>
        </is>
      </c>
      <c r="D1301" s="1">
        <v>161613</v>
      </c>
      <c r="E1301" s="0" t="inlineStr">
        <is>
          <t>IOWA CALMAR BK:161613</t>
        </is>
      </c>
      <c r="F1301" s="2">
        <v>900161613012</v>
      </c>
      <c r="H1301" s="0" t="inlineStr">
        <is>
          <t>ONE SIZE</t>
        </is>
      </c>
      <c r="I1301" s="0">
        <v>19.99</v>
      </c>
      <c r="J1301" s="0">
        <v>-1</v>
      </c>
    </row>
    <row r="1302" spans="1:10" customHeight="0">
      <c r="A1302" s="0">
        <f>HYPERLINK("https://dl.dropboxusercontent.com/scl/fi/l4d7099dyq459hbkhqyzg/161614-isu-calmar-t.jpg?rlkey=lnurbz1c4tz4eewk0r0k6svbp&amp;dl=0","Click to download Image")</f>
      </c>
      <c r="C1302" s="0" t="inlineStr">
        <is>
          <t>Calmar Clear Tote - Stadium Approved</t>
        </is>
      </c>
      <c r="D1302" s="1">
        <v>161614</v>
      </c>
      <c r="E1302" s="0" t="inlineStr">
        <is>
          <t>ISU CALMAR CL:161614</t>
        </is>
      </c>
      <c r="F1302" s="2">
        <v>901161614016</v>
      </c>
      <c r="H1302" s="0" t="inlineStr">
        <is>
          <t>ONE SIZE</t>
        </is>
      </c>
      <c r="I1302" s="0">
        <v>19.99</v>
      </c>
      <c r="J1302" s="0">
        <v>62</v>
      </c>
    </row>
    <row r="1303" spans="1:10" customHeight="0">
      <c r="A1303" s="0">
        <f>HYPERLINK("https://dl.dropboxusercontent.com/scl/fi/62tzllt48viqpu3kkp4yy/162184-uni-calmar-t.jpg?rlkey=n3ovxplatjcgo9tvuj0zy0zzy&amp;dl=0","Click to download Image")</f>
      </c>
      <c r="C1303" s="0" t="inlineStr">
        <is>
          <t>Calmar Clear Tote - Stadium Approved</t>
        </is>
      </c>
      <c r="D1303" s="1">
        <v>162184</v>
      </c>
      <c r="E1303" s="0" t="inlineStr">
        <is>
          <t>UNI CALMAR PE:162184</t>
        </is>
      </c>
      <c r="F1303" s="2">
        <v>902162184010</v>
      </c>
      <c r="H1303" s="0" t="inlineStr">
        <is>
          <t>ONE SIZE</t>
        </is>
      </c>
      <c r="I1303" s="0">
        <v>19.99</v>
      </c>
      <c r="J1303" s="0">
        <v>119</v>
      </c>
    </row>
    <row r="1304" spans="1:10" customHeight="0">
      <c r="A1304" s="0">
        <f>HYPERLINK("https://dl.dropboxusercontent.com/scl/fi/of9rjckqz9wfq21jqc7el/cms-slim.jpg?rlkey=7tm8t2pf10diq2eaw5xgsonuh&amp;dl=0","Click to download Image")</f>
      </c>
      <c r="C1304" s="0" t="inlineStr">
        <is>
          <t>Slim Can Can Cooler</t>
        </is>
      </c>
      <c r="D1304" s="1">
        <v>161067</v>
      </c>
      <c r="E1304" s="0" t="inlineStr">
        <is>
          <t>IOWA CAN SL BK:161067</t>
        </is>
      </c>
      <c r="F1304" s="2">
        <v>900161067013</v>
      </c>
      <c r="H1304" s="0" t="inlineStr">
        <is>
          <t>SLIM CAN</t>
        </is>
      </c>
      <c r="I1304" s="0">
        <v>9.99</v>
      </c>
      <c r="J1304" s="0">
        <v>283</v>
      </c>
    </row>
    <row r="1305" spans="1:10" customHeight="0">
      <c r="A1305" s="0">
        <f>HYPERLINK("https://dl.dropboxusercontent.com/scl/fi/i5z8smo62lku2bu0uubua/vrtl-isu-slimkoozie2026-cl-v1f.jpg?rlkey=ascw73ivcfccp5zzp0c8bdfwt&amp;dl=0","Click to download Image")</f>
      </c>
      <c r="C1305" s="0" t="inlineStr">
        <is>
          <t>Slim Can Can Cooler</t>
        </is>
      </c>
      <c r="D1305" s="1">
        <v>160740</v>
      </c>
      <c r="E1305" s="0" t="inlineStr">
        <is>
          <t>ISU CAN SL CL:160740</t>
        </is>
      </c>
      <c r="F1305" s="2">
        <v>901160740013</v>
      </c>
      <c r="H1305" s="0" t="inlineStr">
        <is>
          <t>SLIM CAN</t>
        </is>
      </c>
      <c r="I1305" s="0">
        <v>9.99</v>
      </c>
      <c r="J1305" s="0">
        <v>539</v>
      </c>
    </row>
    <row r="1306" spans="1:10" customHeight="0">
      <c r="A1306" s="0">
        <f>HYPERLINK("https://dl.dropboxusercontent.com/scl/fi/8kl2ayqee4gyycp62oj7d/161032-iowa-mini-rubber-basketball-f.jpg?rlkey=f3p91ow1sv2se72sqafye40lo&amp;dl=0","Click to download Image")</f>
      </c>
      <c r="C1306" s="0" t="inlineStr">
        <is>
          <t>Mini Rubber Basketball</t>
        </is>
      </c>
      <c r="D1306" s="1">
        <v>161032</v>
      </c>
      <c r="E1306" s="0" t="inlineStr">
        <is>
          <t>IOWA BBALL 26 BK:161032</t>
        </is>
      </c>
      <c r="F1306" s="2">
        <v>900161032011</v>
      </c>
      <c r="H1306" s="0" t="inlineStr">
        <is>
          <t>ONE SIZE</t>
        </is>
      </c>
      <c r="I1306" s="0">
        <v>19.99</v>
      </c>
      <c r="J1306" s="0">
        <v>93</v>
      </c>
    </row>
    <row r="1307" spans="1:10" customHeight="0">
      <c r="A1307" s="0">
        <f>HYPERLINK("https://dl.dropboxusercontent.com/scl/fi/0n6k6002v2mg3h6u79caz/160778-isu-f.jpg?rlkey=nnut14gcolenvfd272wpv0ob5&amp;dl=0","Click to download Image")</f>
      </c>
      <c r="C1307" s="0" t="inlineStr">
        <is>
          <t>Mini Rubber Basketball</t>
        </is>
      </c>
      <c r="D1307" s="1">
        <v>160778</v>
      </c>
      <c r="E1307" s="0" t="inlineStr">
        <is>
          <t>ISU BBALL 26 CL:160778</t>
        </is>
      </c>
      <c r="F1307" s="2">
        <v>901160778016</v>
      </c>
      <c r="H1307" s="0" t="inlineStr">
        <is>
          <t>ONE SIZE</t>
        </is>
      </c>
      <c r="I1307" s="0">
        <v>19.99</v>
      </c>
      <c r="J1307" s="0">
        <v>190</v>
      </c>
    </row>
    <row r="1308" spans="1:10" customHeight="0">
      <c r="A1308" s="0">
        <f>HYPERLINK("https://dl.dropboxusercontent.com/scl/fi/5n8bg4jzrpwri4iqxyxj6/162311-uni-f.jpg?rlkey=tr0xg1t4ou8h4zqnt5d3tnkp1&amp;dl=0","Click to download Image")</f>
      </c>
      <c r="C1308" s="0" t="inlineStr">
        <is>
          <t>Mini Rubber Basketball</t>
        </is>
      </c>
      <c r="D1308" s="1">
        <v>162311</v>
      </c>
      <c r="E1308" s="0" t="inlineStr">
        <is>
          <t>UNI BBALL 26 PE:162311</t>
        </is>
      </c>
      <c r="F1308" s="2">
        <v>902162311010</v>
      </c>
      <c r="H1308" s="0" t="inlineStr">
        <is>
          <t>ONE SIZE</t>
        </is>
      </c>
      <c r="I1308" s="0">
        <v>19.99</v>
      </c>
      <c r="J1308" s="0">
        <v>72</v>
      </c>
    </row>
    <row r="1309" spans="1:10" customHeight="0">
      <c r="A1309" s="0">
        <f>HYPERLINK("https://dl.dropboxusercontent.com/scl/fi/nxwragv2901w96t065vzr/iowa-football-t.jpg?rlkey=8q20ns6zi4ogzgg30z0nxnypj&amp;dl=0","Click to download Image")</f>
      </c>
      <c r="C1309" s="0" t="inlineStr">
        <is>
          <t>Mini Rubber Football</t>
        </is>
      </c>
      <c r="D1309" s="1">
        <v>160777</v>
      </c>
      <c r="E1309" s="0" t="inlineStr">
        <is>
          <t>IOWA FBALL 26 BK:160777</t>
        </is>
      </c>
      <c r="F1309" s="2">
        <v>900160777012</v>
      </c>
      <c r="H1309" s="0" t="inlineStr">
        <is>
          <t>ONE SIZE</t>
        </is>
      </c>
      <c r="I1309" s="0">
        <v>19.99</v>
      </c>
      <c r="J1309" s="0">
        <v>429</v>
      </c>
    </row>
    <row r="1310" spans="1:10" customHeight="0">
      <c r="A1310" s="0">
        <f>HYPERLINK("https://dl.dropboxusercontent.com/scl/fi/qh94365awurqaokynyn7o/isu-football-t.jpg?rlkey=jbvj7m0gxumlwj4lvgxf7r9af&amp;dl=0","Click to download Image")</f>
      </c>
      <c r="C1310" s="0" t="inlineStr">
        <is>
          <t>Mini Rubber Football</t>
        </is>
      </c>
      <c r="D1310" s="1">
        <v>161033</v>
      </c>
      <c r="E1310" s="0" t="inlineStr">
        <is>
          <t>ISU FBALL 26 BK:161033</t>
        </is>
      </c>
      <c r="F1310" s="2">
        <v>901161033015</v>
      </c>
      <c r="H1310" s="0" t="inlineStr">
        <is>
          <t>ONE SIZE</t>
        </is>
      </c>
      <c r="I1310" s="0">
        <v>19.99</v>
      </c>
      <c r="J1310" s="0">
        <v>163</v>
      </c>
    </row>
    <row r="1311" spans="1:10" customHeight="0">
      <c r="A1311" s="0">
        <f>HYPERLINK("https://dl.dropboxusercontent.com/scl/fi/lbb6g1f9kdraygpf9rv7f/uni-football-t.jpg?rlkey=zu5p6xanuxs9puxs6fr00kvfu&amp;dl=0","Click to download Image")</f>
      </c>
      <c r="C1311" s="0" t="inlineStr">
        <is>
          <t>Mini Rubber Football</t>
        </is>
      </c>
      <c r="D1311" s="1">
        <v>162310</v>
      </c>
      <c r="E1311" s="0" t="inlineStr">
        <is>
          <t>UNI FBALL 26 PE:162310</t>
        </is>
      </c>
      <c r="F1311" s="2">
        <v>902162310013</v>
      </c>
      <c r="H1311" s="0" t="inlineStr">
        <is>
          <t>ONE SIZE</t>
        </is>
      </c>
      <c r="I1311" s="0">
        <v>19.99</v>
      </c>
      <c r="J1311" s="0">
        <v>72</v>
      </c>
    </row>
    <row r="1312" spans="1:10" customHeight="0">
      <c r="A1312" s="0">
        <f>HYPERLINK("https://dl.dropboxusercontent.com/scl/fi/6mbev51tibsnyd3a5rscq/160775-161035-iowa-dasher-t.jpg?rlkey=82mdyvmtoau38b0jd7ux7yk9o&amp;dl=0","Click to download Image")</f>
      </c>
      <c r="C1312" s="0" t="inlineStr">
        <is>
          <t>Dasher Men's Ugly Sweatshirt</t>
        </is>
      </c>
      <c r="D1312" s="1">
        <v>160775</v>
      </c>
      <c r="E1312" s="0" t="inlineStr">
        <is>
          <t>IOWA DASHER M ALT:160775A-S</t>
        </is>
      </c>
      <c r="F1312" s="2">
        <v>800160775042</v>
      </c>
      <c r="G1312" s="0" t="inlineStr">
        <is>
          <t>MENS</t>
        </is>
      </c>
      <c r="H1312" s="0" t="inlineStr">
        <is>
          <t>S</t>
        </is>
      </c>
      <c r="I1312" s="0">
        <v>49.99</v>
      </c>
      <c r="J1312" s="0">
        <v>1</v>
      </c>
    </row>
    <row r="1313" spans="1:10" customHeight="0">
      <c r="A1313" s="0">
        <f>HYPERLINK("https://dl.dropboxusercontent.com/scl/fi/6mbev51tibsnyd3a5rscq/160775-161035-iowa-dasher-t.jpg?rlkey=82mdyvmtoau38b0jd7ux7yk9o&amp;dl=0","Click to download Image")</f>
      </c>
      <c r="C1313" s="0" t="inlineStr">
        <is>
          <t>Dasher Men's Ugly Sweatshirt</t>
        </is>
      </c>
      <c r="D1313" s="1">
        <v>160775</v>
      </c>
      <c r="E1313" s="0" t="inlineStr">
        <is>
          <t>IOWA DASHER M ALT:160775B-M</t>
        </is>
      </c>
      <c r="F1313" s="2">
        <v>800160775059</v>
      </c>
      <c r="G1313" s="0" t="inlineStr">
        <is>
          <t>MENS</t>
        </is>
      </c>
      <c r="H1313" s="0" t="inlineStr">
        <is>
          <t>M</t>
        </is>
      </c>
      <c r="I1313" s="0">
        <v>49.99</v>
      </c>
      <c r="J1313" s="0">
        <v>1</v>
      </c>
    </row>
    <row r="1314" spans="1:10" customHeight="0">
      <c r="A1314" s="0">
        <f>HYPERLINK("https://dl.dropboxusercontent.com/scl/fi/6mbev51tibsnyd3a5rscq/160775-161035-iowa-dasher-t.jpg?rlkey=82mdyvmtoau38b0jd7ux7yk9o&amp;dl=0","Click to download Image")</f>
      </c>
      <c r="C1314" s="0" t="inlineStr">
        <is>
          <t>Dasher Men's Ugly Sweatshirt</t>
        </is>
      </c>
      <c r="D1314" s="1">
        <v>160775</v>
      </c>
      <c r="E1314" s="0" t="inlineStr">
        <is>
          <t>IOWA DASHER M ALT:160775C-L</t>
        </is>
      </c>
      <c r="F1314" s="2">
        <v>800160775066</v>
      </c>
      <c r="G1314" s="0" t="inlineStr">
        <is>
          <t>MENS</t>
        </is>
      </c>
      <c r="H1314" s="0" t="inlineStr">
        <is>
          <t>L</t>
        </is>
      </c>
      <c r="I1314" s="0">
        <v>49.99</v>
      </c>
      <c r="J1314" s="0">
        <v>2</v>
      </c>
    </row>
    <row r="1315" spans="1:10" customHeight="0">
      <c r="A1315" s="0">
        <f>HYPERLINK("https://dl.dropboxusercontent.com/scl/fi/6mbev51tibsnyd3a5rscq/160775-161035-iowa-dasher-t.jpg?rlkey=82mdyvmtoau38b0jd7ux7yk9o&amp;dl=0","Click to download Image")</f>
      </c>
      <c r="C1315" s="0" t="inlineStr">
        <is>
          <t>Dasher Men's Ugly Sweatshirt</t>
        </is>
      </c>
      <c r="D1315" s="1">
        <v>160775</v>
      </c>
      <c r="E1315" s="0" t="inlineStr">
        <is>
          <t>IOWA DASHER M ALT:160775D-XL</t>
        </is>
      </c>
      <c r="F1315" s="2">
        <v>800160775073</v>
      </c>
      <c r="G1315" s="0" t="inlineStr">
        <is>
          <t>MENS</t>
        </is>
      </c>
      <c r="H1315" s="0" t="inlineStr">
        <is>
          <t>XL</t>
        </is>
      </c>
      <c r="I1315" s="0">
        <v>49.99</v>
      </c>
      <c r="J1315" s="0">
        <v>3</v>
      </c>
    </row>
    <row r="1316" spans="1:10" customHeight="0">
      <c r="A1316" s="0">
        <f>HYPERLINK("https://dl.dropboxusercontent.com/scl/fi/6mbev51tibsnyd3a5rscq/160775-161035-iowa-dasher-t.jpg?rlkey=82mdyvmtoau38b0jd7ux7yk9o&amp;dl=0","Click to download Image")</f>
      </c>
      <c r="C1316" s="0" t="inlineStr">
        <is>
          <t>Dasher Men's Ugly Sweatshirt</t>
        </is>
      </c>
      <c r="D1316" s="1">
        <v>160775</v>
      </c>
      <c r="E1316" s="0" t="inlineStr">
        <is>
          <t>IOWA DASHER M ALT:160775E-2XL</t>
        </is>
      </c>
      <c r="F1316" s="2">
        <v>800160775080</v>
      </c>
      <c r="G1316" s="0" t="inlineStr">
        <is>
          <t>MENS</t>
        </is>
      </c>
      <c r="H1316" s="0" t="inlineStr">
        <is>
          <t>2XL</t>
        </is>
      </c>
      <c r="I1316" s="0">
        <v>51.99</v>
      </c>
      <c r="J1316" s="0">
        <v>2</v>
      </c>
    </row>
    <row r="1317" spans="1:10" customHeight="0">
      <c r="A1317" s="0">
        <f>HYPERLINK("https://dl.dropboxusercontent.com/scl/fi/6mbev51tibsnyd3a5rscq/160775-161035-iowa-dasher-t.jpg?rlkey=82mdyvmtoau38b0jd7ux7yk9o&amp;dl=0","Click to download Image")</f>
      </c>
      <c r="C1317" s="0" t="inlineStr">
        <is>
          <t>Dasher Men's Ugly Sweatshirt</t>
        </is>
      </c>
      <c r="D1317" s="1">
        <v>160775</v>
      </c>
      <c r="E1317" s="0" t="inlineStr">
        <is>
          <t>IOWA DASHER M ALT:160775F-3XL</t>
        </is>
      </c>
      <c r="F1317" s="2">
        <v>800160775097</v>
      </c>
      <c r="G1317" s="0" t="inlineStr">
        <is>
          <t>MENS</t>
        </is>
      </c>
      <c r="H1317" s="0" t="inlineStr">
        <is>
          <t>3XL</t>
        </is>
      </c>
      <c r="I1317" s="0">
        <v>51.99</v>
      </c>
      <c r="J1317" s="0">
        <v>1</v>
      </c>
    </row>
    <row r="1318" spans="1:10" customHeight="0">
      <c r="A1318" s="0">
        <f>HYPERLINK("https://dl.dropboxusercontent.com/scl/fi/6mbev51tibsnyd3a5rscq/160775-161035-iowa-dasher-t.jpg?rlkey=82mdyvmtoau38b0jd7ux7yk9o&amp;dl=0","Click to download Image")</f>
      </c>
      <c r="C1318" s="0" t="inlineStr">
        <is>
          <t>Dasher Men's Ugly Sweatshirt</t>
        </is>
      </c>
      <c r="D1318" s="1">
        <v>160775</v>
      </c>
      <c r="E1318" s="0" t="inlineStr">
        <is>
          <t>BULK DASHER:160775OSFM</t>
        </is>
      </c>
      <c r="F1318" s="2">
        <v>800160775349</v>
      </c>
      <c r="G1318" s="0" t="inlineStr">
        <is>
          <t>MENS</t>
        </is>
      </c>
      <c r="H1318" s="0" t="inlineStr">
        <is>
          <t>12 PACK</t>
        </is>
      </c>
      <c r="I1318" s="0">
        <v>486</v>
      </c>
      <c r="J1318" s="0">
        <v>0</v>
      </c>
    </row>
    <row r="1319" spans="1:10" customHeight="0">
      <c r="A1319" s="0">
        <f>HYPERLINK("https://dl.dropboxusercontent.com/scl/fi/62a4v0jphhm57ol1b5xhs/160776-161036-isu-dasher-t.jpg?rlkey=lq0xqvcf5hrr0lmaxug5pamdd&amp;dl=0","Click to download Image")</f>
      </c>
      <c r="C1319" s="0" t="inlineStr">
        <is>
          <t>Dasher Men's Ugly Sweatshirt</t>
        </is>
      </c>
      <c r="D1319" s="1">
        <v>161036</v>
      </c>
      <c r="E1319" s="0" t="inlineStr">
        <is>
          <t>ISU DASHER M ALT:161036A-S</t>
        </is>
      </c>
      <c r="F1319" s="2">
        <v>801161036040</v>
      </c>
      <c r="G1319" s="0" t="inlineStr">
        <is>
          <t>MENS</t>
        </is>
      </c>
      <c r="H1319" s="0" t="inlineStr">
        <is>
          <t>S</t>
        </is>
      </c>
      <c r="I1319" s="0">
        <v>49.99</v>
      </c>
      <c r="J1319" s="0">
        <v>8</v>
      </c>
    </row>
    <row r="1320" spans="1:10" customHeight="0">
      <c r="A1320" s="0">
        <f>HYPERLINK("https://dl.dropboxusercontent.com/scl/fi/62a4v0jphhm57ol1b5xhs/160776-161036-isu-dasher-t.jpg?rlkey=lq0xqvcf5hrr0lmaxug5pamdd&amp;dl=0","Click to download Image")</f>
      </c>
      <c r="C1320" s="0" t="inlineStr">
        <is>
          <t>Dasher Men's Ugly Sweatshirt</t>
        </is>
      </c>
      <c r="D1320" s="1">
        <v>161036</v>
      </c>
      <c r="E1320" s="0" t="inlineStr">
        <is>
          <t>ISU DASHER M ALT:161036B-M</t>
        </is>
      </c>
      <c r="F1320" s="2">
        <v>801161036057</v>
      </c>
      <c r="G1320" s="0" t="inlineStr">
        <is>
          <t>MENS</t>
        </is>
      </c>
      <c r="H1320" s="0" t="inlineStr">
        <is>
          <t>M</t>
        </is>
      </c>
      <c r="I1320" s="0">
        <v>49.99</v>
      </c>
      <c r="J1320" s="0">
        <v>15</v>
      </c>
    </row>
    <row r="1321" spans="1:10" customHeight="0">
      <c r="A1321" s="0">
        <f>HYPERLINK("https://dl.dropboxusercontent.com/scl/fi/62a4v0jphhm57ol1b5xhs/160776-161036-isu-dasher-t.jpg?rlkey=lq0xqvcf5hrr0lmaxug5pamdd&amp;dl=0","Click to download Image")</f>
      </c>
      <c r="C1321" s="0" t="inlineStr">
        <is>
          <t>Dasher Men's Ugly Sweatshirt</t>
        </is>
      </c>
      <c r="D1321" s="1">
        <v>161036</v>
      </c>
      <c r="E1321" s="0" t="inlineStr">
        <is>
          <t>ISU DASHER M ALT:161036C-L</t>
        </is>
      </c>
      <c r="F1321" s="2">
        <v>801161036064</v>
      </c>
      <c r="G1321" s="0" t="inlineStr">
        <is>
          <t>MENS</t>
        </is>
      </c>
      <c r="H1321" s="0" t="inlineStr">
        <is>
          <t>L</t>
        </is>
      </c>
      <c r="I1321" s="0">
        <v>49.99</v>
      </c>
      <c r="J1321" s="0">
        <v>23</v>
      </c>
    </row>
    <row r="1322" spans="1:10" customHeight="0">
      <c r="A1322" s="0">
        <f>HYPERLINK("https://dl.dropboxusercontent.com/scl/fi/62a4v0jphhm57ol1b5xhs/160776-161036-isu-dasher-t.jpg?rlkey=lq0xqvcf5hrr0lmaxug5pamdd&amp;dl=0","Click to download Image")</f>
      </c>
      <c r="C1322" s="0" t="inlineStr">
        <is>
          <t>Dasher Men's Ugly Sweatshirt</t>
        </is>
      </c>
      <c r="D1322" s="1">
        <v>161036</v>
      </c>
      <c r="E1322" s="0" t="inlineStr">
        <is>
          <t>ISU DASHER M ALT:161036D-XL</t>
        </is>
      </c>
      <c r="F1322" s="2">
        <v>801161036071</v>
      </c>
      <c r="G1322" s="0" t="inlineStr">
        <is>
          <t>MENS</t>
        </is>
      </c>
      <c r="H1322" s="0" t="inlineStr">
        <is>
          <t>XL</t>
        </is>
      </c>
      <c r="I1322" s="0">
        <v>49.99</v>
      </c>
      <c r="J1322" s="0">
        <v>24</v>
      </c>
    </row>
    <row r="1323" spans="1:10" customHeight="0">
      <c r="A1323" s="0">
        <f>HYPERLINK("https://dl.dropboxusercontent.com/scl/fi/62a4v0jphhm57ol1b5xhs/160776-161036-isu-dasher-t.jpg?rlkey=lq0xqvcf5hrr0lmaxug5pamdd&amp;dl=0","Click to download Image")</f>
      </c>
      <c r="C1323" s="0" t="inlineStr">
        <is>
          <t>Dasher Men's Ugly Sweatshirt</t>
        </is>
      </c>
      <c r="D1323" s="1">
        <v>161036</v>
      </c>
      <c r="E1323" s="0" t="inlineStr">
        <is>
          <t>ISU DASHER M ALT:161036E-2XL</t>
        </is>
      </c>
      <c r="F1323" s="2">
        <v>801161036088</v>
      </c>
      <c r="G1323" s="0" t="inlineStr">
        <is>
          <t>MENS</t>
        </is>
      </c>
      <c r="H1323" s="0" t="inlineStr">
        <is>
          <t>2XL</t>
        </is>
      </c>
      <c r="I1323" s="0">
        <v>51.99</v>
      </c>
      <c r="J1323" s="0">
        <v>16</v>
      </c>
    </row>
    <row r="1324" spans="1:10" customHeight="0">
      <c r="A1324" s="0">
        <f>HYPERLINK("https://dl.dropboxusercontent.com/scl/fi/62a4v0jphhm57ol1b5xhs/160776-161036-isu-dasher-t.jpg?rlkey=lq0xqvcf5hrr0lmaxug5pamdd&amp;dl=0","Click to download Image")</f>
      </c>
      <c r="C1324" s="0" t="inlineStr">
        <is>
          <t>Dasher Men's Ugly Sweatshirt</t>
        </is>
      </c>
      <c r="D1324" s="1">
        <v>161036</v>
      </c>
      <c r="E1324" s="0" t="inlineStr">
        <is>
          <t>ISU DASHER M ALT:161036F-3XL</t>
        </is>
      </c>
      <c r="F1324" s="2">
        <v>801161036095</v>
      </c>
      <c r="G1324" s="0" t="inlineStr">
        <is>
          <t>MENS</t>
        </is>
      </c>
      <c r="H1324" s="0" t="inlineStr">
        <is>
          <t>3XL</t>
        </is>
      </c>
      <c r="I1324" s="0">
        <v>51.99</v>
      </c>
      <c r="J1324" s="0">
        <v>8</v>
      </c>
    </row>
    <row r="1325" spans="1:10" customHeight="0">
      <c r="A1325" s="0">
        <f>HYPERLINK("https://dl.dropboxusercontent.com/scl/fi/62a4v0jphhm57ol1b5xhs/160776-161036-isu-dasher-t.jpg?rlkey=lq0xqvcf5hrr0lmaxug5pamdd&amp;dl=0","Click to download Image")</f>
      </c>
      <c r="C1325" s="0" t="inlineStr">
        <is>
          <t>Dasher Men's Ugly Sweatshirt</t>
        </is>
      </c>
      <c r="D1325" s="1">
        <v>161036</v>
      </c>
      <c r="E1325" s="0" t="inlineStr">
        <is>
          <t>BULK DASHER:161036OSFM</t>
        </is>
      </c>
      <c r="F1325" s="2">
        <v>800160775349</v>
      </c>
      <c r="G1325" s="0" t="inlineStr">
        <is>
          <t>MENS</t>
        </is>
      </c>
      <c r="H1325" s="0" t="inlineStr">
        <is>
          <t>12 PACK</t>
        </is>
      </c>
      <c r="I1325" s="0">
        <v>486</v>
      </c>
      <c r="J1325" s="0">
        <v>0</v>
      </c>
    </row>
    <row r="1326" spans="1:10" customHeight="0">
      <c r="A1326" s="0">
        <f>HYPERLINK("https://dl.dropboxusercontent.com/scl/fi/h4hs4ak5r8ruci8i4jl27/160776-isu-dasher-t.jpg?rlkey=323gvg2qq43qazsrzglj88p6d&amp;dl=0","Click to download Image")</f>
      </c>
      <c r="C1326" s="0" t="inlineStr">
        <is>
          <t>Dasher Men's Ugly Sweatshirt</t>
        </is>
      </c>
      <c r="D1326" s="1">
        <v>160776</v>
      </c>
      <c r="E1326" s="0" t="inlineStr">
        <is>
          <t>ISU DASHER M CL:160776A-S</t>
        </is>
      </c>
      <c r="F1326" s="2">
        <v>801160776046</v>
      </c>
      <c r="G1326" s="0" t="inlineStr">
        <is>
          <t>MENS</t>
        </is>
      </c>
      <c r="H1326" s="0" t="inlineStr">
        <is>
          <t>S</t>
        </is>
      </c>
      <c r="I1326" s="0">
        <v>49.99</v>
      </c>
      <c r="J1326" s="0">
        <v>7</v>
      </c>
    </row>
    <row r="1327" spans="1:10" customHeight="0">
      <c r="A1327" s="0">
        <f>HYPERLINK("https://dl.dropboxusercontent.com/scl/fi/h4hs4ak5r8ruci8i4jl27/160776-isu-dasher-t.jpg?rlkey=323gvg2qq43qazsrzglj88p6d&amp;dl=0","Click to download Image")</f>
      </c>
      <c r="C1327" s="0" t="inlineStr">
        <is>
          <t>Dasher Men's Ugly Sweatshirt</t>
        </is>
      </c>
      <c r="D1327" s="1">
        <v>160776</v>
      </c>
      <c r="E1327" s="0" t="inlineStr">
        <is>
          <t>ISU DASHER M CL:160776B-M</t>
        </is>
      </c>
      <c r="F1327" s="2">
        <v>801160776053</v>
      </c>
      <c r="G1327" s="0" t="inlineStr">
        <is>
          <t>MENS</t>
        </is>
      </c>
      <c r="H1327" s="0" t="inlineStr">
        <is>
          <t>M</t>
        </is>
      </c>
      <c r="I1327" s="0">
        <v>49.99</v>
      </c>
      <c r="J1327" s="0">
        <v>10</v>
      </c>
    </row>
    <row r="1328" spans="1:10" customHeight="0">
      <c r="A1328" s="0">
        <f>HYPERLINK("https://dl.dropboxusercontent.com/scl/fi/h4hs4ak5r8ruci8i4jl27/160776-isu-dasher-t.jpg?rlkey=323gvg2qq43qazsrzglj88p6d&amp;dl=0","Click to download Image")</f>
      </c>
      <c r="C1328" s="0" t="inlineStr">
        <is>
          <t>Dasher Men's Ugly Sweatshirt</t>
        </is>
      </c>
      <c r="D1328" s="1">
        <v>160776</v>
      </c>
      <c r="E1328" s="0" t="inlineStr">
        <is>
          <t>ISU DASHER M CL:160776C-L</t>
        </is>
      </c>
      <c r="F1328" s="2">
        <v>801160776060</v>
      </c>
      <c r="G1328" s="0" t="inlineStr">
        <is>
          <t>MENS</t>
        </is>
      </c>
      <c r="H1328" s="0" t="inlineStr">
        <is>
          <t>L</t>
        </is>
      </c>
      <c r="I1328" s="0">
        <v>49.99</v>
      </c>
      <c r="J1328" s="0">
        <v>20</v>
      </c>
    </row>
    <row r="1329" spans="1:10" customHeight="0">
      <c r="A1329" s="0">
        <f>HYPERLINK("https://dl.dropboxusercontent.com/scl/fi/h4hs4ak5r8ruci8i4jl27/160776-isu-dasher-t.jpg?rlkey=323gvg2qq43qazsrzglj88p6d&amp;dl=0","Click to download Image")</f>
      </c>
      <c r="C1329" s="0" t="inlineStr">
        <is>
          <t>Dasher Men's Ugly Sweatshirt</t>
        </is>
      </c>
      <c r="D1329" s="1">
        <v>160776</v>
      </c>
      <c r="E1329" s="0" t="inlineStr">
        <is>
          <t>ISU DASHER M CL:160776D-XL</t>
        </is>
      </c>
      <c r="F1329" s="2">
        <v>801160776077</v>
      </c>
      <c r="G1329" s="0" t="inlineStr">
        <is>
          <t>MENS</t>
        </is>
      </c>
      <c r="H1329" s="0" t="inlineStr">
        <is>
          <t>XL</t>
        </is>
      </c>
      <c r="I1329" s="0">
        <v>49.99</v>
      </c>
      <c r="J1329" s="0">
        <v>20</v>
      </c>
    </row>
    <row r="1330" spans="1:10" customHeight="0">
      <c r="A1330" s="0">
        <f>HYPERLINK("https://dl.dropboxusercontent.com/scl/fi/h4hs4ak5r8ruci8i4jl27/160776-isu-dasher-t.jpg?rlkey=323gvg2qq43qazsrzglj88p6d&amp;dl=0","Click to download Image")</f>
      </c>
      <c r="C1330" s="0" t="inlineStr">
        <is>
          <t>Dasher Men's Ugly Sweatshirt</t>
        </is>
      </c>
      <c r="D1330" s="1">
        <v>160776</v>
      </c>
      <c r="E1330" s="0" t="inlineStr">
        <is>
          <t>ISU DASHER M CL:160776E-2XL</t>
        </is>
      </c>
      <c r="F1330" s="2">
        <v>801160776084</v>
      </c>
      <c r="G1330" s="0" t="inlineStr">
        <is>
          <t>MENS</t>
        </is>
      </c>
      <c r="H1330" s="0" t="inlineStr">
        <is>
          <t>2XL</t>
        </is>
      </c>
      <c r="I1330" s="0">
        <v>51.99</v>
      </c>
      <c r="J1330" s="0">
        <v>13</v>
      </c>
    </row>
    <row r="1331" spans="1:10" customHeight="0">
      <c r="A1331" s="0">
        <f>HYPERLINK("https://dl.dropboxusercontent.com/scl/fi/h4hs4ak5r8ruci8i4jl27/160776-isu-dasher-t.jpg?rlkey=323gvg2qq43qazsrzglj88p6d&amp;dl=0","Click to download Image")</f>
      </c>
      <c r="C1331" s="0" t="inlineStr">
        <is>
          <t>Dasher Men's Ugly Sweatshirt</t>
        </is>
      </c>
      <c r="D1331" s="1">
        <v>160776</v>
      </c>
      <c r="E1331" s="0" t="inlineStr">
        <is>
          <t>ISU DASHER M CL:160776F-3XL</t>
        </is>
      </c>
      <c r="F1331" s="2">
        <v>801160776091</v>
      </c>
      <c r="G1331" s="0" t="inlineStr">
        <is>
          <t>MENS</t>
        </is>
      </c>
      <c r="H1331" s="0" t="inlineStr">
        <is>
          <t>3XL</t>
        </is>
      </c>
      <c r="I1331" s="0">
        <v>51.99</v>
      </c>
      <c r="J1331" s="0">
        <v>7</v>
      </c>
    </row>
    <row r="1332" spans="1:10" customHeight="0">
      <c r="A1332" s="0">
        <f>HYPERLINK("https://dl.dropboxusercontent.com/scl/fi/h4hs4ak5r8ruci8i4jl27/160776-isu-dasher-t.jpg?rlkey=323gvg2qq43qazsrzglj88p6d&amp;dl=0","Click to download Image")</f>
      </c>
      <c r="C1332" s="0" t="inlineStr">
        <is>
          <t>Dasher Men's Ugly Sweatshirt</t>
        </is>
      </c>
      <c r="D1332" s="1">
        <v>160776</v>
      </c>
      <c r="E1332" s="0" t="inlineStr">
        <is>
          <t>BULK DASHER:160776OSFM</t>
        </is>
      </c>
      <c r="F1332" s="2">
        <v>800160775349</v>
      </c>
      <c r="G1332" s="0" t="inlineStr">
        <is>
          <t>MENS</t>
        </is>
      </c>
      <c r="H1332" s="0" t="inlineStr">
        <is>
          <t>12 PACK</t>
        </is>
      </c>
      <c r="I1332" s="0">
        <v>486</v>
      </c>
      <c r="J1332" s="0">
        <v>0</v>
      </c>
    </row>
    <row r="1333" spans="1:10" customHeight="0">
      <c r="A1333" s="0">
        <f>HYPERLINK("https://dl.dropboxusercontent.com/scl/fi/ej2mv9mat4twhjaazcbf3/160968-iowa-hudson-t.jpg?rlkey=dl4l7nbryszex1enc7qtdnajx&amp;dl=0","Click to download Image")</f>
      </c>
      <c r="C1333" s="0" t="inlineStr">
        <is>
          <t>Hudson 1 Men's Cap</t>
        </is>
      </c>
      <c r="D1333" s="1">
        <v>160968</v>
      </c>
      <c r="E1333" s="0" t="inlineStr">
        <is>
          <t>IOWA HUDSON 1 ST:160968</t>
        </is>
      </c>
      <c r="F1333" s="2">
        <v>700160968003</v>
      </c>
      <c r="G1333" s="0" t="inlineStr">
        <is>
          <t>MENS</t>
        </is>
      </c>
      <c r="H1333" s="0" t="inlineStr">
        <is>
          <t>STANDARD MENS</t>
        </is>
      </c>
      <c r="I1333" s="0">
        <v>24.99</v>
      </c>
      <c r="J1333" s="0">
        <v>4</v>
      </c>
    </row>
    <row r="1334" spans="1:10" customHeight="0">
      <c r="A1334" s="0">
        <f>HYPERLINK("https://dl.dropboxusercontent.com/scl/fi/91z4znfbhk85flhzr1xqz/162189-drk-hudson-cap-1-lb-t.jpg?rlkey=spp8uehj34mg7suu874mycihz&amp;dl=0","Click to download Image")</f>
      </c>
      <c r="C1334" s="0" t="inlineStr">
        <is>
          <t>Hudson 1 Men's Cap</t>
        </is>
      </c>
      <c r="D1334" s="1">
        <v>162189</v>
      </c>
      <c r="E1334" s="0" t="inlineStr">
        <is>
          <t>DRK HUDSON 1 LB:162189</t>
        </is>
      </c>
      <c r="F1334" s="2">
        <v>717162189008</v>
      </c>
      <c r="G1334" s="0" t="inlineStr">
        <is>
          <t>MENS</t>
        </is>
      </c>
      <c r="H1334" s="0" t="inlineStr">
        <is>
          <t>STANDARD:58CM</t>
        </is>
      </c>
      <c r="I1334" s="0">
        <v>24.99</v>
      </c>
      <c r="J1334" s="0">
        <v>24</v>
      </c>
    </row>
    <row r="1335" spans="1:10" customHeight="0">
      <c r="A1335" s="0">
        <f>HYPERLINK("https://dl.dropboxusercontent.com/scl/fi/1m2l16iyhef1zhojtb79w/160787-iowa-colt-t.jpg?rlkey=3xyiudq8ifjgy3rpjuy9qgxpj&amp;dl=0","Click to download Image")</f>
      </c>
      <c r="C1335" s="0" t="inlineStr">
        <is>
          <t>Colt 2 Men's Cap</t>
        </is>
      </c>
      <c r="D1335" s="1">
        <v>160787</v>
      </c>
      <c r="E1335" s="0" t="inlineStr">
        <is>
          <t>IOWA COLT 2 GD:160787</t>
        </is>
      </c>
      <c r="F1335" s="2">
        <v>700160787000</v>
      </c>
      <c r="G1335" s="0" t="inlineStr">
        <is>
          <t>MENS</t>
        </is>
      </c>
      <c r="H1335" s="0" t="inlineStr">
        <is>
          <t>STANDARD MENS</t>
        </is>
      </c>
      <c r="I1335" s="0">
        <v>24.99</v>
      </c>
      <c r="J1335" s="0">
        <v>95</v>
      </c>
    </row>
    <row r="1336" spans="1:10" customHeight="0">
      <c r="A1336" s="0">
        <f>HYPERLINK("https://dl.dropboxusercontent.com/scl/fi/78aafvnp56m62w6yxsqld/160938-isu-colt-t.jpg?rlkey=y0xub2jgpif1qu84tqrgdpepf&amp;dl=0","Click to download Image")</f>
      </c>
      <c r="C1336" s="0" t="inlineStr">
        <is>
          <t>Colt 2 Men's Cap</t>
        </is>
      </c>
      <c r="D1336" s="1">
        <v>160938</v>
      </c>
      <c r="E1336" s="0" t="inlineStr">
        <is>
          <t>ISU COLT 2 GD:160938</t>
        </is>
      </c>
      <c r="F1336" s="2">
        <v>701160938003</v>
      </c>
      <c r="G1336" s="0" t="inlineStr">
        <is>
          <t>MENS</t>
        </is>
      </c>
      <c r="H1336" s="0" t="inlineStr">
        <is>
          <t>STANDARD MENS</t>
        </is>
      </c>
      <c r="I1336" s="0">
        <v>24.99</v>
      </c>
      <c r="J1336" s="0">
        <v>49</v>
      </c>
    </row>
    <row r="1337" spans="1:10" customHeight="0">
      <c r="A1337" s="0">
        <f>HYPERLINK("https://dl.dropboxusercontent.com/scl/fi/ryvf32rhf540gunv11rz0/160780-iowa-stockton-beanie-t.jpg?rlkey=ogz8z2k1wxlnjjctao9ygk8h1&amp;dl=0","Click to download Image")</f>
      </c>
      <c r="C1337" s="0" t="inlineStr">
        <is>
          <t>Stockton 1 Adult Beanie</t>
        </is>
      </c>
      <c r="D1337" s="1">
        <v>160780</v>
      </c>
      <c r="E1337" s="0" t="inlineStr">
        <is>
          <t>IOWA STOCKTON 1 GD:160780</t>
        </is>
      </c>
      <c r="F1337" s="2">
        <v>700160780018</v>
      </c>
      <c r="G1337" s="0" t="inlineStr">
        <is>
          <t>MENS</t>
        </is>
      </c>
      <c r="H1337" s="0" t="inlineStr">
        <is>
          <t>ADULT</t>
        </is>
      </c>
      <c r="I1337" s="0">
        <v>29.99</v>
      </c>
      <c r="J1337" s="0">
        <v>240</v>
      </c>
    </row>
    <row r="1338" spans="1:10" customHeight="0">
      <c r="A1338" s="0">
        <f>HYPERLINK("https://dl.dropboxusercontent.com/scl/fi/dtn9rm647igzquepwg67a/160781-isu-ivan-beanie-t.jpg?rlkey=liq11oo8thjhk0i8sbbx8t5zp&amp;dl=0","Click to download Image")</f>
      </c>
      <c r="C1338" s="0" t="inlineStr">
        <is>
          <t>Stockton 2 Adult Beanie</t>
        </is>
      </c>
      <c r="D1338" s="1">
        <v>160781</v>
      </c>
      <c r="E1338" s="0" t="inlineStr">
        <is>
          <t>IOWA STOCKTON 2 BK:160781</t>
        </is>
      </c>
      <c r="F1338" s="2">
        <v>700160781015</v>
      </c>
      <c r="G1338" s="0" t="inlineStr">
        <is>
          <t>MENS</t>
        </is>
      </c>
      <c r="H1338" s="0" t="inlineStr">
        <is>
          <t>ADULT</t>
        </is>
      </c>
      <c r="I1338" s="0">
        <v>29.99</v>
      </c>
      <c r="J1338" s="0">
        <v>240</v>
      </c>
    </row>
    <row r="1339" spans="1:10" customHeight="0">
      <c r="A1339" s="0">
        <f>HYPERLINK("https://dl.dropboxusercontent.com/scl/fi/hm61wdfxebm177vrntipy/160782-iowa-stockton-beanie-t.jpg?rlkey=en45a4vkbdmcs5no2vuy674s8&amp;dl=0","Click to download Image")</f>
      </c>
      <c r="C1339" s="0" t="inlineStr">
        <is>
          <t>Stockton 3 Adult Beanie</t>
        </is>
      </c>
      <c r="D1339" s="1">
        <v>160782</v>
      </c>
      <c r="E1339" s="0" t="inlineStr">
        <is>
          <t>IOWA STOCKTON 3 BK:160782</t>
        </is>
      </c>
      <c r="F1339" s="2">
        <v>700160782012</v>
      </c>
      <c r="G1339" s="0" t="inlineStr">
        <is>
          <t>MENS</t>
        </is>
      </c>
      <c r="H1339" s="0" t="inlineStr">
        <is>
          <t>ADULT</t>
        </is>
      </c>
      <c r="I1339" s="0">
        <v>29.99</v>
      </c>
      <c r="J1339" s="0">
        <v>214</v>
      </c>
    </row>
    <row r="1340" spans="1:10" customHeight="0">
      <c r="A1340" s="0">
        <f>HYPERLINK("https://dl.dropboxusercontent.com/scl/fi/1vfwcqpny0zt8htkmgrqo/160783-iowa-stockton-beanie-t.jpg?rlkey=mnz5uyiini458qp10zr82hrb8&amp;dl=0","Click to download Image")</f>
      </c>
      <c r="C1340" s="0" t="inlineStr">
        <is>
          <t>Stockton 4 Adult Beanie</t>
        </is>
      </c>
      <c r="D1340" s="1">
        <v>160783</v>
      </c>
      <c r="E1340" s="0" t="inlineStr">
        <is>
          <t>IOWA STOCKTON 4 BK:160783</t>
        </is>
      </c>
      <c r="F1340" s="2">
        <v>700160783019</v>
      </c>
      <c r="G1340" s="0" t="inlineStr">
        <is>
          <t>MENS</t>
        </is>
      </c>
      <c r="H1340" s="0" t="inlineStr">
        <is>
          <t>STANDARD</t>
        </is>
      </c>
      <c r="I1340" s="0">
        <v>29.99</v>
      </c>
      <c r="J1340" s="0">
        <v>220</v>
      </c>
    </row>
    <row r="1341" spans="1:10" customHeight="0">
      <c r="A1341" s="0">
        <f>HYPERLINK("https://dl.dropboxusercontent.com/scl/fi/0i5qd8d4iyu53g8h4mylc/160784-iowa-stockton-beanie-t.jpg?rlkey=f1lj0675e3tog992pkqpsb1sl&amp;dl=0","Click to download Image")</f>
      </c>
      <c r="C1341" s="0" t="inlineStr">
        <is>
          <t>Stockton 5 Adult Beanie</t>
        </is>
      </c>
      <c r="D1341" s="1">
        <v>160784</v>
      </c>
      <c r="E1341" s="0" t="inlineStr">
        <is>
          <t>IOWA STOCKTON 5 BK:160784</t>
        </is>
      </c>
      <c r="F1341" s="2">
        <v>700160784016</v>
      </c>
      <c r="G1341" s="0" t="inlineStr">
        <is>
          <t>MENS</t>
        </is>
      </c>
      <c r="H1341" s="0" t="inlineStr">
        <is>
          <t>ADULT</t>
        </is>
      </c>
      <c r="I1341" s="0">
        <v>29.99</v>
      </c>
      <c r="J1341" s="0">
        <v>218</v>
      </c>
    </row>
    <row r="1342" spans="1:10" customHeight="0">
      <c r="A1342" s="0">
        <f>HYPERLINK("https://dl.dropboxusercontent.com/scl/fi/rdd8e852kypdpyui7xjls/160785-iowa-stockton-beanie-t.jpg?rlkey=bg1oarrugaw6hx0vrx6nmny4r&amp;dl=0","Click to download Image")</f>
      </c>
      <c r="C1342" s="0" t="inlineStr">
        <is>
          <t>Stockton 6 Adult Beanie</t>
        </is>
      </c>
      <c r="D1342" s="1">
        <v>160785</v>
      </c>
      <c r="E1342" s="0" t="inlineStr">
        <is>
          <t>IOWA STOCKTON 6 GY:160785</t>
        </is>
      </c>
      <c r="F1342" s="2">
        <v>700160785013</v>
      </c>
      <c r="G1342" s="0" t="inlineStr">
        <is>
          <t>MENS</t>
        </is>
      </c>
      <c r="H1342" s="0" t="inlineStr">
        <is>
          <t>ADULT</t>
        </is>
      </c>
      <c r="I1342" s="0">
        <v>29.99</v>
      </c>
      <c r="J1342" s="0">
        <v>240</v>
      </c>
    </row>
    <row r="1343" spans="1:10" customHeight="0">
      <c r="A1343" s="0">
        <f>HYPERLINK("https://dl.dropboxusercontent.com/scl/fi/0tr8nowe9csm9u6662lvg/161010-iowa-alpine-sideline-gd-t.jpg?rlkey=8u65g67mpipzhpod4atzhu6p4&amp;dl=0","Click to download Image")</f>
      </c>
      <c r="B1343" s="0">
        <f>HYPERLINK("https://dl.dropboxusercontent.com/scl/fi/85a99t4ubippbh2kooarz/mensslate-cason-axis-chase-kaden-ss.jpg?rlkey=1yfv1782mli5v1bfs24w73o3c&amp;dl=0","Click to download SizeChart")</f>
      </c>
      <c r="C1343" s="0" t="inlineStr">
        <is>
          <t>Alpine Men's Short Sleeve Shirt</t>
        </is>
      </c>
      <c r="D1343" s="1">
        <v>161010</v>
      </c>
      <c r="E1343" s="0" t="inlineStr">
        <is>
          <t>IOWA ALPINE M HG:161010A-S</t>
        </is>
      </c>
      <c r="F1343" s="2">
        <v>800161010043</v>
      </c>
      <c r="G1343" s="0" t="inlineStr">
        <is>
          <t>MENS</t>
        </is>
      </c>
      <c r="H1343" s="0" t="inlineStr">
        <is>
          <t>S</t>
        </is>
      </c>
      <c r="I1343" s="0">
        <v>29.99</v>
      </c>
      <c r="J1343" s="0">
        <v>1</v>
      </c>
    </row>
    <row r="1344" spans="1:10" customHeight="0">
      <c r="A1344" s="0">
        <f>HYPERLINK("https://dl.dropboxusercontent.com/scl/fi/0tr8nowe9csm9u6662lvg/161010-iowa-alpine-sideline-gd-t.jpg?rlkey=8u65g67mpipzhpod4atzhu6p4&amp;dl=0","Click to download Image")</f>
      </c>
      <c r="B1344" s="0">
        <f>HYPERLINK("https://dl.dropboxusercontent.com/scl/fi/85a99t4ubippbh2kooarz/mensslate-cason-axis-chase-kaden-ss.jpg?rlkey=1yfv1782mli5v1bfs24w73o3c&amp;dl=0","Click to download SizeChart")</f>
      </c>
      <c r="C1344" s="0" t="inlineStr">
        <is>
          <t>Alpine Men's Short Sleeve Shirt</t>
        </is>
      </c>
      <c r="D1344" s="1">
        <v>161010</v>
      </c>
      <c r="E1344" s="0" t="inlineStr">
        <is>
          <t>IOWA ALPINE M HG:161010B-M</t>
        </is>
      </c>
      <c r="F1344" s="2">
        <v>800161010050</v>
      </c>
      <c r="G1344" s="0" t="inlineStr">
        <is>
          <t>MENS</t>
        </is>
      </c>
      <c r="H1344" s="0" t="inlineStr">
        <is>
          <t>M</t>
        </is>
      </c>
      <c r="I1344" s="0">
        <v>29.99</v>
      </c>
      <c r="J1344" s="0">
        <v>2</v>
      </c>
    </row>
    <row r="1345" spans="1:10" customHeight="0">
      <c r="A1345" s="0">
        <f>HYPERLINK("https://dl.dropboxusercontent.com/scl/fi/0tr8nowe9csm9u6662lvg/161010-iowa-alpine-sideline-gd-t.jpg?rlkey=8u65g67mpipzhpod4atzhu6p4&amp;dl=0","Click to download Image")</f>
      </c>
      <c r="B1345" s="0">
        <f>HYPERLINK("https://dl.dropboxusercontent.com/scl/fi/85a99t4ubippbh2kooarz/mensslate-cason-axis-chase-kaden-ss.jpg?rlkey=1yfv1782mli5v1bfs24w73o3c&amp;dl=0","Click to download SizeChart")</f>
      </c>
      <c r="C1345" s="0" t="inlineStr">
        <is>
          <t>Alpine Men's Short Sleeve Shirt</t>
        </is>
      </c>
      <c r="D1345" s="1">
        <v>161010</v>
      </c>
      <c r="E1345" s="0" t="inlineStr">
        <is>
          <t>IOWA ALPINE M HG:161010C-L</t>
        </is>
      </c>
      <c r="F1345" s="2">
        <v>800161010067</v>
      </c>
      <c r="G1345" s="0" t="inlineStr">
        <is>
          <t>MENS</t>
        </is>
      </c>
      <c r="H1345" s="0" t="inlineStr">
        <is>
          <t>L</t>
        </is>
      </c>
      <c r="I1345" s="0">
        <v>29.99</v>
      </c>
      <c r="J1345" s="0">
        <v>3</v>
      </c>
    </row>
    <row r="1346" spans="1:10" customHeight="0">
      <c r="A1346" s="0">
        <f>HYPERLINK("https://dl.dropboxusercontent.com/scl/fi/0tr8nowe9csm9u6662lvg/161010-iowa-alpine-sideline-gd-t.jpg?rlkey=8u65g67mpipzhpod4atzhu6p4&amp;dl=0","Click to download Image")</f>
      </c>
      <c r="B1346" s="0">
        <f>HYPERLINK("https://dl.dropboxusercontent.com/scl/fi/85a99t4ubippbh2kooarz/mensslate-cason-axis-chase-kaden-ss.jpg?rlkey=1yfv1782mli5v1bfs24w73o3c&amp;dl=0","Click to download SizeChart")</f>
      </c>
      <c r="C1346" s="0" t="inlineStr">
        <is>
          <t>Alpine Men's Short Sleeve Shirt</t>
        </is>
      </c>
      <c r="D1346" s="1">
        <v>161010</v>
      </c>
      <c r="E1346" s="0" t="inlineStr">
        <is>
          <t>IOWA ALPINE M HG:161010D-XL</t>
        </is>
      </c>
      <c r="F1346" s="2">
        <v>800161010074</v>
      </c>
      <c r="G1346" s="0" t="inlineStr">
        <is>
          <t>MENS</t>
        </is>
      </c>
      <c r="H1346" s="0" t="inlineStr">
        <is>
          <t>XL</t>
        </is>
      </c>
      <c r="I1346" s="0">
        <v>29.99</v>
      </c>
      <c r="J1346" s="0">
        <v>3</v>
      </c>
    </row>
    <row r="1347" spans="1:10" customHeight="0">
      <c r="A1347" s="0">
        <f>HYPERLINK("https://dl.dropboxusercontent.com/scl/fi/0tr8nowe9csm9u6662lvg/161010-iowa-alpine-sideline-gd-t.jpg?rlkey=8u65g67mpipzhpod4atzhu6p4&amp;dl=0","Click to download Image")</f>
      </c>
      <c r="B1347" s="0">
        <f>HYPERLINK("https://dl.dropboxusercontent.com/scl/fi/85a99t4ubippbh2kooarz/mensslate-cason-axis-chase-kaden-ss.jpg?rlkey=1yfv1782mli5v1bfs24w73o3c&amp;dl=0","Click to download SizeChart")</f>
      </c>
      <c r="C1347" s="0" t="inlineStr">
        <is>
          <t>Alpine Men's Short Sleeve Shirt</t>
        </is>
      </c>
      <c r="D1347" s="1">
        <v>161010</v>
      </c>
      <c r="E1347" s="0" t="inlineStr">
        <is>
          <t>IOWA ALPINE M HG:161010E-2XL</t>
        </is>
      </c>
      <c r="F1347" s="2">
        <v>800161010081</v>
      </c>
      <c r="G1347" s="0" t="inlineStr">
        <is>
          <t>MENS</t>
        </is>
      </c>
      <c r="H1347" s="0" t="inlineStr">
        <is>
          <t>2XL</t>
        </is>
      </c>
      <c r="I1347" s="0">
        <v>29.99</v>
      </c>
      <c r="J1347" s="0">
        <v>3</v>
      </c>
    </row>
    <row r="1348" spans="1:10" customHeight="0">
      <c r="A1348" s="0">
        <f>HYPERLINK("https://dl.dropboxusercontent.com/scl/fi/0tr8nowe9csm9u6662lvg/161010-iowa-alpine-sideline-gd-t.jpg?rlkey=8u65g67mpipzhpod4atzhu6p4&amp;dl=0","Click to download Image")</f>
      </c>
      <c r="B1348" s="0">
        <f>HYPERLINK("https://dl.dropboxusercontent.com/scl/fi/85a99t4ubippbh2kooarz/mensslate-cason-axis-chase-kaden-ss.jpg?rlkey=1yfv1782mli5v1bfs24w73o3c&amp;dl=0","Click to download SizeChart")</f>
      </c>
      <c r="C1348" s="0" t="inlineStr">
        <is>
          <t>Alpine Men's Short Sleeve Shirt</t>
        </is>
      </c>
      <c r="D1348" s="1">
        <v>161010</v>
      </c>
      <c r="E1348" s="0" t="inlineStr">
        <is>
          <t>IOWA ALPINE M HG:161010F-3XL</t>
        </is>
      </c>
      <c r="F1348" s="2">
        <v>800161010098</v>
      </c>
      <c r="G1348" s="0" t="inlineStr">
        <is>
          <t>MENS</t>
        </is>
      </c>
      <c r="H1348" s="0" t="inlineStr">
        <is>
          <t>3XL</t>
        </is>
      </c>
      <c r="I1348" s="0">
        <v>29.99</v>
      </c>
      <c r="J1348" s="0">
        <v>1</v>
      </c>
    </row>
    <row r="1349" spans="1:10" customHeight="0">
      <c r="A1349" s="0">
        <f>HYPERLINK("https://dl.dropboxusercontent.com/scl/fi/o60nct9qy0nexbeef4gqe/162145-drk-alpine-ss-shirt-mens-pd26-bk-t.jpg?rlkey=uj4jd5ghiz41n6vkiu7byufzc&amp;dl=0","Click to download Image")</f>
      </c>
      <c r="B1349" s="0">
        <f>HYPERLINK("https://dl.dropboxusercontent.com/scl/fi/85a99t4ubippbh2kooarz/mensslate-cason-axis-chase-kaden-ss.jpg?rlkey=1yfv1782mli5v1bfs24w73o3c&amp;dl=0","Click to download SizeChart")</f>
      </c>
      <c r="C1349" s="0" t="inlineStr">
        <is>
          <t>Alpine Men's Short Sleeve Shirt</t>
        </is>
      </c>
      <c r="D1349" s="1">
        <v>162145</v>
      </c>
      <c r="E1349" s="0" t="inlineStr">
        <is>
          <t>DRK ALPINE M BK:162145A-S</t>
        </is>
      </c>
      <c r="F1349" s="2">
        <v>817162145049</v>
      </c>
      <c r="G1349" s="0" t="inlineStr">
        <is>
          <t>MENS</t>
        </is>
      </c>
      <c r="H1349" s="0" t="inlineStr">
        <is>
          <t>S</t>
        </is>
      </c>
      <c r="I1349" s="0">
        <v>29.99</v>
      </c>
      <c r="J1349" s="0">
        <v>4</v>
      </c>
    </row>
    <row r="1350" spans="1:10" customHeight="0">
      <c r="A1350" s="0">
        <f>HYPERLINK("https://dl.dropboxusercontent.com/scl/fi/o60nct9qy0nexbeef4gqe/162145-drk-alpine-ss-shirt-mens-pd26-bk-t.jpg?rlkey=uj4jd5ghiz41n6vkiu7byufzc&amp;dl=0","Click to download Image")</f>
      </c>
      <c r="B1350" s="0">
        <f>HYPERLINK("https://dl.dropboxusercontent.com/scl/fi/85a99t4ubippbh2kooarz/mensslate-cason-axis-chase-kaden-ss.jpg?rlkey=1yfv1782mli5v1bfs24w73o3c&amp;dl=0","Click to download SizeChart")</f>
      </c>
      <c r="C1350" s="0" t="inlineStr">
        <is>
          <t>Alpine Men's Short Sleeve Shirt</t>
        </is>
      </c>
      <c r="D1350" s="1">
        <v>162145</v>
      </c>
      <c r="E1350" s="0" t="inlineStr">
        <is>
          <t>DRK ALPINE M BK:162145B-M</t>
        </is>
      </c>
      <c r="F1350" s="2">
        <v>817162145056</v>
      </c>
      <c r="G1350" s="0" t="inlineStr">
        <is>
          <t>MENS</t>
        </is>
      </c>
      <c r="H1350" s="0" t="inlineStr">
        <is>
          <t>M</t>
        </is>
      </c>
      <c r="I1350" s="0">
        <v>29.99</v>
      </c>
      <c r="J1350" s="0">
        <v>8</v>
      </c>
    </row>
    <row r="1351" spans="1:10" customHeight="0">
      <c r="A1351" s="0">
        <f>HYPERLINK("https://dl.dropboxusercontent.com/scl/fi/o60nct9qy0nexbeef4gqe/162145-drk-alpine-ss-shirt-mens-pd26-bk-t.jpg?rlkey=uj4jd5ghiz41n6vkiu7byufzc&amp;dl=0","Click to download Image")</f>
      </c>
      <c r="B1351" s="0">
        <f>HYPERLINK("https://dl.dropboxusercontent.com/scl/fi/85a99t4ubippbh2kooarz/mensslate-cason-axis-chase-kaden-ss.jpg?rlkey=1yfv1782mli5v1bfs24w73o3c&amp;dl=0","Click to download SizeChart")</f>
      </c>
      <c r="C1351" s="0" t="inlineStr">
        <is>
          <t>Alpine Men's Short Sleeve Shirt</t>
        </is>
      </c>
      <c r="D1351" s="1">
        <v>162145</v>
      </c>
      <c r="E1351" s="0" t="inlineStr">
        <is>
          <t>DRK ALPINE M BK:162145C-L</t>
        </is>
      </c>
      <c r="F1351" s="2">
        <v>817162145063</v>
      </c>
      <c r="G1351" s="0" t="inlineStr">
        <is>
          <t>MENS</t>
        </is>
      </c>
      <c r="H1351" s="0" t="inlineStr">
        <is>
          <t>L</t>
        </is>
      </c>
      <c r="I1351" s="0">
        <v>29.99</v>
      </c>
      <c r="J1351" s="0">
        <v>12</v>
      </c>
    </row>
    <row r="1352" spans="1:10" customHeight="0">
      <c r="A1352" s="0">
        <f>HYPERLINK("https://dl.dropboxusercontent.com/scl/fi/o60nct9qy0nexbeef4gqe/162145-drk-alpine-ss-shirt-mens-pd26-bk-t.jpg?rlkey=uj4jd5ghiz41n6vkiu7byufzc&amp;dl=0","Click to download Image")</f>
      </c>
      <c r="B1352" s="0">
        <f>HYPERLINK("https://dl.dropboxusercontent.com/scl/fi/85a99t4ubippbh2kooarz/mensslate-cason-axis-chase-kaden-ss.jpg?rlkey=1yfv1782mli5v1bfs24w73o3c&amp;dl=0","Click to download SizeChart")</f>
      </c>
      <c r="C1352" s="0" t="inlineStr">
        <is>
          <t>Alpine Men's Short Sleeve Shirt</t>
        </is>
      </c>
      <c r="D1352" s="1">
        <v>162145</v>
      </c>
      <c r="E1352" s="0" t="inlineStr">
        <is>
          <t>DRK ALPINE M BK:162145D-XL</t>
        </is>
      </c>
      <c r="F1352" s="2">
        <v>817162145070</v>
      </c>
      <c r="G1352" s="0" t="inlineStr">
        <is>
          <t>MENS</t>
        </is>
      </c>
      <c r="H1352" s="0" t="inlineStr">
        <is>
          <t>XL</t>
        </is>
      </c>
      <c r="I1352" s="0">
        <v>29.99</v>
      </c>
      <c r="J1352" s="0">
        <v>12</v>
      </c>
    </row>
    <row r="1353" spans="1:10" customHeight="0">
      <c r="A1353" s="0">
        <f>HYPERLINK("https://dl.dropboxusercontent.com/scl/fi/o60nct9qy0nexbeef4gqe/162145-drk-alpine-ss-shirt-mens-pd26-bk-t.jpg?rlkey=uj4jd5ghiz41n6vkiu7byufzc&amp;dl=0","Click to download Image")</f>
      </c>
      <c r="B1353" s="0">
        <f>HYPERLINK("https://dl.dropboxusercontent.com/scl/fi/85a99t4ubippbh2kooarz/mensslate-cason-axis-chase-kaden-ss.jpg?rlkey=1yfv1782mli5v1bfs24w73o3c&amp;dl=0","Click to download SizeChart")</f>
      </c>
      <c r="C1353" s="0" t="inlineStr">
        <is>
          <t>Alpine Men's Short Sleeve Shirt</t>
        </is>
      </c>
      <c r="D1353" s="1">
        <v>162145</v>
      </c>
      <c r="E1353" s="0" t="inlineStr">
        <is>
          <t>DRK ALPINE M BK:162145E-2XL</t>
        </is>
      </c>
      <c r="F1353" s="2">
        <v>817162145087</v>
      </c>
      <c r="G1353" s="0" t="inlineStr">
        <is>
          <t>MENS</t>
        </is>
      </c>
      <c r="H1353" s="0" t="inlineStr">
        <is>
          <t>2XL</t>
        </is>
      </c>
      <c r="I1353" s="0">
        <v>29.99</v>
      </c>
      <c r="J1353" s="0">
        <v>8</v>
      </c>
    </row>
    <row r="1354" spans="1:10" customHeight="0">
      <c r="A1354" s="0">
        <f>HYPERLINK("https://dl.dropboxusercontent.com/scl/fi/o60nct9qy0nexbeef4gqe/162145-drk-alpine-ss-shirt-mens-pd26-bk-t.jpg?rlkey=uj4jd5ghiz41n6vkiu7byufzc&amp;dl=0","Click to download Image")</f>
      </c>
      <c r="B1354" s="0">
        <f>HYPERLINK("https://dl.dropboxusercontent.com/scl/fi/85a99t4ubippbh2kooarz/mensslate-cason-axis-chase-kaden-ss.jpg?rlkey=1yfv1782mli5v1bfs24w73o3c&amp;dl=0","Click to download SizeChart")</f>
      </c>
      <c r="C1354" s="0" t="inlineStr">
        <is>
          <t>Alpine Men's Short Sleeve Shirt</t>
        </is>
      </c>
      <c r="D1354" s="1">
        <v>162145</v>
      </c>
      <c r="E1354" s="0" t="inlineStr">
        <is>
          <t>DRK ALPINE M BK:162145F-3XL</t>
        </is>
      </c>
      <c r="F1354" s="2">
        <v>817162145094</v>
      </c>
      <c r="G1354" s="0" t="inlineStr">
        <is>
          <t>MENS</t>
        </is>
      </c>
      <c r="H1354" s="0" t="inlineStr">
        <is>
          <t>3XL</t>
        </is>
      </c>
      <c r="I1354" s="0">
        <v>29.99</v>
      </c>
      <c r="J1354" s="0">
        <v>4</v>
      </c>
    </row>
    <row r="1355" spans="1:10" customHeight="0">
      <c r="A1355" s="0">
        <f>HYPERLINK("https://dl.dropboxusercontent.com/scl/fi/o7lxli0grrzclnv1st849/161016-isu-alpine-t.jpg?rlkey=grnn7jp8i2q3g58mgp50xlcrl&amp;dl=0","Click to download Image")</f>
      </c>
      <c r="B1355" s="0">
        <f>HYPERLINK("https://dl.dropboxusercontent.com/scl/fi/85a99t4ubippbh2kooarz/mensslate-cason-axis-chase-kaden-ss.jpg?rlkey=1yfv1782mli5v1bfs24w73o3c&amp;dl=0","Click to download SizeChart")</f>
      </c>
      <c r="C1355" s="0" t="inlineStr">
        <is>
          <t>Alpine Men's Short Sleeve Shirt</t>
        </is>
      </c>
      <c r="D1355" s="1">
        <v>161016</v>
      </c>
      <c r="E1355" s="0" t="inlineStr">
        <is>
          <t>ISU ALPINE M BK:161016A-S</t>
        </is>
      </c>
      <c r="F1355" s="2">
        <v>801161016042</v>
      </c>
      <c r="G1355" s="0" t="inlineStr">
        <is>
          <t>MENS</t>
        </is>
      </c>
      <c r="H1355" s="0" t="inlineStr">
        <is>
          <t>S</t>
        </is>
      </c>
      <c r="I1355" s="0">
        <v>29.99</v>
      </c>
      <c r="J1355" s="0">
        <v>13</v>
      </c>
    </row>
    <row r="1356" spans="1:10" customHeight="0">
      <c r="A1356" s="0">
        <f>HYPERLINK("https://dl.dropboxusercontent.com/scl/fi/o7lxli0grrzclnv1st849/161016-isu-alpine-t.jpg?rlkey=grnn7jp8i2q3g58mgp50xlcrl&amp;dl=0","Click to download Image")</f>
      </c>
      <c r="B1356" s="0">
        <f>HYPERLINK("https://dl.dropboxusercontent.com/scl/fi/85a99t4ubippbh2kooarz/mensslate-cason-axis-chase-kaden-ss.jpg?rlkey=1yfv1782mli5v1bfs24w73o3c&amp;dl=0","Click to download SizeChart")</f>
      </c>
      <c r="C1356" s="0" t="inlineStr">
        <is>
          <t>Alpine Men's Short Sleeve Shirt</t>
        </is>
      </c>
      <c r="D1356" s="1">
        <v>161016</v>
      </c>
      <c r="E1356" s="0" t="inlineStr">
        <is>
          <t>ISU ALPINE M BK:161016B-M</t>
        </is>
      </c>
      <c r="F1356" s="2">
        <v>801161016059</v>
      </c>
      <c r="G1356" s="0" t="inlineStr">
        <is>
          <t>MENS</t>
        </is>
      </c>
      <c r="H1356" s="0" t="inlineStr">
        <is>
          <t>M</t>
        </is>
      </c>
      <c r="I1356" s="0">
        <v>29.99</v>
      </c>
      <c r="J1356" s="0">
        <v>29</v>
      </c>
    </row>
    <row r="1357" spans="1:10" customHeight="0">
      <c r="A1357" s="0">
        <f>HYPERLINK("https://dl.dropboxusercontent.com/scl/fi/o7lxli0grrzclnv1st849/161016-isu-alpine-t.jpg?rlkey=grnn7jp8i2q3g58mgp50xlcrl&amp;dl=0","Click to download Image")</f>
      </c>
      <c r="B1357" s="0">
        <f>HYPERLINK("https://dl.dropboxusercontent.com/scl/fi/85a99t4ubippbh2kooarz/mensslate-cason-axis-chase-kaden-ss.jpg?rlkey=1yfv1782mli5v1bfs24w73o3c&amp;dl=0","Click to download SizeChart")</f>
      </c>
      <c r="C1357" s="0" t="inlineStr">
        <is>
          <t>Alpine Men's Short Sleeve Shirt</t>
        </is>
      </c>
      <c r="D1357" s="1">
        <v>161016</v>
      </c>
      <c r="E1357" s="0" t="inlineStr">
        <is>
          <t>ISU ALPINE M BK:161016C-L</t>
        </is>
      </c>
      <c r="F1357" s="2">
        <v>801161016066</v>
      </c>
      <c r="G1357" s="0" t="inlineStr">
        <is>
          <t>MENS</t>
        </is>
      </c>
      <c r="H1357" s="0" t="inlineStr">
        <is>
          <t>L</t>
        </is>
      </c>
      <c r="I1357" s="0">
        <v>29.99</v>
      </c>
      <c r="J1357" s="0">
        <v>41</v>
      </c>
    </row>
    <row r="1358" spans="1:10" customHeight="0">
      <c r="A1358" s="0">
        <f>HYPERLINK("https://dl.dropboxusercontent.com/scl/fi/o7lxli0grrzclnv1st849/161016-isu-alpine-t.jpg?rlkey=grnn7jp8i2q3g58mgp50xlcrl&amp;dl=0","Click to download Image")</f>
      </c>
      <c r="B1358" s="0">
        <f>HYPERLINK("https://dl.dropboxusercontent.com/scl/fi/85a99t4ubippbh2kooarz/mensslate-cason-axis-chase-kaden-ss.jpg?rlkey=1yfv1782mli5v1bfs24w73o3c&amp;dl=0","Click to download SizeChart")</f>
      </c>
      <c r="C1358" s="0" t="inlineStr">
        <is>
          <t>Alpine Men's Short Sleeve Shirt</t>
        </is>
      </c>
      <c r="D1358" s="1">
        <v>161016</v>
      </c>
      <c r="E1358" s="0" t="inlineStr">
        <is>
          <t>ISU ALPINE M BK:161016D-XL</t>
        </is>
      </c>
      <c r="F1358" s="2">
        <v>801161016073</v>
      </c>
      <c r="G1358" s="0" t="inlineStr">
        <is>
          <t>MENS</t>
        </is>
      </c>
      <c r="H1358" s="0" t="inlineStr">
        <is>
          <t>XL</t>
        </is>
      </c>
      <c r="I1358" s="0">
        <v>29.99</v>
      </c>
      <c r="J1358" s="0">
        <v>38</v>
      </c>
    </row>
    <row r="1359" spans="1:10" customHeight="0">
      <c r="A1359" s="0">
        <f>HYPERLINK("https://dl.dropboxusercontent.com/scl/fi/o7lxli0grrzclnv1st849/161016-isu-alpine-t.jpg?rlkey=grnn7jp8i2q3g58mgp50xlcrl&amp;dl=0","Click to download Image")</f>
      </c>
      <c r="B1359" s="0">
        <f>HYPERLINK("https://dl.dropboxusercontent.com/scl/fi/85a99t4ubippbh2kooarz/mensslate-cason-axis-chase-kaden-ss.jpg?rlkey=1yfv1782mli5v1bfs24w73o3c&amp;dl=0","Click to download SizeChart")</f>
      </c>
      <c r="C1359" s="0" t="inlineStr">
        <is>
          <t>Alpine Men's Short Sleeve Shirt</t>
        </is>
      </c>
      <c r="D1359" s="1">
        <v>161016</v>
      </c>
      <c r="E1359" s="0" t="inlineStr">
        <is>
          <t>ISU ALPINE M BK:161016E-2XL</t>
        </is>
      </c>
      <c r="F1359" s="2">
        <v>801161016080</v>
      </c>
      <c r="G1359" s="0" t="inlineStr">
        <is>
          <t>MENS</t>
        </is>
      </c>
      <c r="H1359" s="0" t="inlineStr">
        <is>
          <t>2XL</t>
        </is>
      </c>
      <c r="I1359" s="0">
        <v>29.99</v>
      </c>
      <c r="J1359" s="0">
        <v>30</v>
      </c>
    </row>
    <row r="1360" spans="1:10" customHeight="0">
      <c r="A1360" s="0">
        <f>HYPERLINK("https://dl.dropboxusercontent.com/scl/fi/o7lxli0grrzclnv1st849/161016-isu-alpine-t.jpg?rlkey=grnn7jp8i2q3g58mgp50xlcrl&amp;dl=0","Click to download Image")</f>
      </c>
      <c r="B1360" s="0">
        <f>HYPERLINK("https://dl.dropboxusercontent.com/scl/fi/85a99t4ubippbh2kooarz/mensslate-cason-axis-chase-kaden-ss.jpg?rlkey=1yfv1782mli5v1bfs24w73o3c&amp;dl=0","Click to download SizeChart")</f>
      </c>
      <c r="C1360" s="0" t="inlineStr">
        <is>
          <t>Alpine Men's Short Sleeve Shirt</t>
        </is>
      </c>
      <c r="D1360" s="1">
        <v>161016</v>
      </c>
      <c r="E1360" s="0" t="inlineStr">
        <is>
          <t>ISU ALPINE M BK:161016F-3XL</t>
        </is>
      </c>
      <c r="F1360" s="2">
        <v>801161016097</v>
      </c>
      <c r="G1360" s="0" t="inlineStr">
        <is>
          <t>MENS</t>
        </is>
      </c>
      <c r="H1360" s="0" t="inlineStr">
        <is>
          <t>3XL</t>
        </is>
      </c>
      <c r="I1360" s="0">
        <v>29.99</v>
      </c>
      <c r="J1360" s="0">
        <v>13</v>
      </c>
    </row>
    <row r="1361" spans="1:10" customHeight="0">
      <c r="A1361" s="0">
        <f>HYPERLINK("https://dl.dropboxusercontent.com/scl/fi/684bhx282jsha7ebb654n/161009-iowa-alpine-sideline-gd-t.jpg?rlkey=904n97dqfg3aid544rddb2e02&amp;dl=0","Click to download Image")</f>
      </c>
      <c r="B1361" s="0">
        <f>HYPERLINK("https://dl.dropboxusercontent.com/scl/fi/85a99t4ubippbh2kooarz/mensslate-cason-axis-chase-kaden-ss.jpg?rlkey=1yfv1782mli5v1bfs24w73o3c&amp;dl=0","Click to download SizeChart")</f>
      </c>
      <c r="C1361" s="0" t="inlineStr">
        <is>
          <t>Alpine Men's Short Sleeve Shirt</t>
        </is>
      </c>
      <c r="D1361" s="1">
        <v>161009</v>
      </c>
      <c r="E1361" s="0" t="inlineStr">
        <is>
          <t>IOWA ALPINE M GD:161009A-S</t>
        </is>
      </c>
      <c r="F1361" s="2">
        <v>800161009047</v>
      </c>
      <c r="G1361" s="0" t="inlineStr">
        <is>
          <t>MENS</t>
        </is>
      </c>
      <c r="H1361" s="0" t="inlineStr">
        <is>
          <t>S</t>
        </is>
      </c>
      <c r="I1361" s="0">
        <v>29.99</v>
      </c>
      <c r="J1361" s="0">
        <v>4</v>
      </c>
    </row>
    <row r="1362" spans="1:10" customHeight="0">
      <c r="A1362" s="0">
        <f>HYPERLINK("https://dl.dropboxusercontent.com/scl/fi/684bhx282jsha7ebb654n/161009-iowa-alpine-sideline-gd-t.jpg?rlkey=904n97dqfg3aid544rddb2e02&amp;dl=0","Click to download Image")</f>
      </c>
      <c r="B1362" s="0">
        <f>HYPERLINK("https://dl.dropboxusercontent.com/scl/fi/85a99t4ubippbh2kooarz/mensslate-cason-axis-chase-kaden-ss.jpg?rlkey=1yfv1782mli5v1bfs24w73o3c&amp;dl=0","Click to download SizeChart")</f>
      </c>
      <c r="C1362" s="0" t="inlineStr">
        <is>
          <t>Alpine Men's Short Sleeve Shirt</t>
        </is>
      </c>
      <c r="D1362" s="1">
        <v>161009</v>
      </c>
      <c r="E1362" s="0" t="inlineStr">
        <is>
          <t>IOWA ALPINE M GD:161009B-M</t>
        </is>
      </c>
      <c r="F1362" s="2">
        <v>800161009054</v>
      </c>
      <c r="G1362" s="0" t="inlineStr">
        <is>
          <t>MENS</t>
        </is>
      </c>
      <c r="H1362" s="0" t="inlineStr">
        <is>
          <t>M</t>
        </is>
      </c>
      <c r="I1362" s="0">
        <v>29.99</v>
      </c>
      <c r="J1362" s="0">
        <v>6</v>
      </c>
    </row>
    <row r="1363" spans="1:10" customHeight="0">
      <c r="A1363" s="0">
        <f>HYPERLINK("https://dl.dropboxusercontent.com/scl/fi/684bhx282jsha7ebb654n/161009-iowa-alpine-sideline-gd-t.jpg?rlkey=904n97dqfg3aid544rddb2e02&amp;dl=0","Click to download Image")</f>
      </c>
      <c r="B1363" s="0">
        <f>HYPERLINK("https://dl.dropboxusercontent.com/scl/fi/85a99t4ubippbh2kooarz/mensslate-cason-axis-chase-kaden-ss.jpg?rlkey=1yfv1782mli5v1bfs24w73o3c&amp;dl=0","Click to download SizeChart")</f>
      </c>
      <c r="C1363" s="0" t="inlineStr">
        <is>
          <t>Alpine Men's Short Sleeve Shirt</t>
        </is>
      </c>
      <c r="D1363" s="1">
        <v>161009</v>
      </c>
      <c r="E1363" s="0" t="inlineStr">
        <is>
          <t>IOWA ALPINE M GD:161009C-L</t>
        </is>
      </c>
      <c r="F1363" s="2">
        <v>800161009061</v>
      </c>
      <c r="G1363" s="0" t="inlineStr">
        <is>
          <t>MENS</t>
        </is>
      </c>
      <c r="H1363" s="0" t="inlineStr">
        <is>
          <t>L</t>
        </is>
      </c>
      <c r="I1363" s="0">
        <v>29.99</v>
      </c>
      <c r="J1363" s="0">
        <v>10</v>
      </c>
    </row>
    <row r="1364" spans="1:10" customHeight="0">
      <c r="A1364" s="0">
        <f>HYPERLINK("https://dl.dropboxusercontent.com/scl/fi/684bhx282jsha7ebb654n/161009-iowa-alpine-sideline-gd-t.jpg?rlkey=904n97dqfg3aid544rddb2e02&amp;dl=0","Click to download Image")</f>
      </c>
      <c r="B1364" s="0">
        <f>HYPERLINK("https://dl.dropboxusercontent.com/scl/fi/85a99t4ubippbh2kooarz/mensslate-cason-axis-chase-kaden-ss.jpg?rlkey=1yfv1782mli5v1bfs24w73o3c&amp;dl=0","Click to download SizeChart")</f>
      </c>
      <c r="C1364" s="0" t="inlineStr">
        <is>
          <t>Alpine Men's Short Sleeve Shirt</t>
        </is>
      </c>
      <c r="D1364" s="1">
        <v>161009</v>
      </c>
      <c r="E1364" s="0" t="inlineStr">
        <is>
          <t>IOWA ALPINE M GD:161009D-XL</t>
        </is>
      </c>
      <c r="F1364" s="2">
        <v>800161009078</v>
      </c>
      <c r="G1364" s="0" t="inlineStr">
        <is>
          <t>MENS</t>
        </is>
      </c>
      <c r="H1364" s="0" t="inlineStr">
        <is>
          <t>XL</t>
        </is>
      </c>
      <c r="I1364" s="0">
        <v>29.99</v>
      </c>
      <c r="J1364" s="0">
        <v>10</v>
      </c>
    </row>
    <row r="1365" spans="1:10" customHeight="0">
      <c r="A1365" s="0">
        <f>HYPERLINK("https://dl.dropboxusercontent.com/scl/fi/684bhx282jsha7ebb654n/161009-iowa-alpine-sideline-gd-t.jpg?rlkey=904n97dqfg3aid544rddb2e02&amp;dl=0","Click to download Image")</f>
      </c>
      <c r="B1365" s="0">
        <f>HYPERLINK("https://dl.dropboxusercontent.com/scl/fi/85a99t4ubippbh2kooarz/mensslate-cason-axis-chase-kaden-ss.jpg?rlkey=1yfv1782mli5v1bfs24w73o3c&amp;dl=0","Click to download SizeChart")</f>
      </c>
      <c r="C1365" s="0" t="inlineStr">
        <is>
          <t>Alpine Men's Short Sleeve Shirt</t>
        </is>
      </c>
      <c r="D1365" s="1">
        <v>161009</v>
      </c>
      <c r="E1365" s="0" t="inlineStr">
        <is>
          <t>IOWA ALPINE M GD:161009E-2XL</t>
        </is>
      </c>
      <c r="F1365" s="2">
        <v>800161009085</v>
      </c>
      <c r="G1365" s="0" t="inlineStr">
        <is>
          <t>MENS</t>
        </is>
      </c>
      <c r="H1365" s="0" t="inlineStr">
        <is>
          <t>2XL</t>
        </is>
      </c>
      <c r="I1365" s="0">
        <v>29.99</v>
      </c>
      <c r="J1365" s="0">
        <v>8</v>
      </c>
    </row>
    <row r="1366" spans="1:10" customHeight="0">
      <c r="A1366" s="0">
        <f>HYPERLINK("https://dl.dropboxusercontent.com/scl/fi/684bhx282jsha7ebb654n/161009-iowa-alpine-sideline-gd-t.jpg?rlkey=904n97dqfg3aid544rddb2e02&amp;dl=0","Click to download Image")</f>
      </c>
      <c r="B1366" s="0">
        <f>HYPERLINK("https://dl.dropboxusercontent.com/scl/fi/85a99t4ubippbh2kooarz/mensslate-cason-axis-chase-kaden-ss.jpg?rlkey=1yfv1782mli5v1bfs24w73o3c&amp;dl=0","Click to download SizeChart")</f>
      </c>
      <c r="C1366" s="0" t="inlineStr">
        <is>
          <t>Alpine Men's Short Sleeve Shirt</t>
        </is>
      </c>
      <c r="D1366" s="1">
        <v>161009</v>
      </c>
      <c r="E1366" s="0" t="inlineStr">
        <is>
          <t>IOWA ALPINE M GD:161009F-3XL</t>
        </is>
      </c>
      <c r="F1366" s="2">
        <v>800161009092</v>
      </c>
      <c r="G1366" s="0" t="inlineStr">
        <is>
          <t>MENS</t>
        </is>
      </c>
      <c r="H1366" s="0" t="inlineStr">
        <is>
          <t>3XL</t>
        </is>
      </c>
      <c r="I1366" s="0">
        <v>29.99</v>
      </c>
      <c r="J1366" s="0">
        <v>4</v>
      </c>
    </row>
    <row r="1367" spans="1:10" customHeight="0">
      <c r="A1367" s="0">
        <f>HYPERLINK("https://dl.dropboxusercontent.com/scl/fi/z4eyppa7bbbekx4tlsoky/161008-iowa-alpine-ss-ss-bk-t.jpg?rlkey=x1wiec8n73os3qrd939a2st0m&amp;dl=0","Click to download Image")</f>
      </c>
      <c r="B1367" s="0">
        <f>HYPERLINK("https://dl.dropboxusercontent.com/scl/fi/85a99t4ubippbh2kooarz/mensslate-cason-axis-chase-kaden-ss.jpg?rlkey=1yfv1782mli5v1bfs24w73o3c&amp;dl=0","Click to download SizeChart")</f>
      </c>
      <c r="C1367" s="0" t="inlineStr">
        <is>
          <t>Alpine Men's Short Sleeve Shirt</t>
        </is>
      </c>
      <c r="D1367" s="1">
        <v>161008</v>
      </c>
      <c r="E1367" s="0" t="inlineStr">
        <is>
          <t>IOWA ALPINE M BK:161008A-S</t>
        </is>
      </c>
      <c r="F1367" s="2">
        <v>800161008040</v>
      </c>
      <c r="G1367" s="0" t="inlineStr">
        <is>
          <t>MENS</t>
        </is>
      </c>
      <c r="H1367" s="0" t="inlineStr">
        <is>
          <t>S</t>
        </is>
      </c>
      <c r="I1367" s="0">
        <v>29.99</v>
      </c>
      <c r="J1367" s="0">
        <v>4</v>
      </c>
    </row>
    <row r="1368" spans="1:10" customHeight="0">
      <c r="A1368" s="0">
        <f>HYPERLINK("https://dl.dropboxusercontent.com/scl/fi/z4eyppa7bbbekx4tlsoky/161008-iowa-alpine-ss-ss-bk-t.jpg?rlkey=x1wiec8n73os3qrd939a2st0m&amp;dl=0","Click to download Image")</f>
      </c>
      <c r="B1368" s="0">
        <f>HYPERLINK("https://dl.dropboxusercontent.com/scl/fi/85a99t4ubippbh2kooarz/mensslate-cason-axis-chase-kaden-ss.jpg?rlkey=1yfv1782mli5v1bfs24w73o3c&amp;dl=0","Click to download SizeChart")</f>
      </c>
      <c r="C1368" s="0" t="inlineStr">
        <is>
          <t>Alpine Men's Short Sleeve Shirt</t>
        </is>
      </c>
      <c r="D1368" s="1">
        <v>161008</v>
      </c>
      <c r="E1368" s="0" t="inlineStr">
        <is>
          <t>IOWA ALPINE M BK:161008B-M</t>
        </is>
      </c>
      <c r="F1368" s="2">
        <v>800161008057</v>
      </c>
      <c r="G1368" s="0" t="inlineStr">
        <is>
          <t>MENS</t>
        </is>
      </c>
      <c r="H1368" s="0" t="inlineStr">
        <is>
          <t>M</t>
        </is>
      </c>
      <c r="I1368" s="0">
        <v>29.99</v>
      </c>
      <c r="J1368" s="0">
        <v>5</v>
      </c>
    </row>
    <row r="1369" spans="1:10" customHeight="0">
      <c r="A1369" s="0">
        <f>HYPERLINK("https://dl.dropboxusercontent.com/scl/fi/z4eyppa7bbbekx4tlsoky/161008-iowa-alpine-ss-ss-bk-t.jpg?rlkey=x1wiec8n73os3qrd939a2st0m&amp;dl=0","Click to download Image")</f>
      </c>
      <c r="B1369" s="0">
        <f>HYPERLINK("https://dl.dropboxusercontent.com/scl/fi/85a99t4ubippbh2kooarz/mensslate-cason-axis-chase-kaden-ss.jpg?rlkey=1yfv1782mli5v1bfs24w73o3c&amp;dl=0","Click to download SizeChart")</f>
      </c>
      <c r="C1369" s="0" t="inlineStr">
        <is>
          <t>Alpine Men's Short Sleeve Shirt</t>
        </is>
      </c>
      <c r="D1369" s="1">
        <v>161008</v>
      </c>
      <c r="E1369" s="0" t="inlineStr">
        <is>
          <t>IOWA ALPINE M BK:161008C-L</t>
        </is>
      </c>
      <c r="F1369" s="2">
        <v>800161008064</v>
      </c>
      <c r="G1369" s="0" t="inlineStr">
        <is>
          <t>MENS</t>
        </is>
      </c>
      <c r="H1369" s="0" t="inlineStr">
        <is>
          <t>L</t>
        </is>
      </c>
      <c r="I1369" s="0">
        <v>29.99</v>
      </c>
      <c r="J1369" s="0">
        <v>6</v>
      </c>
    </row>
    <row r="1370" spans="1:10" customHeight="0">
      <c r="A1370" s="0">
        <f>HYPERLINK("https://dl.dropboxusercontent.com/scl/fi/z4eyppa7bbbekx4tlsoky/161008-iowa-alpine-ss-ss-bk-t.jpg?rlkey=x1wiec8n73os3qrd939a2st0m&amp;dl=0","Click to download Image")</f>
      </c>
      <c r="B1370" s="0">
        <f>HYPERLINK("https://dl.dropboxusercontent.com/scl/fi/85a99t4ubippbh2kooarz/mensslate-cason-axis-chase-kaden-ss.jpg?rlkey=1yfv1782mli5v1bfs24w73o3c&amp;dl=0","Click to download SizeChart")</f>
      </c>
      <c r="C1370" s="0" t="inlineStr">
        <is>
          <t>Alpine Men's Short Sleeve Shirt</t>
        </is>
      </c>
      <c r="D1370" s="1">
        <v>161008</v>
      </c>
      <c r="E1370" s="0" t="inlineStr">
        <is>
          <t>IOWA ALPINE M BK:161008D-XL</t>
        </is>
      </c>
      <c r="F1370" s="2">
        <v>800161008071</v>
      </c>
      <c r="G1370" s="0" t="inlineStr">
        <is>
          <t>MENS</t>
        </is>
      </c>
      <c r="H1370" s="0" t="inlineStr">
        <is>
          <t>XL</t>
        </is>
      </c>
      <c r="I1370" s="0">
        <v>29.99</v>
      </c>
      <c r="J1370" s="0">
        <v>8</v>
      </c>
    </row>
    <row r="1371" spans="1:10" customHeight="0">
      <c r="A1371" s="0">
        <f>HYPERLINK("https://dl.dropboxusercontent.com/scl/fi/z4eyppa7bbbekx4tlsoky/161008-iowa-alpine-ss-ss-bk-t.jpg?rlkey=x1wiec8n73os3qrd939a2st0m&amp;dl=0","Click to download Image")</f>
      </c>
      <c r="B1371" s="0">
        <f>HYPERLINK("https://dl.dropboxusercontent.com/scl/fi/85a99t4ubippbh2kooarz/mensslate-cason-axis-chase-kaden-ss.jpg?rlkey=1yfv1782mli5v1bfs24w73o3c&amp;dl=0","Click to download SizeChart")</f>
      </c>
      <c r="C1371" s="0" t="inlineStr">
        <is>
          <t>Alpine Men's Short Sleeve Shirt</t>
        </is>
      </c>
      <c r="D1371" s="1">
        <v>161008</v>
      </c>
      <c r="E1371" s="0" t="inlineStr">
        <is>
          <t>IOWA ALPINE M BK:161008E-2XL</t>
        </is>
      </c>
      <c r="F1371" s="2">
        <v>800161008088</v>
      </c>
      <c r="G1371" s="0" t="inlineStr">
        <is>
          <t>MENS</t>
        </is>
      </c>
      <c r="H1371" s="0" t="inlineStr">
        <is>
          <t>2XL</t>
        </is>
      </c>
      <c r="I1371" s="0">
        <v>29.99</v>
      </c>
      <c r="J1371" s="0">
        <v>7</v>
      </c>
    </row>
    <row r="1372" spans="1:10" customHeight="0">
      <c r="A1372" s="0">
        <f>HYPERLINK("https://dl.dropboxusercontent.com/scl/fi/z4eyppa7bbbekx4tlsoky/161008-iowa-alpine-ss-ss-bk-t.jpg?rlkey=x1wiec8n73os3qrd939a2st0m&amp;dl=0","Click to download Image")</f>
      </c>
      <c r="B1372" s="0">
        <f>HYPERLINK("https://dl.dropboxusercontent.com/scl/fi/85a99t4ubippbh2kooarz/mensslate-cason-axis-chase-kaden-ss.jpg?rlkey=1yfv1782mli5v1bfs24w73o3c&amp;dl=0","Click to download SizeChart")</f>
      </c>
      <c r="C1372" s="0" t="inlineStr">
        <is>
          <t>Alpine Men's Short Sleeve Shirt</t>
        </is>
      </c>
      <c r="D1372" s="1">
        <v>161008</v>
      </c>
      <c r="E1372" s="0" t="inlineStr">
        <is>
          <t>IOWA ALPINE M BK:161008F-3XL</t>
        </is>
      </c>
      <c r="F1372" s="2">
        <v>800161008095</v>
      </c>
      <c r="G1372" s="0" t="inlineStr">
        <is>
          <t>MENS</t>
        </is>
      </c>
      <c r="H1372" s="0" t="inlineStr">
        <is>
          <t>3XL</t>
        </is>
      </c>
      <c r="I1372" s="0">
        <v>29.99</v>
      </c>
      <c r="J1372" s="0">
        <v>3</v>
      </c>
    </row>
    <row r="1373" spans="1:10" customHeight="0">
      <c r="A1373" s="0">
        <f>HYPERLINK("https://dl.dropboxusercontent.com/scl/fi/puztagdkbtzye1uudhpme/162144-drk-alpine-ss-shirt-mens-pd26-rl-t.jpg?rlkey=3voqv0a0bdeao7gvcsdwsfeg8&amp;dl=0","Click to download Image")</f>
      </c>
      <c r="B1373" s="0">
        <f>HYPERLINK("https://dl.dropboxusercontent.com/scl/fi/85a99t4ubippbh2kooarz/mensslate-cason-axis-chase-kaden-ss.jpg?rlkey=1yfv1782mli5v1bfs24w73o3c&amp;dl=0","Click to download SizeChart")</f>
      </c>
      <c r="C1373" s="0" t="inlineStr">
        <is>
          <t>Alpine Men's Short Sleeve Shirt</t>
        </is>
      </c>
      <c r="D1373" s="1">
        <v>162144</v>
      </c>
      <c r="E1373" s="0" t="inlineStr">
        <is>
          <t>DRK ALPINE M RL:162144A-S</t>
        </is>
      </c>
      <c r="F1373" s="2">
        <v>817162144042</v>
      </c>
      <c r="G1373" s="0" t="inlineStr">
        <is>
          <t>MENS</t>
        </is>
      </c>
      <c r="H1373" s="0" t="inlineStr">
        <is>
          <t>S</t>
        </is>
      </c>
      <c r="I1373" s="0">
        <v>29.99</v>
      </c>
      <c r="J1373" s="0">
        <v>4</v>
      </c>
    </row>
    <row r="1374" spans="1:10" customHeight="0">
      <c r="A1374" s="0">
        <f>HYPERLINK("https://dl.dropboxusercontent.com/scl/fi/puztagdkbtzye1uudhpme/162144-drk-alpine-ss-shirt-mens-pd26-rl-t.jpg?rlkey=3voqv0a0bdeao7gvcsdwsfeg8&amp;dl=0","Click to download Image")</f>
      </c>
      <c r="B1374" s="0">
        <f>HYPERLINK("https://dl.dropboxusercontent.com/scl/fi/85a99t4ubippbh2kooarz/mensslate-cason-axis-chase-kaden-ss.jpg?rlkey=1yfv1782mli5v1bfs24w73o3c&amp;dl=0","Click to download SizeChart")</f>
      </c>
      <c r="C1374" s="0" t="inlineStr">
        <is>
          <t>Alpine Men's Short Sleeve Shirt</t>
        </is>
      </c>
      <c r="D1374" s="1">
        <v>162144</v>
      </c>
      <c r="E1374" s="0" t="inlineStr">
        <is>
          <t>DRK ALPINE M RL:162144B-M</t>
        </is>
      </c>
      <c r="F1374" s="2">
        <v>817162144059</v>
      </c>
      <c r="G1374" s="0" t="inlineStr">
        <is>
          <t>MENS</t>
        </is>
      </c>
      <c r="H1374" s="0" t="inlineStr">
        <is>
          <t>M</t>
        </is>
      </c>
      <c r="I1374" s="0">
        <v>29.99</v>
      </c>
      <c r="J1374" s="0">
        <v>8</v>
      </c>
    </row>
    <row r="1375" spans="1:10" customHeight="0">
      <c r="A1375" s="0">
        <f>HYPERLINK("https://dl.dropboxusercontent.com/scl/fi/puztagdkbtzye1uudhpme/162144-drk-alpine-ss-shirt-mens-pd26-rl-t.jpg?rlkey=3voqv0a0bdeao7gvcsdwsfeg8&amp;dl=0","Click to download Image")</f>
      </c>
      <c r="B1375" s="0">
        <f>HYPERLINK("https://dl.dropboxusercontent.com/scl/fi/85a99t4ubippbh2kooarz/mensslate-cason-axis-chase-kaden-ss.jpg?rlkey=1yfv1782mli5v1bfs24w73o3c&amp;dl=0","Click to download SizeChart")</f>
      </c>
      <c r="C1375" s="0" t="inlineStr">
        <is>
          <t>Alpine Men's Short Sleeve Shirt</t>
        </is>
      </c>
      <c r="D1375" s="1">
        <v>162144</v>
      </c>
      <c r="E1375" s="0" t="inlineStr">
        <is>
          <t>DRK ALPINE M RL:162144C-L</t>
        </is>
      </c>
      <c r="F1375" s="2">
        <v>817162144066</v>
      </c>
      <c r="G1375" s="0" t="inlineStr">
        <is>
          <t>MENS</t>
        </is>
      </c>
      <c r="H1375" s="0" t="inlineStr">
        <is>
          <t>L</t>
        </is>
      </c>
      <c r="I1375" s="0">
        <v>29.99</v>
      </c>
      <c r="J1375" s="0">
        <v>12</v>
      </c>
    </row>
    <row r="1376" spans="1:10" customHeight="0">
      <c r="A1376" s="0">
        <f>HYPERLINK("https://dl.dropboxusercontent.com/scl/fi/puztagdkbtzye1uudhpme/162144-drk-alpine-ss-shirt-mens-pd26-rl-t.jpg?rlkey=3voqv0a0bdeao7gvcsdwsfeg8&amp;dl=0","Click to download Image")</f>
      </c>
      <c r="B1376" s="0">
        <f>HYPERLINK("https://dl.dropboxusercontent.com/scl/fi/85a99t4ubippbh2kooarz/mensslate-cason-axis-chase-kaden-ss.jpg?rlkey=1yfv1782mli5v1bfs24w73o3c&amp;dl=0","Click to download SizeChart")</f>
      </c>
      <c r="C1376" s="0" t="inlineStr">
        <is>
          <t>Alpine Men's Short Sleeve Shirt</t>
        </is>
      </c>
      <c r="D1376" s="1">
        <v>162144</v>
      </c>
      <c r="E1376" s="0" t="inlineStr">
        <is>
          <t>DRK ALPINE M RL:162144D-XL</t>
        </is>
      </c>
      <c r="F1376" s="2">
        <v>817162144073</v>
      </c>
      <c r="G1376" s="0" t="inlineStr">
        <is>
          <t>MENS</t>
        </is>
      </c>
      <c r="H1376" s="0" t="inlineStr">
        <is>
          <t>XL</t>
        </is>
      </c>
      <c r="I1376" s="0">
        <v>29.99</v>
      </c>
      <c r="J1376" s="0">
        <v>12</v>
      </c>
    </row>
    <row r="1377" spans="1:10" customHeight="0">
      <c r="A1377" s="0">
        <f>HYPERLINK("https://dl.dropboxusercontent.com/scl/fi/puztagdkbtzye1uudhpme/162144-drk-alpine-ss-shirt-mens-pd26-rl-t.jpg?rlkey=3voqv0a0bdeao7gvcsdwsfeg8&amp;dl=0","Click to download Image")</f>
      </c>
      <c r="B1377" s="0">
        <f>HYPERLINK("https://dl.dropboxusercontent.com/scl/fi/85a99t4ubippbh2kooarz/mensslate-cason-axis-chase-kaden-ss.jpg?rlkey=1yfv1782mli5v1bfs24w73o3c&amp;dl=0","Click to download SizeChart")</f>
      </c>
      <c r="C1377" s="0" t="inlineStr">
        <is>
          <t>Alpine Men's Short Sleeve Shirt</t>
        </is>
      </c>
      <c r="D1377" s="1">
        <v>162144</v>
      </c>
      <c r="E1377" s="0" t="inlineStr">
        <is>
          <t>DRK ALPINE M RL:162144E-2XL</t>
        </is>
      </c>
      <c r="F1377" s="2">
        <v>817162144080</v>
      </c>
      <c r="G1377" s="0" t="inlineStr">
        <is>
          <t>MENS</t>
        </is>
      </c>
      <c r="H1377" s="0" t="inlineStr">
        <is>
          <t>2XL</t>
        </is>
      </c>
      <c r="I1377" s="0">
        <v>29.99</v>
      </c>
      <c r="J1377" s="0">
        <v>8</v>
      </c>
    </row>
    <row r="1378" spans="1:10" customHeight="0">
      <c r="A1378" s="0">
        <f>HYPERLINK("https://dl.dropboxusercontent.com/scl/fi/puztagdkbtzye1uudhpme/162144-drk-alpine-ss-shirt-mens-pd26-rl-t.jpg?rlkey=3voqv0a0bdeao7gvcsdwsfeg8&amp;dl=0","Click to download Image")</f>
      </c>
      <c r="B1378" s="0">
        <f>HYPERLINK("https://dl.dropboxusercontent.com/scl/fi/85a99t4ubippbh2kooarz/mensslate-cason-axis-chase-kaden-ss.jpg?rlkey=1yfv1782mli5v1bfs24w73o3c&amp;dl=0","Click to download SizeChart")</f>
      </c>
      <c r="C1378" s="0" t="inlineStr">
        <is>
          <t>Alpine Men's Short Sleeve Shirt</t>
        </is>
      </c>
      <c r="D1378" s="1">
        <v>162144</v>
      </c>
      <c r="E1378" s="0" t="inlineStr">
        <is>
          <t>DRK ALPINE M RL:162144F-3XL</t>
        </is>
      </c>
      <c r="F1378" s="2">
        <v>817162144097</v>
      </c>
      <c r="G1378" s="0" t="inlineStr">
        <is>
          <t>MENS</t>
        </is>
      </c>
      <c r="H1378" s="0" t="inlineStr">
        <is>
          <t>3XL</t>
        </is>
      </c>
      <c r="I1378" s="0">
        <v>29.99</v>
      </c>
      <c r="J1378" s="0">
        <v>4</v>
      </c>
    </row>
    <row r="1379" spans="1:10" customHeight="0">
      <c r="A1379" s="0">
        <f>HYPERLINK("https://dl.dropboxusercontent.com/scl/fi/zrlbsvqsjdsm2hwbx4jv4/161015-isu-alpine-sideline-gd-t.jpg?rlkey=qt1etdowe1j76xmrpclb5bxda&amp;dl=0","Click to download Image")</f>
      </c>
      <c r="B1379" s="0">
        <f>HYPERLINK("https://dl.dropboxusercontent.com/scl/fi/85a99t4ubippbh2kooarz/mensslate-cason-axis-chase-kaden-ss.jpg?rlkey=1yfv1782mli5v1bfs24w73o3c&amp;dl=0","Click to download SizeChart")</f>
      </c>
      <c r="C1379" s="0" t="inlineStr">
        <is>
          <t>Alpine Men's Short Sleeve Shirt</t>
        </is>
      </c>
      <c r="D1379" s="1">
        <v>161015</v>
      </c>
      <c r="E1379" s="0" t="inlineStr">
        <is>
          <t>ISU ALPINE M GD:161015A-S</t>
        </is>
      </c>
      <c r="F1379" s="2">
        <v>801161015045</v>
      </c>
      <c r="G1379" s="0" t="inlineStr">
        <is>
          <t>MENS</t>
        </is>
      </c>
      <c r="H1379" s="0" t="inlineStr">
        <is>
          <t>S</t>
        </is>
      </c>
      <c r="I1379" s="0">
        <v>29.99</v>
      </c>
      <c r="J1379" s="0">
        <v>14</v>
      </c>
    </row>
    <row r="1380" spans="1:10" customHeight="0">
      <c r="A1380" s="0">
        <f>HYPERLINK("https://dl.dropboxusercontent.com/scl/fi/zrlbsvqsjdsm2hwbx4jv4/161015-isu-alpine-sideline-gd-t.jpg?rlkey=qt1etdowe1j76xmrpclb5bxda&amp;dl=0","Click to download Image")</f>
      </c>
      <c r="B1380" s="0">
        <f>HYPERLINK("https://dl.dropboxusercontent.com/scl/fi/85a99t4ubippbh2kooarz/mensslate-cason-axis-chase-kaden-ss.jpg?rlkey=1yfv1782mli5v1bfs24w73o3c&amp;dl=0","Click to download SizeChart")</f>
      </c>
      <c r="C1380" s="0" t="inlineStr">
        <is>
          <t>Alpine Men's Short Sleeve Shirt</t>
        </is>
      </c>
      <c r="D1380" s="1">
        <v>161015</v>
      </c>
      <c r="E1380" s="0" t="inlineStr">
        <is>
          <t>ISU ALPINE M GD:161015B-M</t>
        </is>
      </c>
      <c r="F1380" s="2">
        <v>801161015052</v>
      </c>
      <c r="G1380" s="0" t="inlineStr">
        <is>
          <t>MENS</t>
        </is>
      </c>
      <c r="H1380" s="0" t="inlineStr">
        <is>
          <t>M</t>
        </is>
      </c>
      <c r="I1380" s="0">
        <v>29.99</v>
      </c>
      <c r="J1380" s="0">
        <v>28</v>
      </c>
    </row>
    <row r="1381" spans="1:10" customHeight="0">
      <c r="A1381" s="0">
        <f>HYPERLINK("https://dl.dropboxusercontent.com/scl/fi/zrlbsvqsjdsm2hwbx4jv4/161015-isu-alpine-sideline-gd-t.jpg?rlkey=qt1etdowe1j76xmrpclb5bxda&amp;dl=0","Click to download Image")</f>
      </c>
      <c r="B1381" s="0">
        <f>HYPERLINK("https://dl.dropboxusercontent.com/scl/fi/85a99t4ubippbh2kooarz/mensslate-cason-axis-chase-kaden-ss.jpg?rlkey=1yfv1782mli5v1bfs24w73o3c&amp;dl=0","Click to download SizeChart")</f>
      </c>
      <c r="C1381" s="0" t="inlineStr">
        <is>
          <t>Alpine Men's Short Sleeve Shirt</t>
        </is>
      </c>
      <c r="D1381" s="1">
        <v>161015</v>
      </c>
      <c r="E1381" s="0" t="inlineStr">
        <is>
          <t>ISU ALPINE M GD:161015C-L</t>
        </is>
      </c>
      <c r="F1381" s="2">
        <v>801161015069</v>
      </c>
      <c r="G1381" s="0" t="inlineStr">
        <is>
          <t>MENS</t>
        </is>
      </c>
      <c r="H1381" s="0" t="inlineStr">
        <is>
          <t>L</t>
        </is>
      </c>
      <c r="I1381" s="0">
        <v>29.99</v>
      </c>
      <c r="J1381" s="0">
        <v>42</v>
      </c>
    </row>
    <row r="1382" spans="1:10" customHeight="0">
      <c r="A1382" s="0">
        <f>HYPERLINK("https://dl.dropboxusercontent.com/scl/fi/zrlbsvqsjdsm2hwbx4jv4/161015-isu-alpine-sideline-gd-t.jpg?rlkey=qt1etdowe1j76xmrpclb5bxda&amp;dl=0","Click to download Image")</f>
      </c>
      <c r="B1382" s="0">
        <f>HYPERLINK("https://dl.dropboxusercontent.com/scl/fi/85a99t4ubippbh2kooarz/mensslate-cason-axis-chase-kaden-ss.jpg?rlkey=1yfv1782mli5v1bfs24w73o3c&amp;dl=0","Click to download SizeChart")</f>
      </c>
      <c r="C1382" s="0" t="inlineStr">
        <is>
          <t>Alpine Men's Short Sleeve Shirt</t>
        </is>
      </c>
      <c r="D1382" s="1">
        <v>161015</v>
      </c>
      <c r="E1382" s="0" t="inlineStr">
        <is>
          <t>ISU ALPINE M GD:161015D-XL</t>
        </is>
      </c>
      <c r="F1382" s="2">
        <v>801161015076</v>
      </c>
      <c r="G1382" s="0" t="inlineStr">
        <is>
          <t>MENS</t>
        </is>
      </c>
      <c r="H1382" s="0" t="inlineStr">
        <is>
          <t>XL</t>
        </is>
      </c>
      <c r="I1382" s="0">
        <v>29.99</v>
      </c>
      <c r="J1382" s="0">
        <v>42</v>
      </c>
    </row>
    <row r="1383" spans="1:10" customHeight="0">
      <c r="A1383" s="0">
        <f>HYPERLINK("https://dl.dropboxusercontent.com/scl/fi/zrlbsvqsjdsm2hwbx4jv4/161015-isu-alpine-sideline-gd-t.jpg?rlkey=qt1etdowe1j76xmrpclb5bxda&amp;dl=0","Click to download Image")</f>
      </c>
      <c r="B1383" s="0">
        <f>HYPERLINK("https://dl.dropboxusercontent.com/scl/fi/85a99t4ubippbh2kooarz/mensslate-cason-axis-chase-kaden-ss.jpg?rlkey=1yfv1782mli5v1bfs24w73o3c&amp;dl=0","Click to download SizeChart")</f>
      </c>
      <c r="C1383" s="0" t="inlineStr">
        <is>
          <t>Alpine Men's Short Sleeve Shirt</t>
        </is>
      </c>
      <c r="D1383" s="1">
        <v>161015</v>
      </c>
      <c r="E1383" s="0" t="inlineStr">
        <is>
          <t>ISU ALPINE M GD:161015E-2XL</t>
        </is>
      </c>
      <c r="F1383" s="2">
        <v>801161015083</v>
      </c>
      <c r="G1383" s="0" t="inlineStr">
        <is>
          <t>MENS</t>
        </is>
      </c>
      <c r="H1383" s="0" t="inlineStr">
        <is>
          <t>2XL</t>
        </is>
      </c>
      <c r="I1383" s="0">
        <v>29.99</v>
      </c>
      <c r="J1383" s="0">
        <v>28</v>
      </c>
    </row>
    <row r="1384" spans="1:10" customHeight="0">
      <c r="A1384" s="0">
        <f>HYPERLINK("https://dl.dropboxusercontent.com/scl/fi/zrlbsvqsjdsm2hwbx4jv4/161015-isu-alpine-sideline-gd-t.jpg?rlkey=qt1etdowe1j76xmrpclb5bxda&amp;dl=0","Click to download Image")</f>
      </c>
      <c r="B1384" s="0">
        <f>HYPERLINK("https://dl.dropboxusercontent.com/scl/fi/85a99t4ubippbh2kooarz/mensslate-cason-axis-chase-kaden-ss.jpg?rlkey=1yfv1782mli5v1bfs24w73o3c&amp;dl=0","Click to download SizeChart")</f>
      </c>
      <c r="C1384" s="0" t="inlineStr">
        <is>
          <t>Alpine Men's Short Sleeve Shirt</t>
        </is>
      </c>
      <c r="D1384" s="1">
        <v>161015</v>
      </c>
      <c r="E1384" s="0" t="inlineStr">
        <is>
          <t>ISU ALPINE M GD:161015F-3XL</t>
        </is>
      </c>
      <c r="F1384" s="2">
        <v>801161015090</v>
      </c>
      <c r="G1384" s="0" t="inlineStr">
        <is>
          <t>MENS</t>
        </is>
      </c>
      <c r="H1384" s="0" t="inlineStr">
        <is>
          <t>3XL</t>
        </is>
      </c>
      <c r="I1384" s="0">
        <v>29.99</v>
      </c>
      <c r="J1384" s="0">
        <v>14</v>
      </c>
    </row>
    <row r="1385" spans="1:10" customHeight="0">
      <c r="A1385" s="0">
        <f>HYPERLINK("https://dl.dropboxusercontent.com/scl/fi/lowdd14zzjxh7pjlgd4v6/162143-drk-alpine-ss-shirt-mens-pd26-we-t.jpg?rlkey=m7nun672n1nc0vzi8ezbdgc7f&amp;dl=0","Click to download Image")</f>
      </c>
      <c r="B1385" s="0">
        <f>HYPERLINK("https://dl.dropboxusercontent.com/scl/fi/85a99t4ubippbh2kooarz/mensslate-cason-axis-chase-kaden-ss.jpg?rlkey=1yfv1782mli5v1bfs24w73o3c&amp;dl=0","Click to download SizeChart")</f>
      </c>
      <c r="C1385" s="0" t="inlineStr">
        <is>
          <t>Alpine Men's Short Sleeve Shirt</t>
        </is>
      </c>
      <c r="D1385" s="1">
        <v>162143</v>
      </c>
      <c r="E1385" s="0" t="inlineStr">
        <is>
          <t>DRK ALPINE M WE:162143A-S</t>
        </is>
      </c>
      <c r="F1385" s="2">
        <v>817162143045</v>
      </c>
      <c r="G1385" s="0" t="inlineStr">
        <is>
          <t>MENS</t>
        </is>
      </c>
      <c r="H1385" s="0" t="inlineStr">
        <is>
          <t>S</t>
        </is>
      </c>
      <c r="I1385" s="0">
        <v>29.99</v>
      </c>
      <c r="J1385" s="0">
        <v>4</v>
      </c>
    </row>
    <row r="1386" spans="1:10" customHeight="0">
      <c r="A1386" s="0">
        <f>HYPERLINK("https://dl.dropboxusercontent.com/scl/fi/lowdd14zzjxh7pjlgd4v6/162143-drk-alpine-ss-shirt-mens-pd26-we-t.jpg?rlkey=m7nun672n1nc0vzi8ezbdgc7f&amp;dl=0","Click to download Image")</f>
      </c>
      <c r="B1386" s="0">
        <f>HYPERLINK("https://dl.dropboxusercontent.com/scl/fi/85a99t4ubippbh2kooarz/mensslate-cason-axis-chase-kaden-ss.jpg?rlkey=1yfv1782mli5v1bfs24w73o3c&amp;dl=0","Click to download SizeChart")</f>
      </c>
      <c r="C1386" s="0" t="inlineStr">
        <is>
          <t>Alpine Men's Short Sleeve Shirt</t>
        </is>
      </c>
      <c r="D1386" s="1">
        <v>162143</v>
      </c>
      <c r="E1386" s="0" t="inlineStr">
        <is>
          <t>DRK ALPINE M WE:162143B-M</t>
        </is>
      </c>
      <c r="F1386" s="2">
        <v>817162143052</v>
      </c>
      <c r="G1386" s="0" t="inlineStr">
        <is>
          <t>MENS</t>
        </is>
      </c>
      <c r="H1386" s="0" t="inlineStr">
        <is>
          <t>M</t>
        </is>
      </c>
      <c r="I1386" s="0">
        <v>29.99</v>
      </c>
      <c r="J1386" s="0">
        <v>8</v>
      </c>
    </row>
    <row r="1387" spans="1:10" customHeight="0">
      <c r="A1387" s="0">
        <f>HYPERLINK("https://dl.dropboxusercontent.com/scl/fi/lowdd14zzjxh7pjlgd4v6/162143-drk-alpine-ss-shirt-mens-pd26-we-t.jpg?rlkey=m7nun672n1nc0vzi8ezbdgc7f&amp;dl=0","Click to download Image")</f>
      </c>
      <c r="B1387" s="0">
        <f>HYPERLINK("https://dl.dropboxusercontent.com/scl/fi/85a99t4ubippbh2kooarz/mensslate-cason-axis-chase-kaden-ss.jpg?rlkey=1yfv1782mli5v1bfs24w73o3c&amp;dl=0","Click to download SizeChart")</f>
      </c>
      <c r="C1387" s="0" t="inlineStr">
        <is>
          <t>Alpine Men's Short Sleeve Shirt</t>
        </is>
      </c>
      <c r="D1387" s="1">
        <v>162143</v>
      </c>
      <c r="E1387" s="0" t="inlineStr">
        <is>
          <t>DRK ALPINE M WE:162143C-L</t>
        </is>
      </c>
      <c r="F1387" s="2">
        <v>817162143069</v>
      </c>
      <c r="G1387" s="0" t="inlineStr">
        <is>
          <t>MENS</t>
        </is>
      </c>
      <c r="H1387" s="0" t="inlineStr">
        <is>
          <t>L</t>
        </is>
      </c>
      <c r="I1387" s="0">
        <v>29.99</v>
      </c>
      <c r="J1387" s="0">
        <v>12</v>
      </c>
    </row>
    <row r="1388" spans="1:10" customHeight="0">
      <c r="A1388" s="0">
        <f>HYPERLINK("https://dl.dropboxusercontent.com/scl/fi/lowdd14zzjxh7pjlgd4v6/162143-drk-alpine-ss-shirt-mens-pd26-we-t.jpg?rlkey=m7nun672n1nc0vzi8ezbdgc7f&amp;dl=0","Click to download Image")</f>
      </c>
      <c r="B1388" s="0">
        <f>HYPERLINK("https://dl.dropboxusercontent.com/scl/fi/85a99t4ubippbh2kooarz/mensslate-cason-axis-chase-kaden-ss.jpg?rlkey=1yfv1782mli5v1bfs24w73o3c&amp;dl=0","Click to download SizeChart")</f>
      </c>
      <c r="C1388" s="0" t="inlineStr">
        <is>
          <t>Alpine Men's Short Sleeve Shirt</t>
        </is>
      </c>
      <c r="D1388" s="1">
        <v>162143</v>
      </c>
      <c r="E1388" s="0" t="inlineStr">
        <is>
          <t>DRK ALPINE M WE:162143D-XL</t>
        </is>
      </c>
      <c r="F1388" s="2">
        <v>817162143076</v>
      </c>
      <c r="G1388" s="0" t="inlineStr">
        <is>
          <t>MENS</t>
        </is>
      </c>
      <c r="H1388" s="0" t="inlineStr">
        <is>
          <t>XL</t>
        </is>
      </c>
      <c r="I1388" s="0">
        <v>29.99</v>
      </c>
      <c r="J1388" s="0">
        <v>12</v>
      </c>
    </row>
    <row r="1389" spans="1:10" customHeight="0">
      <c r="A1389" s="0">
        <f>HYPERLINK("https://dl.dropboxusercontent.com/scl/fi/lowdd14zzjxh7pjlgd4v6/162143-drk-alpine-ss-shirt-mens-pd26-we-t.jpg?rlkey=m7nun672n1nc0vzi8ezbdgc7f&amp;dl=0","Click to download Image")</f>
      </c>
      <c r="B1389" s="0">
        <f>HYPERLINK("https://dl.dropboxusercontent.com/scl/fi/85a99t4ubippbh2kooarz/mensslate-cason-axis-chase-kaden-ss.jpg?rlkey=1yfv1782mli5v1bfs24w73o3c&amp;dl=0","Click to download SizeChart")</f>
      </c>
      <c r="C1389" s="0" t="inlineStr">
        <is>
          <t>Alpine Men's Short Sleeve Shirt</t>
        </is>
      </c>
      <c r="D1389" s="1">
        <v>162143</v>
      </c>
      <c r="E1389" s="0" t="inlineStr">
        <is>
          <t>DRK ALPINE M WE:162143E-2XL</t>
        </is>
      </c>
      <c r="F1389" s="2">
        <v>817162143083</v>
      </c>
      <c r="G1389" s="0" t="inlineStr">
        <is>
          <t>MENS</t>
        </is>
      </c>
      <c r="H1389" s="0" t="inlineStr">
        <is>
          <t>2XL</t>
        </is>
      </c>
      <c r="I1389" s="0">
        <v>29.99</v>
      </c>
      <c r="J1389" s="0">
        <v>8</v>
      </c>
    </row>
    <row r="1390" spans="1:10" customHeight="0">
      <c r="A1390" s="0">
        <f>HYPERLINK("https://dl.dropboxusercontent.com/scl/fi/lowdd14zzjxh7pjlgd4v6/162143-drk-alpine-ss-shirt-mens-pd26-we-t.jpg?rlkey=m7nun672n1nc0vzi8ezbdgc7f&amp;dl=0","Click to download Image")</f>
      </c>
      <c r="B1390" s="0">
        <f>HYPERLINK("https://dl.dropboxusercontent.com/scl/fi/85a99t4ubippbh2kooarz/mensslate-cason-axis-chase-kaden-ss.jpg?rlkey=1yfv1782mli5v1bfs24w73o3c&amp;dl=0","Click to download SizeChart")</f>
      </c>
      <c r="C1390" s="0" t="inlineStr">
        <is>
          <t>Alpine Men's Short Sleeve Shirt</t>
        </is>
      </c>
      <c r="D1390" s="1">
        <v>162143</v>
      </c>
      <c r="E1390" s="0" t="inlineStr">
        <is>
          <t>DRK ADAMS M RL:162143F-3XL</t>
        </is>
      </c>
      <c r="F1390" s="2">
        <v>817162143090</v>
      </c>
      <c r="G1390" s="0" t="inlineStr">
        <is>
          <t>MENS</t>
        </is>
      </c>
      <c r="H1390" s="0" t="inlineStr">
        <is>
          <t>3XL</t>
        </is>
      </c>
      <c r="I1390" s="0">
        <v>29.99</v>
      </c>
      <c r="J1390" s="0">
        <v>4</v>
      </c>
    </row>
    <row r="1391" spans="1:10" customHeight="0">
      <c r="A1391" s="0">
        <f>HYPERLINK("https://dl.dropboxusercontent.com/scl/fi/2l5l031qq4b7kwecqwgid/161014-isu-alpine-ss-shirt-t.jpg?rlkey=99ewa0uixczxa40zhz6a31s2t&amp;dl=0","Click to download Image")</f>
      </c>
      <c r="B1391" s="0">
        <f>HYPERLINK("https://dl.dropboxusercontent.com/scl/fi/85a99t4ubippbh2kooarz/mensslate-cason-axis-chase-kaden-ss.jpg?rlkey=1yfv1782mli5v1bfs24w73o3c&amp;dl=0","Click to download SizeChart")</f>
      </c>
      <c r="C1391" s="0" t="inlineStr">
        <is>
          <t>Alpine Men's Short Sleeve Shirt</t>
        </is>
      </c>
      <c r="D1391" s="1">
        <v>161014</v>
      </c>
      <c r="E1391" s="0" t="inlineStr">
        <is>
          <t>ISU ALPINE M CL:161014A-S</t>
        </is>
      </c>
      <c r="F1391" s="2">
        <v>801161014048</v>
      </c>
      <c r="G1391" s="0" t="inlineStr">
        <is>
          <t>MENS</t>
        </is>
      </c>
      <c r="H1391" s="0" t="inlineStr">
        <is>
          <t>S</t>
        </is>
      </c>
      <c r="I1391" s="0">
        <v>29.99</v>
      </c>
      <c r="J1391" s="0">
        <v>11</v>
      </c>
    </row>
    <row r="1392" spans="1:10" customHeight="0">
      <c r="A1392" s="0">
        <f>HYPERLINK("https://dl.dropboxusercontent.com/scl/fi/2l5l031qq4b7kwecqwgid/161014-isu-alpine-ss-shirt-t.jpg?rlkey=99ewa0uixczxa40zhz6a31s2t&amp;dl=0","Click to download Image")</f>
      </c>
      <c r="B1392" s="0">
        <f>HYPERLINK("https://dl.dropboxusercontent.com/scl/fi/85a99t4ubippbh2kooarz/mensslate-cason-axis-chase-kaden-ss.jpg?rlkey=1yfv1782mli5v1bfs24w73o3c&amp;dl=0","Click to download SizeChart")</f>
      </c>
      <c r="C1392" s="0" t="inlineStr">
        <is>
          <t>Alpine Men's Short Sleeve Shirt</t>
        </is>
      </c>
      <c r="D1392" s="1">
        <v>161014</v>
      </c>
      <c r="E1392" s="0" t="inlineStr">
        <is>
          <t>ISU ALPINE M CL:161014B-M</t>
        </is>
      </c>
      <c r="F1392" s="2">
        <v>801161014055</v>
      </c>
      <c r="G1392" s="0" t="inlineStr">
        <is>
          <t>MENS</t>
        </is>
      </c>
      <c r="H1392" s="0" t="inlineStr">
        <is>
          <t>M</t>
        </is>
      </c>
      <c r="I1392" s="0">
        <v>29.99</v>
      </c>
      <c r="J1392" s="0">
        <v>23</v>
      </c>
    </row>
    <row r="1393" spans="1:10" customHeight="0">
      <c r="A1393" s="0">
        <f>HYPERLINK("https://dl.dropboxusercontent.com/scl/fi/2l5l031qq4b7kwecqwgid/161014-isu-alpine-ss-shirt-t.jpg?rlkey=99ewa0uixczxa40zhz6a31s2t&amp;dl=0","Click to download Image")</f>
      </c>
      <c r="B1393" s="0">
        <f>HYPERLINK("https://dl.dropboxusercontent.com/scl/fi/85a99t4ubippbh2kooarz/mensslate-cason-axis-chase-kaden-ss.jpg?rlkey=1yfv1782mli5v1bfs24w73o3c&amp;dl=0","Click to download SizeChart")</f>
      </c>
      <c r="C1393" s="0" t="inlineStr">
        <is>
          <t>Alpine Men's Short Sleeve Shirt</t>
        </is>
      </c>
      <c r="D1393" s="1">
        <v>161014</v>
      </c>
      <c r="E1393" s="0" t="inlineStr">
        <is>
          <t>ISU ALPINE M CL:161014C-L</t>
        </is>
      </c>
      <c r="F1393" s="2">
        <v>801161014062</v>
      </c>
      <c r="G1393" s="0" t="inlineStr">
        <is>
          <t>MENS</t>
        </is>
      </c>
      <c r="H1393" s="0" t="inlineStr">
        <is>
          <t>L</t>
        </is>
      </c>
      <c r="I1393" s="0">
        <v>29.99</v>
      </c>
      <c r="J1393" s="0">
        <v>36</v>
      </c>
    </row>
    <row r="1394" spans="1:10" customHeight="0">
      <c r="A1394" s="0">
        <f>HYPERLINK("https://dl.dropboxusercontent.com/scl/fi/2l5l031qq4b7kwecqwgid/161014-isu-alpine-ss-shirt-t.jpg?rlkey=99ewa0uixczxa40zhz6a31s2t&amp;dl=0","Click to download Image")</f>
      </c>
      <c r="B1394" s="0">
        <f>HYPERLINK("https://dl.dropboxusercontent.com/scl/fi/85a99t4ubippbh2kooarz/mensslate-cason-axis-chase-kaden-ss.jpg?rlkey=1yfv1782mli5v1bfs24w73o3c&amp;dl=0","Click to download SizeChart")</f>
      </c>
      <c r="C1394" s="0" t="inlineStr">
        <is>
          <t>Alpine Men's Short Sleeve Shirt</t>
        </is>
      </c>
      <c r="D1394" s="1">
        <v>161014</v>
      </c>
      <c r="E1394" s="0" t="inlineStr">
        <is>
          <t>ISU ALPINE M CL:161014D-XL</t>
        </is>
      </c>
      <c r="F1394" s="2">
        <v>801161014079</v>
      </c>
      <c r="G1394" s="0" t="inlineStr">
        <is>
          <t>MENS</t>
        </is>
      </c>
      <c r="H1394" s="0" t="inlineStr">
        <is>
          <t>XL</t>
        </is>
      </c>
      <c r="I1394" s="0">
        <v>29.99</v>
      </c>
      <c r="J1394" s="0">
        <v>37</v>
      </c>
    </row>
    <row r="1395" spans="1:10" customHeight="0">
      <c r="A1395" s="0">
        <f>HYPERLINK("https://dl.dropboxusercontent.com/scl/fi/2l5l031qq4b7kwecqwgid/161014-isu-alpine-ss-shirt-t.jpg?rlkey=99ewa0uixczxa40zhz6a31s2t&amp;dl=0","Click to download Image")</f>
      </c>
      <c r="B1395" s="0">
        <f>HYPERLINK("https://dl.dropboxusercontent.com/scl/fi/85a99t4ubippbh2kooarz/mensslate-cason-axis-chase-kaden-ss.jpg?rlkey=1yfv1782mli5v1bfs24w73o3c&amp;dl=0","Click to download SizeChart")</f>
      </c>
      <c r="C1395" s="0" t="inlineStr">
        <is>
          <t>Alpine Men's Short Sleeve Shirt</t>
        </is>
      </c>
      <c r="D1395" s="1">
        <v>161014</v>
      </c>
      <c r="E1395" s="0" t="inlineStr">
        <is>
          <t>ISU ALPINE M CL:161014E-2XL</t>
        </is>
      </c>
      <c r="F1395" s="2">
        <v>801161014086</v>
      </c>
      <c r="G1395" s="0" t="inlineStr">
        <is>
          <t>MENS</t>
        </is>
      </c>
      <c r="H1395" s="0" t="inlineStr">
        <is>
          <t>2XL</t>
        </is>
      </c>
      <c r="I1395" s="0">
        <v>29.99</v>
      </c>
      <c r="J1395" s="0">
        <v>24</v>
      </c>
    </row>
    <row r="1396" spans="1:10" customHeight="0">
      <c r="A1396" s="0">
        <f>HYPERLINK("https://dl.dropboxusercontent.com/scl/fi/2l5l031qq4b7kwecqwgid/161014-isu-alpine-ss-shirt-t.jpg?rlkey=99ewa0uixczxa40zhz6a31s2t&amp;dl=0","Click to download Image")</f>
      </c>
      <c r="B1396" s="0">
        <f>HYPERLINK("https://dl.dropboxusercontent.com/scl/fi/85a99t4ubippbh2kooarz/mensslate-cason-axis-chase-kaden-ss.jpg?rlkey=1yfv1782mli5v1bfs24w73o3c&amp;dl=0","Click to download SizeChart")</f>
      </c>
      <c r="C1396" s="0" t="inlineStr">
        <is>
          <t>Alpine Men's Short Sleeve Shirt</t>
        </is>
      </c>
      <c r="D1396" s="1">
        <v>161014</v>
      </c>
      <c r="E1396" s="0" t="inlineStr">
        <is>
          <t>ISU ALPINE M CL:161014F-3XL</t>
        </is>
      </c>
      <c r="F1396" s="2">
        <v>801161014093</v>
      </c>
      <c r="G1396" s="0" t="inlineStr">
        <is>
          <t>MENS</t>
        </is>
      </c>
      <c r="H1396" s="0" t="inlineStr">
        <is>
          <t>3XL</t>
        </is>
      </c>
      <c r="I1396" s="0">
        <v>29.99</v>
      </c>
      <c r="J1396" s="0">
        <v>12</v>
      </c>
    </row>
    <row r="1397" spans="1:10" customHeight="0">
      <c r="A1397" s="0">
        <f>HYPERLINK("https://dl.dropboxusercontent.com/scl/fi/t93mz6vicouhvt4vpd5d5/161013-iowa-adam-mens-t.jpg?rlkey=nck8i53chy2kef74ugp67p7uv&amp;dl=0","Click to download Image")</f>
      </c>
      <c r="B1397" s="0">
        <f>HYPERLINK("https://dl.dropboxusercontent.com/scl/fi/q6uv4lpdzv9wte9pxp9so/mens-t-shirt-size-chartscason-slate-ls.jpg?rlkey=srl1s80wym2pvc0dauicrvgac&amp;dl=0","Click to download SizeChart")</f>
      </c>
      <c r="C1397" s="0" t="inlineStr">
        <is>
          <t>Adams Men's Long Sleeve Shirt</t>
        </is>
      </c>
      <c r="D1397" s="1">
        <v>161013</v>
      </c>
      <c r="E1397" s="0" t="inlineStr">
        <is>
          <t>IOWA ADAMS M HG:161013A-S</t>
        </is>
      </c>
      <c r="F1397" s="2">
        <v>800161013044</v>
      </c>
      <c r="G1397" s="0" t="inlineStr">
        <is>
          <t>MENS</t>
        </is>
      </c>
      <c r="H1397" s="0" t="inlineStr">
        <is>
          <t>S</t>
        </is>
      </c>
      <c r="I1397" s="0">
        <v>32.99</v>
      </c>
      <c r="J1397" s="0">
        <v>4</v>
      </c>
    </row>
    <row r="1398" spans="1:10" customHeight="0">
      <c r="A1398" s="0">
        <f>HYPERLINK("https://dl.dropboxusercontent.com/scl/fi/t93mz6vicouhvt4vpd5d5/161013-iowa-adam-mens-t.jpg?rlkey=nck8i53chy2kef74ugp67p7uv&amp;dl=0","Click to download Image")</f>
      </c>
      <c r="B1398" s="0">
        <f>HYPERLINK("https://dl.dropboxusercontent.com/scl/fi/q6uv4lpdzv9wte9pxp9so/mens-t-shirt-size-chartscason-slate-ls.jpg?rlkey=srl1s80wym2pvc0dauicrvgac&amp;dl=0","Click to download SizeChart")</f>
      </c>
      <c r="C1398" s="0" t="inlineStr">
        <is>
          <t>Adams Men's Long Sleeve Shirt</t>
        </is>
      </c>
      <c r="D1398" s="1">
        <v>161013</v>
      </c>
      <c r="E1398" s="0" t="inlineStr">
        <is>
          <t>IOWA ADAMS M HG:161013B-M</t>
        </is>
      </c>
      <c r="F1398" s="2">
        <v>800161013051</v>
      </c>
      <c r="G1398" s="0" t="inlineStr">
        <is>
          <t>MENS</t>
        </is>
      </c>
      <c r="H1398" s="0" t="inlineStr">
        <is>
          <t>M</t>
        </is>
      </c>
      <c r="I1398" s="0">
        <v>32.99</v>
      </c>
      <c r="J1398" s="0">
        <v>6</v>
      </c>
    </row>
    <row r="1399" spans="1:10" customHeight="0">
      <c r="A1399" s="0">
        <f>HYPERLINK("https://dl.dropboxusercontent.com/scl/fi/t93mz6vicouhvt4vpd5d5/161013-iowa-adam-mens-t.jpg?rlkey=nck8i53chy2kef74ugp67p7uv&amp;dl=0","Click to download Image")</f>
      </c>
      <c r="B1399" s="0">
        <f>HYPERLINK("https://dl.dropboxusercontent.com/scl/fi/q6uv4lpdzv9wte9pxp9so/mens-t-shirt-size-chartscason-slate-ls.jpg?rlkey=srl1s80wym2pvc0dauicrvgac&amp;dl=0","Click to download SizeChart")</f>
      </c>
      <c r="C1399" s="0" t="inlineStr">
        <is>
          <t>Adams Men's Long Sleeve Shirt</t>
        </is>
      </c>
      <c r="D1399" s="1">
        <v>161013</v>
      </c>
      <c r="E1399" s="0" t="inlineStr">
        <is>
          <t>IOWA ADAMS M HG:161013C-L</t>
        </is>
      </c>
      <c r="F1399" s="2">
        <v>800161013068</v>
      </c>
      <c r="G1399" s="0" t="inlineStr">
        <is>
          <t>MENS</t>
        </is>
      </c>
      <c r="H1399" s="0" t="inlineStr">
        <is>
          <t>L</t>
        </is>
      </c>
      <c r="I1399" s="0">
        <v>32.99</v>
      </c>
      <c r="J1399" s="0">
        <v>10</v>
      </c>
    </row>
    <row r="1400" spans="1:10" customHeight="0">
      <c r="A1400" s="0">
        <f>HYPERLINK("https://dl.dropboxusercontent.com/scl/fi/t93mz6vicouhvt4vpd5d5/161013-iowa-adam-mens-t.jpg?rlkey=nck8i53chy2kef74ugp67p7uv&amp;dl=0","Click to download Image")</f>
      </c>
      <c r="B1400" s="0">
        <f>HYPERLINK("https://dl.dropboxusercontent.com/scl/fi/q6uv4lpdzv9wte9pxp9so/mens-t-shirt-size-chartscason-slate-ls.jpg?rlkey=srl1s80wym2pvc0dauicrvgac&amp;dl=0","Click to download SizeChart")</f>
      </c>
      <c r="C1400" s="0" t="inlineStr">
        <is>
          <t>Adams Men's Long Sleeve Shirt</t>
        </is>
      </c>
      <c r="D1400" s="1">
        <v>161013</v>
      </c>
      <c r="E1400" s="0" t="inlineStr">
        <is>
          <t>IOWA ADAMS M HG:161013D-XL</t>
        </is>
      </c>
      <c r="F1400" s="2">
        <v>800161013075</v>
      </c>
      <c r="G1400" s="0" t="inlineStr">
        <is>
          <t>MENS</t>
        </is>
      </c>
      <c r="H1400" s="0" t="inlineStr">
        <is>
          <t>XL</t>
        </is>
      </c>
      <c r="I1400" s="0">
        <v>32.99</v>
      </c>
      <c r="J1400" s="0">
        <v>10</v>
      </c>
    </row>
    <row r="1401" spans="1:10" customHeight="0">
      <c r="A1401" s="0">
        <f>HYPERLINK("https://dl.dropboxusercontent.com/scl/fi/t93mz6vicouhvt4vpd5d5/161013-iowa-adam-mens-t.jpg?rlkey=nck8i53chy2kef74ugp67p7uv&amp;dl=0","Click to download Image")</f>
      </c>
      <c r="B1401" s="0">
        <f>HYPERLINK("https://dl.dropboxusercontent.com/scl/fi/q6uv4lpdzv9wte9pxp9so/mens-t-shirt-size-chartscason-slate-ls.jpg?rlkey=srl1s80wym2pvc0dauicrvgac&amp;dl=0","Click to download SizeChart")</f>
      </c>
      <c r="C1401" s="0" t="inlineStr">
        <is>
          <t>Adams Men's Long Sleeve Shirt</t>
        </is>
      </c>
      <c r="D1401" s="1">
        <v>161013</v>
      </c>
      <c r="E1401" s="0" t="inlineStr">
        <is>
          <t>IOWA ADAMS M HG:161013E-2XL</t>
        </is>
      </c>
      <c r="F1401" s="2">
        <v>800161013082</v>
      </c>
      <c r="G1401" s="0" t="inlineStr">
        <is>
          <t>MENS</t>
        </is>
      </c>
      <c r="H1401" s="0" t="inlineStr">
        <is>
          <t>2XL</t>
        </is>
      </c>
      <c r="I1401" s="0">
        <v>32.99</v>
      </c>
      <c r="J1401" s="0">
        <v>8</v>
      </c>
    </row>
    <row r="1402" spans="1:10" customHeight="0">
      <c r="A1402" s="0">
        <f>HYPERLINK("https://dl.dropboxusercontent.com/scl/fi/t93mz6vicouhvt4vpd5d5/161013-iowa-adam-mens-t.jpg?rlkey=nck8i53chy2kef74ugp67p7uv&amp;dl=0","Click to download Image")</f>
      </c>
      <c r="B1402" s="0">
        <f>HYPERLINK("https://dl.dropboxusercontent.com/scl/fi/q6uv4lpdzv9wte9pxp9so/mens-t-shirt-size-chartscason-slate-ls.jpg?rlkey=srl1s80wym2pvc0dauicrvgac&amp;dl=0","Click to download SizeChart")</f>
      </c>
      <c r="C1402" s="0" t="inlineStr">
        <is>
          <t>Adams Men's Long Sleeve Shirt</t>
        </is>
      </c>
      <c r="D1402" s="1">
        <v>161013</v>
      </c>
      <c r="E1402" s="0" t="inlineStr">
        <is>
          <t>IOWA ADAMS M HG:161013F-3XL</t>
        </is>
      </c>
      <c r="F1402" s="2">
        <v>800161013099</v>
      </c>
      <c r="G1402" s="0" t="inlineStr">
        <is>
          <t>MENS</t>
        </is>
      </c>
      <c r="H1402" s="0" t="inlineStr">
        <is>
          <t>3XL</t>
        </is>
      </c>
      <c r="I1402" s="0">
        <v>32.99</v>
      </c>
      <c r="J1402" s="0">
        <v>4</v>
      </c>
    </row>
    <row r="1403" spans="1:10" customHeight="0">
      <c r="A1403" s="0">
        <f>HYPERLINK("https://dl.dropboxusercontent.com/scl/fi/drbd1wozh961dar0re3oi/161019-isu-adams-mens-t.jpg?rlkey=ux4uj1mgjn91a1z4f1jrp409o&amp;dl=0","Click to download Image")</f>
      </c>
      <c r="B1403" s="0">
        <f>HYPERLINK("https://dl.dropboxusercontent.com/scl/fi/q6uv4lpdzv9wte9pxp9so/mens-t-shirt-size-chartscason-slate-ls.jpg?rlkey=srl1s80wym2pvc0dauicrvgac&amp;dl=0","Click to download SizeChart")</f>
      </c>
      <c r="C1403" s="0" t="inlineStr">
        <is>
          <t>Adams Men's Long Sleeve Shirt</t>
        </is>
      </c>
      <c r="D1403" s="1">
        <v>161019</v>
      </c>
      <c r="E1403" s="0" t="inlineStr">
        <is>
          <t>ISU ADAMS M HG:161019A-S</t>
        </is>
      </c>
      <c r="F1403" s="2">
        <v>801161019043</v>
      </c>
      <c r="G1403" s="0" t="inlineStr">
        <is>
          <t>MENS</t>
        </is>
      </c>
      <c r="H1403" s="0" t="inlineStr">
        <is>
          <t>S</t>
        </is>
      </c>
      <c r="I1403" s="0">
        <v>32.99</v>
      </c>
      <c r="J1403" s="0">
        <v>14</v>
      </c>
    </row>
    <row r="1404" spans="1:10" customHeight="0">
      <c r="A1404" s="0">
        <f>HYPERLINK("https://dl.dropboxusercontent.com/scl/fi/drbd1wozh961dar0re3oi/161019-isu-adams-mens-t.jpg?rlkey=ux4uj1mgjn91a1z4f1jrp409o&amp;dl=0","Click to download Image")</f>
      </c>
      <c r="B1404" s="0">
        <f>HYPERLINK("https://dl.dropboxusercontent.com/scl/fi/q6uv4lpdzv9wte9pxp9so/mens-t-shirt-size-chartscason-slate-ls.jpg?rlkey=srl1s80wym2pvc0dauicrvgac&amp;dl=0","Click to download SizeChart")</f>
      </c>
      <c r="C1404" s="0" t="inlineStr">
        <is>
          <t>Adams Men's Long Sleeve Shirt</t>
        </is>
      </c>
      <c r="D1404" s="1">
        <v>161019</v>
      </c>
      <c r="E1404" s="0" t="inlineStr">
        <is>
          <t>ISU ADAMS M HG:161019B-M</t>
        </is>
      </c>
      <c r="F1404" s="2">
        <v>801161019050</v>
      </c>
      <c r="G1404" s="0" t="inlineStr">
        <is>
          <t>MENS</t>
        </is>
      </c>
      <c r="H1404" s="0" t="inlineStr">
        <is>
          <t>M</t>
        </is>
      </c>
      <c r="I1404" s="0">
        <v>32.99</v>
      </c>
      <c r="J1404" s="0">
        <v>28</v>
      </c>
    </row>
    <row r="1405" spans="1:10" customHeight="0">
      <c r="A1405" s="0">
        <f>HYPERLINK("https://dl.dropboxusercontent.com/scl/fi/drbd1wozh961dar0re3oi/161019-isu-adams-mens-t.jpg?rlkey=ux4uj1mgjn91a1z4f1jrp409o&amp;dl=0","Click to download Image")</f>
      </c>
      <c r="B1405" s="0">
        <f>HYPERLINK("https://dl.dropboxusercontent.com/scl/fi/q6uv4lpdzv9wte9pxp9so/mens-t-shirt-size-chartscason-slate-ls.jpg?rlkey=srl1s80wym2pvc0dauicrvgac&amp;dl=0","Click to download SizeChart")</f>
      </c>
      <c r="C1405" s="0" t="inlineStr">
        <is>
          <t>Adams Men's Long Sleeve Shirt</t>
        </is>
      </c>
      <c r="D1405" s="1">
        <v>161019</v>
      </c>
      <c r="E1405" s="0" t="inlineStr">
        <is>
          <t>ISU ADAMS M HG:161019C-L</t>
        </is>
      </c>
      <c r="F1405" s="2">
        <v>801161019067</v>
      </c>
      <c r="G1405" s="0" t="inlineStr">
        <is>
          <t>MENS</t>
        </is>
      </c>
      <c r="H1405" s="0" t="inlineStr">
        <is>
          <t>L</t>
        </is>
      </c>
      <c r="I1405" s="0">
        <v>32.99</v>
      </c>
      <c r="J1405" s="0">
        <v>42</v>
      </c>
    </row>
    <row r="1406" spans="1:10" customHeight="0">
      <c r="A1406" s="0">
        <f>HYPERLINK("https://dl.dropboxusercontent.com/scl/fi/drbd1wozh961dar0re3oi/161019-isu-adams-mens-t.jpg?rlkey=ux4uj1mgjn91a1z4f1jrp409o&amp;dl=0","Click to download Image")</f>
      </c>
      <c r="B1406" s="0">
        <f>HYPERLINK("https://dl.dropboxusercontent.com/scl/fi/q6uv4lpdzv9wte9pxp9so/mens-t-shirt-size-chartscason-slate-ls.jpg?rlkey=srl1s80wym2pvc0dauicrvgac&amp;dl=0","Click to download SizeChart")</f>
      </c>
      <c r="C1406" s="0" t="inlineStr">
        <is>
          <t>Adams Men's Long Sleeve Shirt</t>
        </is>
      </c>
      <c r="D1406" s="1">
        <v>161019</v>
      </c>
      <c r="E1406" s="0" t="inlineStr">
        <is>
          <t>ISU ADAMS M HG:161019D-XL</t>
        </is>
      </c>
      <c r="F1406" s="2">
        <v>801161019074</v>
      </c>
      <c r="G1406" s="0" t="inlineStr">
        <is>
          <t>MENS</t>
        </is>
      </c>
      <c r="H1406" s="0" t="inlineStr">
        <is>
          <t>XL</t>
        </is>
      </c>
      <c r="I1406" s="0">
        <v>32.99</v>
      </c>
      <c r="J1406" s="0">
        <v>42</v>
      </c>
    </row>
    <row r="1407" spans="1:10" customHeight="0">
      <c r="A1407" s="0">
        <f>HYPERLINK("https://dl.dropboxusercontent.com/scl/fi/drbd1wozh961dar0re3oi/161019-isu-adams-mens-t.jpg?rlkey=ux4uj1mgjn91a1z4f1jrp409o&amp;dl=0","Click to download Image")</f>
      </c>
      <c r="B1407" s="0">
        <f>HYPERLINK("https://dl.dropboxusercontent.com/scl/fi/q6uv4lpdzv9wte9pxp9so/mens-t-shirt-size-chartscason-slate-ls.jpg?rlkey=srl1s80wym2pvc0dauicrvgac&amp;dl=0","Click to download SizeChart")</f>
      </c>
      <c r="C1407" s="0" t="inlineStr">
        <is>
          <t>Adams Men's Long Sleeve Shirt</t>
        </is>
      </c>
      <c r="D1407" s="1">
        <v>161019</v>
      </c>
      <c r="E1407" s="0" t="inlineStr">
        <is>
          <t>ISU ADAMS M HG:161019E-2XL</t>
        </is>
      </c>
      <c r="F1407" s="2">
        <v>801161019081</v>
      </c>
      <c r="G1407" s="0" t="inlineStr">
        <is>
          <t>MENS</t>
        </is>
      </c>
      <c r="H1407" s="0" t="inlineStr">
        <is>
          <t>2XL</t>
        </is>
      </c>
      <c r="I1407" s="0">
        <v>32.99</v>
      </c>
      <c r="J1407" s="0">
        <v>28</v>
      </c>
    </row>
    <row r="1408" spans="1:10" customHeight="0">
      <c r="A1408" s="0">
        <f>HYPERLINK("https://dl.dropboxusercontent.com/scl/fi/drbd1wozh961dar0re3oi/161019-isu-adams-mens-t.jpg?rlkey=ux4uj1mgjn91a1z4f1jrp409o&amp;dl=0","Click to download Image")</f>
      </c>
      <c r="B1408" s="0">
        <f>HYPERLINK("https://dl.dropboxusercontent.com/scl/fi/q6uv4lpdzv9wte9pxp9so/mens-t-shirt-size-chartscason-slate-ls.jpg?rlkey=srl1s80wym2pvc0dauicrvgac&amp;dl=0","Click to download SizeChart")</f>
      </c>
      <c r="C1408" s="0" t="inlineStr">
        <is>
          <t>Adams Men's Long Sleeve Shirt</t>
        </is>
      </c>
      <c r="D1408" s="1">
        <v>161019</v>
      </c>
      <c r="E1408" s="0" t="inlineStr">
        <is>
          <t>ISU ADAMS M HG:161019F-3XL</t>
        </is>
      </c>
      <c r="F1408" s="2">
        <v>801161019098</v>
      </c>
      <c r="G1408" s="0" t="inlineStr">
        <is>
          <t>MENS</t>
        </is>
      </c>
      <c r="H1408" s="0" t="inlineStr">
        <is>
          <t>3XL</t>
        </is>
      </c>
      <c r="I1408" s="0">
        <v>32.99</v>
      </c>
      <c r="J1408" s="0">
        <v>14</v>
      </c>
    </row>
    <row r="1409" spans="1:10" customHeight="0">
      <c r="A1409" s="0">
        <f>HYPERLINK("https://dl.dropboxusercontent.com/scl/fi/yawke7643w0s297t1dl28/162140-drk-adams-ls-shirt-mens-pd26-hg-t.jpg?rlkey=dl927ydu61y7ci4vj7uuk27ep&amp;dl=0","Click to download Image")</f>
      </c>
      <c r="B1409" s="0">
        <f>HYPERLINK("https://dl.dropboxusercontent.com/scl/fi/q6uv4lpdzv9wte9pxp9so/mens-t-shirt-size-chartscason-slate-ls.jpg?rlkey=srl1s80wym2pvc0dauicrvgac&amp;dl=0","Click to download SizeChart")</f>
      </c>
      <c r="C1409" s="0" t="inlineStr">
        <is>
          <t>Adams Men's Long Sleeve Shirt</t>
        </is>
      </c>
      <c r="D1409" s="1">
        <v>162140</v>
      </c>
      <c r="E1409" s="0" t="inlineStr">
        <is>
          <t>DRK ADAMS M HG:162140A-S</t>
        </is>
      </c>
      <c r="F1409" s="2">
        <v>817162140044</v>
      </c>
      <c r="G1409" s="0" t="inlineStr">
        <is>
          <t>MENS</t>
        </is>
      </c>
      <c r="H1409" s="0" t="inlineStr">
        <is>
          <t>S</t>
        </is>
      </c>
      <c r="I1409" s="0">
        <v>32.99</v>
      </c>
      <c r="J1409" s="0">
        <v>4</v>
      </c>
    </row>
    <row r="1410" spans="1:10" customHeight="0">
      <c r="A1410" s="0">
        <f>HYPERLINK("https://dl.dropboxusercontent.com/scl/fi/yawke7643w0s297t1dl28/162140-drk-adams-ls-shirt-mens-pd26-hg-t.jpg?rlkey=dl927ydu61y7ci4vj7uuk27ep&amp;dl=0","Click to download Image")</f>
      </c>
      <c r="B1410" s="0">
        <f>HYPERLINK("https://dl.dropboxusercontent.com/scl/fi/q6uv4lpdzv9wte9pxp9so/mens-t-shirt-size-chartscason-slate-ls.jpg?rlkey=srl1s80wym2pvc0dauicrvgac&amp;dl=0","Click to download SizeChart")</f>
      </c>
      <c r="C1410" s="0" t="inlineStr">
        <is>
          <t>Adams Men's Long Sleeve Shirt</t>
        </is>
      </c>
      <c r="D1410" s="1">
        <v>162140</v>
      </c>
      <c r="E1410" s="0" t="inlineStr">
        <is>
          <t>DRK ADAMS M HG:162140B-M</t>
        </is>
      </c>
      <c r="F1410" s="2">
        <v>817162140051</v>
      </c>
      <c r="G1410" s="0" t="inlineStr">
        <is>
          <t>MENS</t>
        </is>
      </c>
      <c r="H1410" s="0" t="inlineStr">
        <is>
          <t>M</t>
        </is>
      </c>
      <c r="I1410" s="0">
        <v>32.99</v>
      </c>
      <c r="J1410" s="0">
        <v>8</v>
      </c>
    </row>
    <row r="1411" spans="1:10" customHeight="0">
      <c r="A1411" s="0">
        <f>HYPERLINK("https://dl.dropboxusercontent.com/scl/fi/yawke7643w0s297t1dl28/162140-drk-adams-ls-shirt-mens-pd26-hg-t.jpg?rlkey=dl927ydu61y7ci4vj7uuk27ep&amp;dl=0","Click to download Image")</f>
      </c>
      <c r="B1411" s="0">
        <f>HYPERLINK("https://dl.dropboxusercontent.com/scl/fi/q6uv4lpdzv9wte9pxp9so/mens-t-shirt-size-chartscason-slate-ls.jpg?rlkey=srl1s80wym2pvc0dauicrvgac&amp;dl=0","Click to download SizeChart")</f>
      </c>
      <c r="C1411" s="0" t="inlineStr">
        <is>
          <t>Adams Men's Long Sleeve Shirt</t>
        </is>
      </c>
      <c r="D1411" s="1">
        <v>162140</v>
      </c>
      <c r="E1411" s="0" t="inlineStr">
        <is>
          <t>DRK ADAMS M HG:162140C-L</t>
        </is>
      </c>
      <c r="F1411" s="2">
        <v>817162140068</v>
      </c>
      <c r="G1411" s="0" t="inlineStr">
        <is>
          <t>MENS</t>
        </is>
      </c>
      <c r="H1411" s="0" t="inlineStr">
        <is>
          <t>L</t>
        </is>
      </c>
      <c r="I1411" s="0">
        <v>32.99</v>
      </c>
      <c r="J1411" s="0">
        <v>12</v>
      </c>
    </row>
    <row r="1412" spans="1:10" customHeight="0">
      <c r="A1412" s="0">
        <f>HYPERLINK("https://dl.dropboxusercontent.com/scl/fi/yawke7643w0s297t1dl28/162140-drk-adams-ls-shirt-mens-pd26-hg-t.jpg?rlkey=dl927ydu61y7ci4vj7uuk27ep&amp;dl=0","Click to download Image")</f>
      </c>
      <c r="B1412" s="0">
        <f>HYPERLINK("https://dl.dropboxusercontent.com/scl/fi/q6uv4lpdzv9wte9pxp9so/mens-t-shirt-size-chartscason-slate-ls.jpg?rlkey=srl1s80wym2pvc0dauicrvgac&amp;dl=0","Click to download SizeChart")</f>
      </c>
      <c r="C1412" s="0" t="inlineStr">
        <is>
          <t>Adams Men's Long Sleeve Shirt</t>
        </is>
      </c>
      <c r="D1412" s="1">
        <v>162140</v>
      </c>
      <c r="E1412" s="0" t="inlineStr">
        <is>
          <t>DRK ADAMS M HG:162140D-XL</t>
        </is>
      </c>
      <c r="F1412" s="2">
        <v>817162140075</v>
      </c>
      <c r="G1412" s="0" t="inlineStr">
        <is>
          <t>MENS</t>
        </is>
      </c>
      <c r="H1412" s="0" t="inlineStr">
        <is>
          <t>XL</t>
        </is>
      </c>
      <c r="I1412" s="0">
        <v>32.99</v>
      </c>
      <c r="J1412" s="0">
        <v>12</v>
      </c>
    </row>
    <row r="1413" spans="1:10" customHeight="0">
      <c r="A1413" s="0">
        <f>HYPERLINK("https://dl.dropboxusercontent.com/scl/fi/yawke7643w0s297t1dl28/162140-drk-adams-ls-shirt-mens-pd26-hg-t.jpg?rlkey=dl927ydu61y7ci4vj7uuk27ep&amp;dl=0","Click to download Image")</f>
      </c>
      <c r="B1413" s="0">
        <f>HYPERLINK("https://dl.dropboxusercontent.com/scl/fi/q6uv4lpdzv9wte9pxp9so/mens-t-shirt-size-chartscason-slate-ls.jpg?rlkey=srl1s80wym2pvc0dauicrvgac&amp;dl=0","Click to download SizeChart")</f>
      </c>
      <c r="C1413" s="0" t="inlineStr">
        <is>
          <t>Adams Men's Long Sleeve Shirt</t>
        </is>
      </c>
      <c r="D1413" s="1">
        <v>162140</v>
      </c>
      <c r="E1413" s="0" t="inlineStr">
        <is>
          <t>DRK ADAMS M HG:162140E-2XL</t>
        </is>
      </c>
      <c r="F1413" s="2">
        <v>817162140082</v>
      </c>
      <c r="G1413" s="0" t="inlineStr">
        <is>
          <t>MENS</t>
        </is>
      </c>
      <c r="H1413" s="0" t="inlineStr">
        <is>
          <t>2XL</t>
        </is>
      </c>
      <c r="I1413" s="0">
        <v>32.99</v>
      </c>
      <c r="J1413" s="0">
        <v>8</v>
      </c>
    </row>
    <row r="1414" spans="1:10" customHeight="0">
      <c r="A1414" s="0">
        <f>HYPERLINK("https://dl.dropboxusercontent.com/scl/fi/yawke7643w0s297t1dl28/162140-drk-adams-ls-shirt-mens-pd26-hg-t.jpg?rlkey=dl927ydu61y7ci4vj7uuk27ep&amp;dl=0","Click to download Image")</f>
      </c>
      <c r="B1414" s="0">
        <f>HYPERLINK("https://dl.dropboxusercontent.com/scl/fi/q6uv4lpdzv9wte9pxp9so/mens-t-shirt-size-chartscason-slate-ls.jpg?rlkey=srl1s80wym2pvc0dauicrvgac&amp;dl=0","Click to download SizeChart")</f>
      </c>
      <c r="C1414" s="0" t="inlineStr">
        <is>
          <t>Adams Men's Long Sleeve Shirt</t>
        </is>
      </c>
      <c r="D1414" s="1">
        <v>162140</v>
      </c>
      <c r="E1414" s="0" t="inlineStr">
        <is>
          <t>DRK ADAMS M HG:162140F-3XL</t>
        </is>
      </c>
      <c r="F1414" s="2">
        <v>817162140099</v>
      </c>
      <c r="G1414" s="0" t="inlineStr">
        <is>
          <t>MENS</t>
        </is>
      </c>
      <c r="H1414" s="0" t="inlineStr">
        <is>
          <t>3XL</t>
        </is>
      </c>
      <c r="I1414" s="0">
        <v>32.99</v>
      </c>
      <c r="J1414" s="0">
        <v>4</v>
      </c>
    </row>
    <row r="1415" spans="1:10" customHeight="0">
      <c r="A1415" s="0">
        <f>HYPERLINK("https://dl.dropboxusercontent.com/scl/fi/63mlx4x1v80k4xzpbgyo4/161018-isu-adams-mens-t.jpg?rlkey=hdmzny433bar4vf8jwr52z3ug&amp;dl=0","Click to download Image")</f>
      </c>
      <c r="B1415" s="0">
        <f>HYPERLINK("https://dl.dropboxusercontent.com/scl/fi/q6uv4lpdzv9wte9pxp9so/mens-t-shirt-size-chartscason-slate-ls.jpg?rlkey=srl1s80wym2pvc0dauicrvgac&amp;dl=0","Click to download SizeChart")</f>
      </c>
      <c r="C1415" s="0" t="inlineStr">
        <is>
          <t>Adams Men's Long Sleeve Shirt</t>
        </is>
      </c>
      <c r="D1415" s="1">
        <v>161018</v>
      </c>
      <c r="E1415" s="0" t="inlineStr">
        <is>
          <t>ISU ADAMS M BK:161018A-S</t>
        </is>
      </c>
      <c r="F1415" s="2">
        <v>801161018046</v>
      </c>
      <c r="G1415" s="0" t="inlineStr">
        <is>
          <t>MENS</t>
        </is>
      </c>
      <c r="H1415" s="0" t="inlineStr">
        <is>
          <t>S</t>
        </is>
      </c>
      <c r="I1415" s="0">
        <v>32.99</v>
      </c>
      <c r="J1415" s="0">
        <v>14</v>
      </c>
    </row>
    <row r="1416" spans="1:10" customHeight="0">
      <c r="A1416" s="0">
        <f>HYPERLINK("https://dl.dropboxusercontent.com/scl/fi/63mlx4x1v80k4xzpbgyo4/161018-isu-adams-mens-t.jpg?rlkey=hdmzny433bar4vf8jwr52z3ug&amp;dl=0","Click to download Image")</f>
      </c>
      <c r="B1416" s="0">
        <f>HYPERLINK("https://dl.dropboxusercontent.com/scl/fi/q6uv4lpdzv9wte9pxp9so/mens-t-shirt-size-chartscason-slate-ls.jpg?rlkey=srl1s80wym2pvc0dauicrvgac&amp;dl=0","Click to download SizeChart")</f>
      </c>
      <c r="C1416" s="0" t="inlineStr">
        <is>
          <t>Adams Men's Long Sleeve Shirt</t>
        </is>
      </c>
      <c r="D1416" s="1">
        <v>161018</v>
      </c>
      <c r="E1416" s="0" t="inlineStr">
        <is>
          <t>ISU ADAMS M BK:161018B-M</t>
        </is>
      </c>
      <c r="F1416" s="2">
        <v>801161018053</v>
      </c>
      <c r="G1416" s="0" t="inlineStr">
        <is>
          <t>MENS</t>
        </is>
      </c>
      <c r="H1416" s="0" t="inlineStr">
        <is>
          <t>M</t>
        </is>
      </c>
      <c r="I1416" s="0">
        <v>32.99</v>
      </c>
      <c r="J1416" s="0">
        <v>28</v>
      </c>
    </row>
    <row r="1417" spans="1:10" customHeight="0">
      <c r="A1417" s="0">
        <f>HYPERLINK("https://dl.dropboxusercontent.com/scl/fi/63mlx4x1v80k4xzpbgyo4/161018-isu-adams-mens-t.jpg?rlkey=hdmzny433bar4vf8jwr52z3ug&amp;dl=0","Click to download Image")</f>
      </c>
      <c r="B1417" s="0">
        <f>HYPERLINK("https://dl.dropboxusercontent.com/scl/fi/q6uv4lpdzv9wte9pxp9so/mens-t-shirt-size-chartscason-slate-ls.jpg?rlkey=srl1s80wym2pvc0dauicrvgac&amp;dl=0","Click to download SizeChart")</f>
      </c>
      <c r="C1417" s="0" t="inlineStr">
        <is>
          <t>Adams Men's Long Sleeve Shirt</t>
        </is>
      </c>
      <c r="D1417" s="1">
        <v>161018</v>
      </c>
      <c r="E1417" s="0" t="inlineStr">
        <is>
          <t>ISU ADAMS M BK:161018C-L</t>
        </is>
      </c>
      <c r="F1417" s="2">
        <v>801161018060</v>
      </c>
      <c r="G1417" s="0" t="inlineStr">
        <is>
          <t>MENS</t>
        </is>
      </c>
      <c r="H1417" s="0" t="inlineStr">
        <is>
          <t>L</t>
        </is>
      </c>
      <c r="I1417" s="0">
        <v>32.99</v>
      </c>
      <c r="J1417" s="0">
        <v>42</v>
      </c>
    </row>
    <row r="1418" spans="1:10" customHeight="0">
      <c r="A1418" s="0">
        <f>HYPERLINK("https://dl.dropboxusercontent.com/scl/fi/63mlx4x1v80k4xzpbgyo4/161018-isu-adams-mens-t.jpg?rlkey=hdmzny433bar4vf8jwr52z3ug&amp;dl=0","Click to download Image")</f>
      </c>
      <c r="B1418" s="0">
        <f>HYPERLINK("https://dl.dropboxusercontent.com/scl/fi/q6uv4lpdzv9wte9pxp9so/mens-t-shirt-size-chartscason-slate-ls.jpg?rlkey=srl1s80wym2pvc0dauicrvgac&amp;dl=0","Click to download SizeChart")</f>
      </c>
      <c r="C1418" s="0" t="inlineStr">
        <is>
          <t>Adams Men's Long Sleeve Shirt</t>
        </is>
      </c>
      <c r="D1418" s="1">
        <v>161018</v>
      </c>
      <c r="E1418" s="0" t="inlineStr">
        <is>
          <t>ISU ADAMS M BK:161018D-XL</t>
        </is>
      </c>
      <c r="F1418" s="2">
        <v>801161018077</v>
      </c>
      <c r="G1418" s="0" t="inlineStr">
        <is>
          <t>MENS</t>
        </is>
      </c>
      <c r="H1418" s="0" t="inlineStr">
        <is>
          <t>XL</t>
        </is>
      </c>
      <c r="I1418" s="0">
        <v>32.99</v>
      </c>
      <c r="J1418" s="0">
        <v>42</v>
      </c>
    </row>
    <row r="1419" spans="1:10" customHeight="0">
      <c r="A1419" s="0">
        <f>HYPERLINK("https://dl.dropboxusercontent.com/scl/fi/63mlx4x1v80k4xzpbgyo4/161018-isu-adams-mens-t.jpg?rlkey=hdmzny433bar4vf8jwr52z3ug&amp;dl=0","Click to download Image")</f>
      </c>
      <c r="B1419" s="0">
        <f>HYPERLINK("https://dl.dropboxusercontent.com/scl/fi/q6uv4lpdzv9wte9pxp9so/mens-t-shirt-size-chartscason-slate-ls.jpg?rlkey=srl1s80wym2pvc0dauicrvgac&amp;dl=0","Click to download SizeChart")</f>
      </c>
      <c r="C1419" s="0" t="inlineStr">
        <is>
          <t>Adams Men's Long Sleeve Shirt</t>
        </is>
      </c>
      <c r="D1419" s="1">
        <v>161018</v>
      </c>
      <c r="E1419" s="0" t="inlineStr">
        <is>
          <t>ISU ADAMS M BK:161018E-2XL</t>
        </is>
      </c>
      <c r="F1419" s="2">
        <v>801161018084</v>
      </c>
      <c r="G1419" s="0" t="inlineStr">
        <is>
          <t>MENS</t>
        </is>
      </c>
      <c r="H1419" s="0" t="inlineStr">
        <is>
          <t>2XL</t>
        </is>
      </c>
      <c r="I1419" s="0">
        <v>32.99</v>
      </c>
      <c r="J1419" s="0">
        <v>28</v>
      </c>
    </row>
    <row r="1420" spans="1:10" customHeight="0">
      <c r="A1420" s="0">
        <f>HYPERLINK("https://dl.dropboxusercontent.com/scl/fi/63mlx4x1v80k4xzpbgyo4/161018-isu-adams-mens-t.jpg?rlkey=hdmzny433bar4vf8jwr52z3ug&amp;dl=0","Click to download Image")</f>
      </c>
      <c r="B1420" s="0">
        <f>HYPERLINK("https://dl.dropboxusercontent.com/scl/fi/q6uv4lpdzv9wte9pxp9so/mens-t-shirt-size-chartscason-slate-ls.jpg?rlkey=srl1s80wym2pvc0dauicrvgac&amp;dl=0","Click to download SizeChart")</f>
      </c>
      <c r="C1420" s="0" t="inlineStr">
        <is>
          <t>Adams Men's Long Sleeve Shirt</t>
        </is>
      </c>
      <c r="D1420" s="1">
        <v>161018</v>
      </c>
      <c r="E1420" s="0" t="inlineStr">
        <is>
          <t>ISU ADAMS M BK:161018F-3XL</t>
        </is>
      </c>
      <c r="F1420" s="2">
        <v>801161018091</v>
      </c>
      <c r="G1420" s="0" t="inlineStr">
        <is>
          <t>MENS</t>
        </is>
      </c>
      <c r="H1420" s="0" t="inlineStr">
        <is>
          <t>3XL</t>
        </is>
      </c>
      <c r="I1420" s="0">
        <v>32.99</v>
      </c>
      <c r="J1420" s="0">
        <v>14</v>
      </c>
    </row>
    <row r="1421" spans="1:10" customHeight="0">
      <c r="A1421" s="0">
        <f>HYPERLINK("https://dl.dropboxusercontent.com/scl/fi/9lvrrh3z398fagf41dfq7/161012-iowa-adams-mens-t.jpg?rlkey=8uxzordcoujq9erzx50t6z9aa&amp;dl=0","Click to download Image")</f>
      </c>
      <c r="B1421" s="0">
        <f>HYPERLINK("https://dl.dropboxusercontent.com/scl/fi/q6uv4lpdzv9wte9pxp9so/mens-t-shirt-size-chartscason-slate-ls.jpg?rlkey=srl1s80wym2pvc0dauicrvgac&amp;dl=0","Click to download SizeChart")</f>
      </c>
      <c r="C1421" s="0" t="inlineStr">
        <is>
          <t>Adams Men's Long Sleeve Shirt</t>
        </is>
      </c>
      <c r="D1421" s="1">
        <v>161012</v>
      </c>
      <c r="E1421" s="0" t="inlineStr">
        <is>
          <t>IOWA ADAMS M BK:161012A-S</t>
        </is>
      </c>
      <c r="F1421" s="2">
        <v>800161012047</v>
      </c>
      <c r="G1421" s="0" t="inlineStr">
        <is>
          <t>MENS</t>
        </is>
      </c>
      <c r="H1421" s="0" t="inlineStr">
        <is>
          <t>S</t>
        </is>
      </c>
      <c r="I1421" s="0">
        <v>32.99</v>
      </c>
      <c r="J1421" s="0">
        <v>4</v>
      </c>
    </row>
    <row r="1422" spans="1:10" customHeight="0">
      <c r="A1422" s="0">
        <f>HYPERLINK("https://dl.dropboxusercontent.com/scl/fi/9lvrrh3z398fagf41dfq7/161012-iowa-adams-mens-t.jpg?rlkey=8uxzordcoujq9erzx50t6z9aa&amp;dl=0","Click to download Image")</f>
      </c>
      <c r="B1422" s="0">
        <f>HYPERLINK("https://dl.dropboxusercontent.com/scl/fi/q6uv4lpdzv9wte9pxp9so/mens-t-shirt-size-chartscason-slate-ls.jpg?rlkey=srl1s80wym2pvc0dauicrvgac&amp;dl=0","Click to download SizeChart")</f>
      </c>
      <c r="C1422" s="0" t="inlineStr">
        <is>
          <t>Adams Men's Long Sleeve Shirt</t>
        </is>
      </c>
      <c r="D1422" s="1">
        <v>161012</v>
      </c>
      <c r="E1422" s="0" t="inlineStr">
        <is>
          <t>IOWA ADAMS M BK:161012B-M</t>
        </is>
      </c>
      <c r="F1422" s="2">
        <v>800161012054</v>
      </c>
      <c r="G1422" s="0" t="inlineStr">
        <is>
          <t>MENS</t>
        </is>
      </c>
      <c r="H1422" s="0" t="inlineStr">
        <is>
          <t>M</t>
        </is>
      </c>
      <c r="I1422" s="0">
        <v>32.99</v>
      </c>
      <c r="J1422" s="0">
        <v>5</v>
      </c>
    </row>
    <row r="1423" spans="1:10" customHeight="0">
      <c r="A1423" s="0">
        <f>HYPERLINK("https://dl.dropboxusercontent.com/scl/fi/9lvrrh3z398fagf41dfq7/161012-iowa-adams-mens-t.jpg?rlkey=8uxzordcoujq9erzx50t6z9aa&amp;dl=0","Click to download Image")</f>
      </c>
      <c r="B1423" s="0">
        <f>HYPERLINK("https://dl.dropboxusercontent.com/scl/fi/q6uv4lpdzv9wte9pxp9so/mens-t-shirt-size-chartscason-slate-ls.jpg?rlkey=srl1s80wym2pvc0dauicrvgac&amp;dl=0","Click to download SizeChart")</f>
      </c>
      <c r="C1423" s="0" t="inlineStr">
        <is>
          <t>Adams Men's Long Sleeve Shirt</t>
        </is>
      </c>
      <c r="D1423" s="1">
        <v>161012</v>
      </c>
      <c r="E1423" s="0" t="inlineStr">
        <is>
          <t>IOWA ADAMS M BK:161012C-L</t>
        </is>
      </c>
      <c r="F1423" s="2">
        <v>800161012061</v>
      </c>
      <c r="G1423" s="0" t="inlineStr">
        <is>
          <t>MENS</t>
        </is>
      </c>
      <c r="H1423" s="0" t="inlineStr">
        <is>
          <t>L</t>
        </is>
      </c>
      <c r="I1423" s="0">
        <v>32.99</v>
      </c>
      <c r="J1423" s="0">
        <v>9</v>
      </c>
    </row>
    <row r="1424" spans="1:10" customHeight="0">
      <c r="A1424" s="0">
        <f>HYPERLINK("https://dl.dropboxusercontent.com/scl/fi/9lvrrh3z398fagf41dfq7/161012-iowa-adams-mens-t.jpg?rlkey=8uxzordcoujq9erzx50t6z9aa&amp;dl=0","Click to download Image")</f>
      </c>
      <c r="B1424" s="0">
        <f>HYPERLINK("https://dl.dropboxusercontent.com/scl/fi/q6uv4lpdzv9wte9pxp9so/mens-t-shirt-size-chartscason-slate-ls.jpg?rlkey=srl1s80wym2pvc0dauicrvgac&amp;dl=0","Click to download SizeChart")</f>
      </c>
      <c r="C1424" s="0" t="inlineStr">
        <is>
          <t>Adams Men's Long Sleeve Shirt</t>
        </is>
      </c>
      <c r="D1424" s="1">
        <v>161012</v>
      </c>
      <c r="E1424" s="0" t="inlineStr">
        <is>
          <t>IOWA ADAMS M BK:161012D-XL</t>
        </is>
      </c>
      <c r="F1424" s="2">
        <v>800161012078</v>
      </c>
      <c r="G1424" s="0" t="inlineStr">
        <is>
          <t>MENS</t>
        </is>
      </c>
      <c r="H1424" s="0" t="inlineStr">
        <is>
          <t>XL</t>
        </is>
      </c>
      <c r="I1424" s="0">
        <v>32.99</v>
      </c>
      <c r="J1424" s="0">
        <v>9</v>
      </c>
    </row>
    <row r="1425" spans="1:10" customHeight="0">
      <c r="A1425" s="0">
        <f>HYPERLINK("https://dl.dropboxusercontent.com/scl/fi/9lvrrh3z398fagf41dfq7/161012-iowa-adams-mens-t.jpg?rlkey=8uxzordcoujq9erzx50t6z9aa&amp;dl=0","Click to download Image")</f>
      </c>
      <c r="B1425" s="0">
        <f>HYPERLINK("https://dl.dropboxusercontent.com/scl/fi/q6uv4lpdzv9wte9pxp9so/mens-t-shirt-size-chartscason-slate-ls.jpg?rlkey=srl1s80wym2pvc0dauicrvgac&amp;dl=0","Click to download SizeChart")</f>
      </c>
      <c r="C1425" s="0" t="inlineStr">
        <is>
          <t>Adams Men's Long Sleeve Shirt</t>
        </is>
      </c>
      <c r="D1425" s="1">
        <v>161012</v>
      </c>
      <c r="E1425" s="0" t="inlineStr">
        <is>
          <t>IOWA ADAMS M BK:161012E-2XL</t>
        </is>
      </c>
      <c r="F1425" s="2">
        <v>800161012085</v>
      </c>
      <c r="G1425" s="0" t="inlineStr">
        <is>
          <t>MENS</t>
        </is>
      </c>
      <c r="H1425" s="0" t="inlineStr">
        <is>
          <t>2XL</t>
        </is>
      </c>
      <c r="I1425" s="0">
        <v>32.99</v>
      </c>
      <c r="J1425" s="0">
        <v>7</v>
      </c>
    </row>
    <row r="1426" spans="1:10" customHeight="0">
      <c r="A1426" s="0">
        <f>HYPERLINK("https://dl.dropboxusercontent.com/scl/fi/9lvrrh3z398fagf41dfq7/161012-iowa-adams-mens-t.jpg?rlkey=8uxzordcoujq9erzx50t6z9aa&amp;dl=0","Click to download Image")</f>
      </c>
      <c r="B1426" s="0">
        <f>HYPERLINK("https://dl.dropboxusercontent.com/scl/fi/q6uv4lpdzv9wte9pxp9so/mens-t-shirt-size-chartscason-slate-ls.jpg?rlkey=srl1s80wym2pvc0dauicrvgac&amp;dl=0","Click to download SizeChart")</f>
      </c>
      <c r="C1426" s="0" t="inlineStr">
        <is>
          <t>Adams Men's Long Sleeve Shirt</t>
        </is>
      </c>
      <c r="D1426" s="1">
        <v>161012</v>
      </c>
      <c r="E1426" s="0" t="inlineStr">
        <is>
          <t>IOWA ADAMS M BK:161012F-3XL</t>
        </is>
      </c>
      <c r="F1426" s="2">
        <v>800161012092</v>
      </c>
      <c r="G1426" s="0" t="inlineStr">
        <is>
          <t>MENS</t>
        </is>
      </c>
      <c r="H1426" s="0" t="inlineStr">
        <is>
          <t>3XL</t>
        </is>
      </c>
      <c r="I1426" s="0">
        <v>32.99</v>
      </c>
      <c r="J1426" s="0">
        <v>3</v>
      </c>
    </row>
    <row r="1427" spans="1:10" customHeight="0">
      <c r="A1427" s="0">
        <f>HYPERLINK("https://dl.dropboxusercontent.com/scl/fi/tqyseu1ascq4mq8nepacv/162142-drk-adams-ls-shirt-mens-pd26-rl-t.jpg?rlkey=nkytizqz5j54drzbbygx7fqdn&amp;dl=0","Click to download Image")</f>
      </c>
      <c r="B1427" s="0">
        <f>HYPERLINK("https://dl.dropboxusercontent.com/scl/fi/q6uv4lpdzv9wte9pxp9so/mens-t-shirt-size-chartscason-slate-ls.jpg?rlkey=srl1s80wym2pvc0dauicrvgac&amp;dl=0","Click to download SizeChart")</f>
      </c>
      <c r="C1427" s="0" t="inlineStr">
        <is>
          <t>Adams Men's Long Sleeve Shirt</t>
        </is>
      </c>
      <c r="D1427" s="1">
        <v>162142</v>
      </c>
      <c r="E1427" s="0" t="inlineStr">
        <is>
          <t>DRK ADAMS M RL:162142A-S</t>
        </is>
      </c>
      <c r="F1427" s="2">
        <v>817162142048</v>
      </c>
      <c r="G1427" s="0" t="inlineStr">
        <is>
          <t>MENS</t>
        </is>
      </c>
      <c r="H1427" s="0" t="inlineStr">
        <is>
          <t>S</t>
        </is>
      </c>
      <c r="I1427" s="0">
        <v>32.99</v>
      </c>
      <c r="J1427" s="0">
        <v>4</v>
      </c>
    </row>
    <row r="1428" spans="1:10" customHeight="0">
      <c r="A1428" s="0">
        <f>HYPERLINK("https://dl.dropboxusercontent.com/scl/fi/tqyseu1ascq4mq8nepacv/162142-drk-adams-ls-shirt-mens-pd26-rl-t.jpg?rlkey=nkytizqz5j54drzbbygx7fqdn&amp;dl=0","Click to download Image")</f>
      </c>
      <c r="B1428" s="0">
        <f>HYPERLINK("https://dl.dropboxusercontent.com/scl/fi/q6uv4lpdzv9wte9pxp9so/mens-t-shirt-size-chartscason-slate-ls.jpg?rlkey=srl1s80wym2pvc0dauicrvgac&amp;dl=0","Click to download SizeChart")</f>
      </c>
      <c r="C1428" s="0" t="inlineStr">
        <is>
          <t>Adams Men's Long Sleeve Shirt</t>
        </is>
      </c>
      <c r="D1428" s="1">
        <v>162142</v>
      </c>
      <c r="E1428" s="0" t="inlineStr">
        <is>
          <t>DRK ADAMS M RL:162142B-M</t>
        </is>
      </c>
      <c r="F1428" s="2">
        <v>817162142055</v>
      </c>
      <c r="G1428" s="0" t="inlineStr">
        <is>
          <t>MENS</t>
        </is>
      </c>
      <c r="H1428" s="0" t="inlineStr">
        <is>
          <t>M</t>
        </is>
      </c>
      <c r="I1428" s="0">
        <v>32.99</v>
      </c>
      <c r="J1428" s="0">
        <v>8</v>
      </c>
    </row>
    <row r="1429" spans="1:10" customHeight="0">
      <c r="A1429" s="0">
        <f>HYPERLINK("https://dl.dropboxusercontent.com/scl/fi/tqyseu1ascq4mq8nepacv/162142-drk-adams-ls-shirt-mens-pd26-rl-t.jpg?rlkey=nkytizqz5j54drzbbygx7fqdn&amp;dl=0","Click to download Image")</f>
      </c>
      <c r="B1429" s="0">
        <f>HYPERLINK("https://dl.dropboxusercontent.com/scl/fi/q6uv4lpdzv9wte9pxp9so/mens-t-shirt-size-chartscason-slate-ls.jpg?rlkey=srl1s80wym2pvc0dauicrvgac&amp;dl=0","Click to download SizeChart")</f>
      </c>
      <c r="C1429" s="0" t="inlineStr">
        <is>
          <t>Adams Men's Long Sleeve Shirt</t>
        </is>
      </c>
      <c r="D1429" s="1">
        <v>162142</v>
      </c>
      <c r="E1429" s="0" t="inlineStr">
        <is>
          <t>DRK ADAMS M RL:162142C-L</t>
        </is>
      </c>
      <c r="F1429" s="2">
        <v>817162142062</v>
      </c>
      <c r="G1429" s="0" t="inlineStr">
        <is>
          <t>MENS</t>
        </is>
      </c>
      <c r="H1429" s="0" t="inlineStr">
        <is>
          <t>L</t>
        </is>
      </c>
      <c r="I1429" s="0">
        <v>32.99</v>
      </c>
      <c r="J1429" s="0">
        <v>12</v>
      </c>
    </row>
    <row r="1430" spans="1:10" customHeight="0">
      <c r="A1430" s="0">
        <f>HYPERLINK("https://dl.dropboxusercontent.com/scl/fi/tqyseu1ascq4mq8nepacv/162142-drk-adams-ls-shirt-mens-pd26-rl-t.jpg?rlkey=nkytizqz5j54drzbbygx7fqdn&amp;dl=0","Click to download Image")</f>
      </c>
      <c r="B1430" s="0">
        <f>HYPERLINK("https://dl.dropboxusercontent.com/scl/fi/q6uv4lpdzv9wte9pxp9so/mens-t-shirt-size-chartscason-slate-ls.jpg?rlkey=srl1s80wym2pvc0dauicrvgac&amp;dl=0","Click to download SizeChart")</f>
      </c>
      <c r="C1430" s="0" t="inlineStr">
        <is>
          <t>Adams Men's Long Sleeve Shirt</t>
        </is>
      </c>
      <c r="D1430" s="1">
        <v>162142</v>
      </c>
      <c r="E1430" s="0" t="inlineStr">
        <is>
          <t>DRK ADAMS M RL:162142D-XL</t>
        </is>
      </c>
      <c r="F1430" s="2">
        <v>817162142079</v>
      </c>
      <c r="G1430" s="0" t="inlineStr">
        <is>
          <t>MENS</t>
        </is>
      </c>
      <c r="H1430" s="0" t="inlineStr">
        <is>
          <t>XL</t>
        </is>
      </c>
      <c r="I1430" s="0">
        <v>32.99</v>
      </c>
      <c r="J1430" s="0">
        <v>12</v>
      </c>
    </row>
    <row r="1431" spans="1:10" customHeight="0">
      <c r="A1431" s="0">
        <f>HYPERLINK("https://dl.dropboxusercontent.com/scl/fi/tqyseu1ascq4mq8nepacv/162142-drk-adams-ls-shirt-mens-pd26-rl-t.jpg?rlkey=nkytizqz5j54drzbbygx7fqdn&amp;dl=0","Click to download Image")</f>
      </c>
      <c r="B1431" s="0">
        <f>HYPERLINK("https://dl.dropboxusercontent.com/scl/fi/q6uv4lpdzv9wte9pxp9so/mens-t-shirt-size-chartscason-slate-ls.jpg?rlkey=srl1s80wym2pvc0dauicrvgac&amp;dl=0","Click to download SizeChart")</f>
      </c>
      <c r="C1431" s="0" t="inlineStr">
        <is>
          <t>Adams Men's Long Sleeve Shirt</t>
        </is>
      </c>
      <c r="D1431" s="1">
        <v>162142</v>
      </c>
      <c r="E1431" s="0" t="inlineStr">
        <is>
          <t>DRK ADAMS M RL:162142E-2XL</t>
        </is>
      </c>
      <c r="F1431" s="2">
        <v>817162142086</v>
      </c>
      <c r="G1431" s="0" t="inlineStr">
        <is>
          <t>MENS</t>
        </is>
      </c>
      <c r="H1431" s="0" t="inlineStr">
        <is>
          <t>2XL</t>
        </is>
      </c>
      <c r="I1431" s="0">
        <v>32.99</v>
      </c>
      <c r="J1431" s="0">
        <v>8</v>
      </c>
    </row>
    <row r="1432" spans="1:10" customHeight="0">
      <c r="A1432" s="0">
        <f>HYPERLINK("https://dl.dropboxusercontent.com/scl/fi/tqyseu1ascq4mq8nepacv/162142-drk-adams-ls-shirt-mens-pd26-rl-t.jpg?rlkey=nkytizqz5j54drzbbygx7fqdn&amp;dl=0","Click to download Image")</f>
      </c>
      <c r="B1432" s="0">
        <f>HYPERLINK("https://dl.dropboxusercontent.com/scl/fi/q6uv4lpdzv9wte9pxp9so/mens-t-shirt-size-chartscason-slate-ls.jpg?rlkey=srl1s80wym2pvc0dauicrvgac&amp;dl=0","Click to download SizeChart")</f>
      </c>
      <c r="C1432" s="0" t="inlineStr">
        <is>
          <t>Adams Men's Long Sleeve Shirt</t>
        </is>
      </c>
      <c r="D1432" s="1">
        <v>162142</v>
      </c>
      <c r="E1432" s="0" t="inlineStr">
        <is>
          <t>DRK ADAMS M RL:162142F-3XL</t>
        </is>
      </c>
      <c r="F1432" s="2">
        <v>817162142093</v>
      </c>
      <c r="G1432" s="0" t="inlineStr">
        <is>
          <t>MENS</t>
        </is>
      </c>
      <c r="H1432" s="0" t="inlineStr">
        <is>
          <t>3XL</t>
        </is>
      </c>
      <c r="I1432" s="0">
        <v>32.99</v>
      </c>
      <c r="J1432" s="0">
        <v>4</v>
      </c>
    </row>
    <row r="1433" spans="1:10" customHeight="0">
      <c r="A1433" s="0">
        <f>HYPERLINK("https://dl.dropboxusercontent.com/scl/fi/00kbbdgrj30vsovxvtea4/161017-isu-adams-mens-t.jpg?rlkey=uqaeinkmt175fzmlfc5z1hd2y&amp;dl=0","Click to download Image")</f>
      </c>
      <c r="B1433" s="0">
        <f>HYPERLINK("https://dl.dropboxusercontent.com/scl/fi/q6uv4lpdzv9wte9pxp9so/mens-t-shirt-size-chartscason-slate-ls.jpg?rlkey=srl1s80wym2pvc0dauicrvgac&amp;dl=0","Click to download SizeChart")</f>
      </c>
      <c r="C1433" s="0" t="inlineStr">
        <is>
          <t>Adams Men's Long Sleeve Shirt</t>
        </is>
      </c>
      <c r="D1433" s="1">
        <v>161017</v>
      </c>
      <c r="E1433" s="0" t="inlineStr">
        <is>
          <t>ISU ADAMS M CL:161017A-S</t>
        </is>
      </c>
      <c r="F1433" s="2">
        <v>801161017049</v>
      </c>
      <c r="G1433" s="0" t="inlineStr">
        <is>
          <t>MENS</t>
        </is>
      </c>
      <c r="H1433" s="0" t="inlineStr">
        <is>
          <t>S</t>
        </is>
      </c>
      <c r="I1433" s="0">
        <v>32.99</v>
      </c>
      <c r="J1433" s="0">
        <v>12</v>
      </c>
    </row>
    <row r="1434" spans="1:10" customHeight="0">
      <c r="A1434" s="0">
        <f>HYPERLINK("https://dl.dropboxusercontent.com/scl/fi/00kbbdgrj30vsovxvtea4/161017-isu-adams-mens-t.jpg?rlkey=uqaeinkmt175fzmlfc5z1hd2y&amp;dl=0","Click to download Image")</f>
      </c>
      <c r="B1434" s="0">
        <f>HYPERLINK("https://dl.dropboxusercontent.com/scl/fi/q6uv4lpdzv9wte9pxp9so/mens-t-shirt-size-chartscason-slate-ls.jpg?rlkey=srl1s80wym2pvc0dauicrvgac&amp;dl=0","Click to download SizeChart")</f>
      </c>
      <c r="C1434" s="0" t="inlineStr">
        <is>
          <t>Adams Men's Long Sleeve Shirt</t>
        </is>
      </c>
      <c r="D1434" s="1">
        <v>161017</v>
      </c>
      <c r="E1434" s="0" t="inlineStr">
        <is>
          <t>ISU ADAMS M CL:161017B-M</t>
        </is>
      </c>
      <c r="F1434" s="2">
        <v>801161017056</v>
      </c>
      <c r="G1434" s="0" t="inlineStr">
        <is>
          <t>MENS</t>
        </is>
      </c>
      <c r="H1434" s="0" t="inlineStr">
        <is>
          <t>M</t>
        </is>
      </c>
      <c r="I1434" s="0">
        <v>32.99</v>
      </c>
      <c r="J1434" s="0">
        <v>25</v>
      </c>
    </row>
    <row r="1435" spans="1:10" customHeight="0">
      <c r="A1435" s="0">
        <f>HYPERLINK("https://dl.dropboxusercontent.com/scl/fi/00kbbdgrj30vsovxvtea4/161017-isu-adams-mens-t.jpg?rlkey=uqaeinkmt175fzmlfc5z1hd2y&amp;dl=0","Click to download Image")</f>
      </c>
      <c r="B1435" s="0">
        <f>HYPERLINK("https://dl.dropboxusercontent.com/scl/fi/q6uv4lpdzv9wte9pxp9so/mens-t-shirt-size-chartscason-slate-ls.jpg?rlkey=srl1s80wym2pvc0dauicrvgac&amp;dl=0","Click to download SizeChart")</f>
      </c>
      <c r="C1435" s="0" t="inlineStr">
        <is>
          <t>Adams Men's Long Sleeve Shirt</t>
        </is>
      </c>
      <c r="D1435" s="1">
        <v>161017</v>
      </c>
      <c r="E1435" s="0" t="inlineStr">
        <is>
          <t>ISU ADAMS M CL:161017C-L</t>
        </is>
      </c>
      <c r="F1435" s="2">
        <v>801161017063</v>
      </c>
      <c r="G1435" s="0" t="inlineStr">
        <is>
          <t>MENS</t>
        </is>
      </c>
      <c r="H1435" s="0" t="inlineStr">
        <is>
          <t>L</t>
        </is>
      </c>
      <c r="I1435" s="0">
        <v>32.99</v>
      </c>
      <c r="J1435" s="0">
        <v>39</v>
      </c>
    </row>
    <row r="1436" spans="1:10" customHeight="0">
      <c r="A1436" s="0">
        <f>HYPERLINK("https://dl.dropboxusercontent.com/scl/fi/00kbbdgrj30vsovxvtea4/161017-isu-adams-mens-t.jpg?rlkey=uqaeinkmt175fzmlfc5z1hd2y&amp;dl=0","Click to download Image")</f>
      </c>
      <c r="B1436" s="0">
        <f>HYPERLINK("https://dl.dropboxusercontent.com/scl/fi/q6uv4lpdzv9wte9pxp9so/mens-t-shirt-size-chartscason-slate-ls.jpg?rlkey=srl1s80wym2pvc0dauicrvgac&amp;dl=0","Click to download SizeChart")</f>
      </c>
      <c r="C1436" s="0" t="inlineStr">
        <is>
          <t>Adams Men's Long Sleeve Shirt</t>
        </is>
      </c>
      <c r="D1436" s="1">
        <v>161017</v>
      </c>
      <c r="E1436" s="0" t="inlineStr">
        <is>
          <t>ISU ADAMS M CL:161017D-XL</t>
        </is>
      </c>
      <c r="F1436" s="2">
        <v>801161017070</v>
      </c>
      <c r="G1436" s="0" t="inlineStr">
        <is>
          <t>MENS</t>
        </is>
      </c>
      <c r="H1436" s="0" t="inlineStr">
        <is>
          <t>XL</t>
        </is>
      </c>
      <c r="I1436" s="0">
        <v>32.99</v>
      </c>
      <c r="J1436" s="0">
        <v>40</v>
      </c>
    </row>
    <row r="1437" spans="1:10" customHeight="0">
      <c r="A1437" s="0">
        <f>HYPERLINK("https://dl.dropboxusercontent.com/scl/fi/00kbbdgrj30vsovxvtea4/161017-isu-adams-mens-t.jpg?rlkey=uqaeinkmt175fzmlfc5z1hd2y&amp;dl=0","Click to download Image")</f>
      </c>
      <c r="B1437" s="0">
        <f>HYPERLINK("https://dl.dropboxusercontent.com/scl/fi/q6uv4lpdzv9wte9pxp9so/mens-t-shirt-size-chartscason-slate-ls.jpg?rlkey=srl1s80wym2pvc0dauicrvgac&amp;dl=0","Click to download SizeChart")</f>
      </c>
      <c r="C1437" s="0" t="inlineStr">
        <is>
          <t>Adams Men's Long Sleeve Shirt</t>
        </is>
      </c>
      <c r="D1437" s="1">
        <v>161017</v>
      </c>
      <c r="E1437" s="0" t="inlineStr">
        <is>
          <t>ISU ADAMS M CL:161017F-3XL</t>
        </is>
      </c>
      <c r="F1437" s="2">
        <v>801161017094</v>
      </c>
      <c r="G1437" s="0" t="inlineStr">
        <is>
          <t>MENS</t>
        </is>
      </c>
      <c r="H1437" s="0" t="inlineStr">
        <is>
          <t>3XL</t>
        </is>
      </c>
      <c r="I1437" s="0">
        <v>32.99</v>
      </c>
      <c r="J1437" s="0">
        <v>26</v>
      </c>
    </row>
    <row r="1438" spans="1:10" customHeight="0">
      <c r="A1438" s="0">
        <f>HYPERLINK("https://dl.dropboxusercontent.com/scl/fi/00kbbdgrj30vsovxvtea4/161017-isu-adams-mens-t.jpg?rlkey=uqaeinkmt175fzmlfc5z1hd2y&amp;dl=0","Click to download Image")</f>
      </c>
      <c r="B1438" s="0">
        <f>HYPERLINK("https://dl.dropboxusercontent.com/scl/fi/q6uv4lpdzv9wte9pxp9so/mens-t-shirt-size-chartscason-slate-ls.jpg?rlkey=srl1s80wym2pvc0dauicrvgac&amp;dl=0","Click to download SizeChart")</f>
      </c>
      <c r="C1438" s="0" t="inlineStr">
        <is>
          <t>Adams Men's Long Sleeve Shirt</t>
        </is>
      </c>
      <c r="D1438" s="1">
        <v>161017</v>
      </c>
      <c r="E1438" s="0" t="inlineStr">
        <is>
          <t>ISU ADAMS M CL:161017F-3XL</t>
        </is>
      </c>
      <c r="F1438" s="2">
        <v>801161017094</v>
      </c>
      <c r="G1438" s="0" t="inlineStr">
        <is>
          <t>MENS</t>
        </is>
      </c>
      <c r="H1438" s="0" t="inlineStr">
        <is>
          <t>3XL</t>
        </is>
      </c>
      <c r="I1438" s="0">
        <v>32.99</v>
      </c>
      <c r="J1438" s="0">
        <v>14</v>
      </c>
    </row>
    <row r="1439" spans="1:10" customHeight="0">
      <c r="A1439" s="0">
        <f>HYPERLINK("https://dl.dropboxusercontent.com/scl/fi/z9ko1hwc2he8eo0fcgfkz/161011-iowa-adams-mens-t.jpg?rlkey=x092q5ayi9he7o7j8o88vxv8x&amp;dl=0","Click to download Image")</f>
      </c>
      <c r="B1439" s="0">
        <f>HYPERLINK("https://dl.dropboxusercontent.com/scl/fi/q6uv4lpdzv9wte9pxp9so/mens-t-shirt-size-chartscason-slate-ls.jpg?rlkey=srl1s80wym2pvc0dauicrvgac&amp;dl=0","Click to download SizeChart")</f>
      </c>
      <c r="C1439" s="0" t="inlineStr">
        <is>
          <t>Adams Men's Long Sleeve Shirt</t>
        </is>
      </c>
      <c r="D1439" s="1">
        <v>161011</v>
      </c>
      <c r="E1439" s="0" t="inlineStr">
        <is>
          <t>IOWA ADAMS M BK:161011A-S</t>
        </is>
      </c>
      <c r="F1439" s="2">
        <v>800161011040</v>
      </c>
      <c r="G1439" s="0" t="inlineStr">
        <is>
          <t>MENS</t>
        </is>
      </c>
      <c r="H1439" s="0" t="inlineStr">
        <is>
          <t>S</t>
        </is>
      </c>
      <c r="I1439" s="0">
        <v>32.99</v>
      </c>
      <c r="J1439" s="0">
        <v>4</v>
      </c>
    </row>
    <row r="1440" spans="1:10" customHeight="0">
      <c r="A1440" s="0">
        <f>HYPERLINK("https://dl.dropboxusercontent.com/scl/fi/z9ko1hwc2he8eo0fcgfkz/161011-iowa-adams-mens-t.jpg?rlkey=x092q5ayi9he7o7j8o88vxv8x&amp;dl=0","Click to download Image")</f>
      </c>
      <c r="B1440" s="0">
        <f>HYPERLINK("https://dl.dropboxusercontent.com/scl/fi/q6uv4lpdzv9wte9pxp9so/mens-t-shirt-size-chartscason-slate-ls.jpg?rlkey=srl1s80wym2pvc0dauicrvgac&amp;dl=0","Click to download SizeChart")</f>
      </c>
      <c r="C1440" s="0" t="inlineStr">
        <is>
          <t>Adams Men's Long Sleeve Shirt</t>
        </is>
      </c>
      <c r="D1440" s="1">
        <v>161011</v>
      </c>
      <c r="E1440" s="0" t="inlineStr">
        <is>
          <t>IOWA ADAMS M BK:161011B-M</t>
        </is>
      </c>
      <c r="F1440" s="2">
        <v>800161011057</v>
      </c>
      <c r="G1440" s="0" t="inlineStr">
        <is>
          <t>MENS</t>
        </is>
      </c>
      <c r="H1440" s="0" t="inlineStr">
        <is>
          <t>M</t>
        </is>
      </c>
      <c r="I1440" s="0">
        <v>32.99</v>
      </c>
      <c r="J1440" s="0">
        <v>6</v>
      </c>
    </row>
    <row r="1441" spans="1:10" customHeight="0">
      <c r="A1441" s="0">
        <f>HYPERLINK("https://dl.dropboxusercontent.com/scl/fi/z9ko1hwc2he8eo0fcgfkz/161011-iowa-adams-mens-t.jpg?rlkey=x092q5ayi9he7o7j8o88vxv8x&amp;dl=0","Click to download Image")</f>
      </c>
      <c r="B1441" s="0">
        <f>HYPERLINK("https://dl.dropboxusercontent.com/scl/fi/q6uv4lpdzv9wte9pxp9so/mens-t-shirt-size-chartscason-slate-ls.jpg?rlkey=srl1s80wym2pvc0dauicrvgac&amp;dl=0","Click to download SizeChart")</f>
      </c>
      <c r="C1441" s="0" t="inlineStr">
        <is>
          <t>Adams Men's Long Sleeve Shirt</t>
        </is>
      </c>
      <c r="D1441" s="1">
        <v>161011</v>
      </c>
      <c r="E1441" s="0" t="inlineStr">
        <is>
          <t>IOWA ADAMS M BK:161011C-L</t>
        </is>
      </c>
      <c r="F1441" s="2">
        <v>800161011064</v>
      </c>
      <c r="G1441" s="0" t="inlineStr">
        <is>
          <t>MENS</t>
        </is>
      </c>
      <c r="H1441" s="0" t="inlineStr">
        <is>
          <t>L</t>
        </is>
      </c>
      <c r="I1441" s="0">
        <v>32.99</v>
      </c>
      <c r="J1441" s="0">
        <v>10</v>
      </c>
    </row>
    <row r="1442" spans="1:10" customHeight="0">
      <c r="A1442" s="0">
        <f>HYPERLINK("https://dl.dropboxusercontent.com/scl/fi/z9ko1hwc2he8eo0fcgfkz/161011-iowa-adams-mens-t.jpg?rlkey=x092q5ayi9he7o7j8o88vxv8x&amp;dl=0","Click to download Image")</f>
      </c>
      <c r="B1442" s="0">
        <f>HYPERLINK("https://dl.dropboxusercontent.com/scl/fi/q6uv4lpdzv9wte9pxp9so/mens-t-shirt-size-chartscason-slate-ls.jpg?rlkey=srl1s80wym2pvc0dauicrvgac&amp;dl=0","Click to download SizeChart")</f>
      </c>
      <c r="C1442" s="0" t="inlineStr">
        <is>
          <t>Adams Men's Long Sleeve Shirt</t>
        </is>
      </c>
      <c r="D1442" s="1">
        <v>161011</v>
      </c>
      <c r="E1442" s="0" t="inlineStr">
        <is>
          <t>IOWA ADAMS M BK:161011D-XL</t>
        </is>
      </c>
      <c r="F1442" s="2">
        <v>800161011071</v>
      </c>
      <c r="G1442" s="0" t="inlineStr">
        <is>
          <t>MENS</t>
        </is>
      </c>
      <c r="H1442" s="0" t="inlineStr">
        <is>
          <t>XL</t>
        </is>
      </c>
      <c r="I1442" s="0">
        <v>32.99</v>
      </c>
      <c r="J1442" s="0">
        <v>10</v>
      </c>
    </row>
    <row r="1443" spans="1:10" customHeight="0">
      <c r="A1443" s="0">
        <f>HYPERLINK("https://dl.dropboxusercontent.com/scl/fi/z9ko1hwc2he8eo0fcgfkz/161011-iowa-adams-mens-t.jpg?rlkey=x092q5ayi9he7o7j8o88vxv8x&amp;dl=0","Click to download Image")</f>
      </c>
      <c r="B1443" s="0">
        <f>HYPERLINK("https://dl.dropboxusercontent.com/scl/fi/q6uv4lpdzv9wte9pxp9so/mens-t-shirt-size-chartscason-slate-ls.jpg?rlkey=srl1s80wym2pvc0dauicrvgac&amp;dl=0","Click to download SizeChart")</f>
      </c>
      <c r="C1443" s="0" t="inlineStr">
        <is>
          <t>Adams Men's Long Sleeve Shirt</t>
        </is>
      </c>
      <c r="D1443" s="1">
        <v>161011</v>
      </c>
      <c r="E1443" s="0" t="inlineStr">
        <is>
          <t>IOWA ADAMS M BK:161011E-2XL</t>
        </is>
      </c>
      <c r="F1443" s="2">
        <v>800161011088</v>
      </c>
      <c r="G1443" s="0" t="inlineStr">
        <is>
          <t>MENS</t>
        </is>
      </c>
      <c r="H1443" s="0" t="inlineStr">
        <is>
          <t>2XL</t>
        </is>
      </c>
      <c r="I1443" s="0">
        <v>32.99</v>
      </c>
      <c r="J1443" s="0">
        <v>8</v>
      </c>
    </row>
    <row r="1444" spans="1:10" customHeight="0">
      <c r="A1444" s="0">
        <f>HYPERLINK("https://dl.dropboxusercontent.com/scl/fi/z9ko1hwc2he8eo0fcgfkz/161011-iowa-adams-mens-t.jpg?rlkey=x092q5ayi9he7o7j8o88vxv8x&amp;dl=0","Click to download Image")</f>
      </c>
      <c r="B1444" s="0">
        <f>HYPERLINK("https://dl.dropboxusercontent.com/scl/fi/q6uv4lpdzv9wte9pxp9so/mens-t-shirt-size-chartscason-slate-ls.jpg?rlkey=srl1s80wym2pvc0dauicrvgac&amp;dl=0","Click to download SizeChart")</f>
      </c>
      <c r="C1444" s="0" t="inlineStr">
        <is>
          <t>Adams Men's Long Sleeve Shirt</t>
        </is>
      </c>
      <c r="D1444" s="1">
        <v>161011</v>
      </c>
      <c r="E1444" s="0" t="inlineStr">
        <is>
          <t>IOWA ADAMS M BK:161011F-3XL</t>
        </is>
      </c>
      <c r="F1444" s="2">
        <v>800161011095</v>
      </c>
      <c r="G1444" s="0" t="inlineStr">
        <is>
          <t>MENS</t>
        </is>
      </c>
      <c r="H1444" s="0" t="inlineStr">
        <is>
          <t>3XL</t>
        </is>
      </c>
      <c r="I1444" s="0">
        <v>32.99</v>
      </c>
      <c r="J1444" s="0">
        <v>4</v>
      </c>
    </row>
    <row r="1445" spans="1:10" customHeight="0">
      <c r="A1445" s="0">
        <f>HYPERLINK("https://dl.dropboxusercontent.com/scl/fi/eeevm20pi59f1fcwsoph2/162141-drk-adams-ls-shirt-mens-pd26-lb-t.jpg?rlkey=3aut746051q65idz7iu8sz8pd&amp;dl=0","Click to download Image")</f>
      </c>
      <c r="B1445" s="0">
        <f>HYPERLINK("https://dl.dropboxusercontent.com/scl/fi/q6uv4lpdzv9wte9pxp9so/mens-t-shirt-size-chartscason-slate-ls.jpg?rlkey=srl1s80wym2pvc0dauicrvgac&amp;dl=0","Click to download SizeChart")</f>
      </c>
      <c r="C1445" s="0" t="inlineStr">
        <is>
          <t>Adams Men's Long Sleeve Shirt</t>
        </is>
      </c>
      <c r="D1445" s="1">
        <v>162141</v>
      </c>
      <c r="E1445" s="0" t="inlineStr">
        <is>
          <t>DRK ADAMS M LB:162141A-S</t>
        </is>
      </c>
      <c r="F1445" s="2">
        <v>817162141041</v>
      </c>
      <c r="G1445" s="0" t="inlineStr">
        <is>
          <t>MENS</t>
        </is>
      </c>
      <c r="H1445" s="0" t="inlineStr">
        <is>
          <t>S</t>
        </is>
      </c>
      <c r="I1445" s="0">
        <v>32.99</v>
      </c>
      <c r="J1445" s="0">
        <v>4</v>
      </c>
    </row>
    <row r="1446" spans="1:10" customHeight="0">
      <c r="A1446" s="0">
        <f>HYPERLINK("https://dl.dropboxusercontent.com/scl/fi/eeevm20pi59f1fcwsoph2/162141-drk-adams-ls-shirt-mens-pd26-lb-t.jpg?rlkey=3aut746051q65idz7iu8sz8pd&amp;dl=0","Click to download Image")</f>
      </c>
      <c r="B1446" s="0">
        <f>HYPERLINK("https://dl.dropboxusercontent.com/scl/fi/q6uv4lpdzv9wte9pxp9so/mens-t-shirt-size-chartscason-slate-ls.jpg?rlkey=srl1s80wym2pvc0dauicrvgac&amp;dl=0","Click to download SizeChart")</f>
      </c>
      <c r="C1446" s="0" t="inlineStr">
        <is>
          <t>Adams Men's Long Sleeve Shirt</t>
        </is>
      </c>
      <c r="D1446" s="1">
        <v>162141</v>
      </c>
      <c r="E1446" s="0" t="inlineStr">
        <is>
          <t>DRK ADAMS M LB:162141B-M</t>
        </is>
      </c>
      <c r="F1446" s="2">
        <v>817162141058</v>
      </c>
      <c r="G1446" s="0" t="inlineStr">
        <is>
          <t>MENS</t>
        </is>
      </c>
      <c r="H1446" s="0" t="inlineStr">
        <is>
          <t>M</t>
        </is>
      </c>
      <c r="I1446" s="0">
        <v>32.99</v>
      </c>
      <c r="J1446" s="0">
        <v>8</v>
      </c>
    </row>
    <row r="1447" spans="1:10" customHeight="0">
      <c r="A1447" s="0">
        <f>HYPERLINK("https://dl.dropboxusercontent.com/scl/fi/eeevm20pi59f1fcwsoph2/162141-drk-adams-ls-shirt-mens-pd26-lb-t.jpg?rlkey=3aut746051q65idz7iu8sz8pd&amp;dl=0","Click to download Image")</f>
      </c>
      <c r="B1447" s="0">
        <f>HYPERLINK("https://dl.dropboxusercontent.com/scl/fi/q6uv4lpdzv9wte9pxp9so/mens-t-shirt-size-chartscason-slate-ls.jpg?rlkey=srl1s80wym2pvc0dauicrvgac&amp;dl=0","Click to download SizeChart")</f>
      </c>
      <c r="C1447" s="0" t="inlineStr">
        <is>
          <t>Adams Men's Long Sleeve Shirt</t>
        </is>
      </c>
      <c r="D1447" s="1">
        <v>162141</v>
      </c>
      <c r="E1447" s="0" t="inlineStr">
        <is>
          <t>DRK ADAMS M LB:162141C-L</t>
        </is>
      </c>
      <c r="F1447" s="2">
        <v>817162141065</v>
      </c>
      <c r="G1447" s="0" t="inlineStr">
        <is>
          <t>MENS</t>
        </is>
      </c>
      <c r="H1447" s="0" t="inlineStr">
        <is>
          <t>L</t>
        </is>
      </c>
      <c r="I1447" s="0">
        <v>32.99</v>
      </c>
      <c r="J1447" s="0">
        <v>12</v>
      </c>
    </row>
    <row r="1448" spans="1:10" customHeight="0">
      <c r="A1448" s="0">
        <f>HYPERLINK("https://dl.dropboxusercontent.com/scl/fi/eeevm20pi59f1fcwsoph2/162141-drk-adams-ls-shirt-mens-pd26-lb-t.jpg?rlkey=3aut746051q65idz7iu8sz8pd&amp;dl=0","Click to download Image")</f>
      </c>
      <c r="B1448" s="0">
        <f>HYPERLINK("https://dl.dropboxusercontent.com/scl/fi/q6uv4lpdzv9wte9pxp9so/mens-t-shirt-size-chartscason-slate-ls.jpg?rlkey=srl1s80wym2pvc0dauicrvgac&amp;dl=0","Click to download SizeChart")</f>
      </c>
      <c r="C1448" s="0" t="inlineStr">
        <is>
          <t>Adams Men's Long Sleeve Shirt</t>
        </is>
      </c>
      <c r="D1448" s="1">
        <v>162141</v>
      </c>
      <c r="E1448" s="0" t="inlineStr">
        <is>
          <t>DRK ADAMS M LB:162141D-XL</t>
        </is>
      </c>
      <c r="F1448" s="2">
        <v>817162141072</v>
      </c>
      <c r="G1448" s="0" t="inlineStr">
        <is>
          <t>MENS</t>
        </is>
      </c>
      <c r="H1448" s="0" t="inlineStr">
        <is>
          <t>XL</t>
        </is>
      </c>
      <c r="I1448" s="0">
        <v>32.99</v>
      </c>
      <c r="J1448" s="0">
        <v>12</v>
      </c>
    </row>
    <row r="1449" spans="1:10" customHeight="0">
      <c r="A1449" s="0">
        <f>HYPERLINK("https://dl.dropboxusercontent.com/scl/fi/eeevm20pi59f1fcwsoph2/162141-drk-adams-ls-shirt-mens-pd26-lb-t.jpg?rlkey=3aut746051q65idz7iu8sz8pd&amp;dl=0","Click to download Image")</f>
      </c>
      <c r="B1449" s="0">
        <f>HYPERLINK("https://dl.dropboxusercontent.com/scl/fi/q6uv4lpdzv9wte9pxp9so/mens-t-shirt-size-chartscason-slate-ls.jpg?rlkey=srl1s80wym2pvc0dauicrvgac&amp;dl=0","Click to download SizeChart")</f>
      </c>
      <c r="C1449" s="0" t="inlineStr">
        <is>
          <t>Adams Men's Long Sleeve Shirt</t>
        </is>
      </c>
      <c r="D1449" s="1">
        <v>162141</v>
      </c>
      <c r="E1449" s="0" t="inlineStr">
        <is>
          <t>DRK ADAMS M LB:162141E-2XL</t>
        </is>
      </c>
      <c r="F1449" s="2">
        <v>817162141089</v>
      </c>
      <c r="G1449" s="0" t="inlineStr">
        <is>
          <t>MENS</t>
        </is>
      </c>
      <c r="H1449" s="0" t="inlineStr">
        <is>
          <t>2XL</t>
        </is>
      </c>
      <c r="I1449" s="0">
        <v>32.99</v>
      </c>
      <c r="J1449" s="0">
        <v>8</v>
      </c>
    </row>
    <row r="1450" spans="1:10" customHeight="0">
      <c r="A1450" s="0">
        <f>HYPERLINK("https://dl.dropboxusercontent.com/scl/fi/eeevm20pi59f1fcwsoph2/162141-drk-adams-ls-shirt-mens-pd26-lb-t.jpg?rlkey=3aut746051q65idz7iu8sz8pd&amp;dl=0","Click to download Image")</f>
      </c>
      <c r="B1450" s="0">
        <f>HYPERLINK("https://dl.dropboxusercontent.com/scl/fi/q6uv4lpdzv9wte9pxp9so/mens-t-shirt-size-chartscason-slate-ls.jpg?rlkey=srl1s80wym2pvc0dauicrvgac&amp;dl=0","Click to download SizeChart")</f>
      </c>
      <c r="C1450" s="0" t="inlineStr">
        <is>
          <t>Adams Men's Long Sleeve Shirt</t>
        </is>
      </c>
      <c r="D1450" s="1">
        <v>162141</v>
      </c>
      <c r="E1450" s="0" t="inlineStr">
        <is>
          <t>DRK ADAMS M LB:162141F-3XL</t>
        </is>
      </c>
      <c r="F1450" s="2">
        <v>817162141096</v>
      </c>
      <c r="G1450" s="0" t="inlineStr">
        <is>
          <t>MENS</t>
        </is>
      </c>
      <c r="H1450" s="0" t="inlineStr">
        <is>
          <t>3XL</t>
        </is>
      </c>
      <c r="I1450" s="0">
        <v>32.99</v>
      </c>
      <c r="J1450" s="0">
        <v>4</v>
      </c>
    </row>
    <row r="1451" spans="1:10" customHeight="0">
      <c r="A1451" s="0">
        <f>HYPERLINK("https://dl.dropboxusercontent.com/scl/fi/lcncinl1dbab2550jju2y/162136-drake-gaines-t.jpg?rlkey=3pwdli6c55rdum5her1v7ov09&amp;dl=0","Click to download Image")</f>
      </c>
      <c r="B1451" s="0">
        <f>HYPERLINK("https://dl.dropboxusercontent.com/scl/fi/lf1pbdqonbdll4wi6x3az/mens-hoodie-size-chartsquincy-crewneck.jpg?rlkey=x3pih2o20onbg0d6mj1xzadsi&amp;dl=0","Click to download SizeChart")</f>
      </c>
      <c r="C1451" s="0" t="inlineStr">
        <is>
          <t>Gaines Men's Fleece Sweatshirt</t>
        </is>
      </c>
      <c r="D1451" s="1">
        <v>162136</v>
      </c>
      <c r="E1451" s="0" t="inlineStr">
        <is>
          <t>DRK GAINES M WE:162136A-S</t>
        </is>
      </c>
      <c r="F1451" s="2">
        <v>817162136047</v>
      </c>
      <c r="G1451" s="0" t="inlineStr">
        <is>
          <t>MENS</t>
        </is>
      </c>
      <c r="H1451" s="0" t="inlineStr">
        <is>
          <t>S</t>
        </is>
      </c>
      <c r="I1451" s="0">
        <v>46.99</v>
      </c>
      <c r="J1451" s="0">
        <v>4</v>
      </c>
    </row>
    <row r="1452" spans="1:10" customHeight="0">
      <c r="A1452" s="0">
        <f>HYPERLINK("https://dl.dropboxusercontent.com/scl/fi/lcncinl1dbab2550jju2y/162136-drake-gaines-t.jpg?rlkey=3pwdli6c55rdum5her1v7ov09&amp;dl=0","Click to download Image")</f>
      </c>
      <c r="B1452" s="0">
        <f>HYPERLINK("https://dl.dropboxusercontent.com/scl/fi/lf1pbdqonbdll4wi6x3az/mens-hoodie-size-chartsquincy-crewneck.jpg?rlkey=x3pih2o20onbg0d6mj1xzadsi&amp;dl=0","Click to download SizeChart")</f>
      </c>
      <c r="C1452" s="0" t="inlineStr">
        <is>
          <t>Gaines Men's Fleece Sweatshirt</t>
        </is>
      </c>
      <c r="D1452" s="1">
        <v>162136</v>
      </c>
      <c r="E1452" s="0" t="inlineStr">
        <is>
          <t>DRK GAINES M WE:162136B-M</t>
        </is>
      </c>
      <c r="F1452" s="2">
        <v>817162136054</v>
      </c>
      <c r="G1452" s="0" t="inlineStr">
        <is>
          <t>MENS</t>
        </is>
      </c>
      <c r="H1452" s="0" t="inlineStr">
        <is>
          <t>M</t>
        </is>
      </c>
      <c r="I1452" s="0">
        <v>46.99</v>
      </c>
      <c r="J1452" s="0">
        <v>8</v>
      </c>
    </row>
    <row r="1453" spans="1:10" customHeight="0">
      <c r="A1453" s="0">
        <f>HYPERLINK("https://dl.dropboxusercontent.com/scl/fi/lcncinl1dbab2550jju2y/162136-drake-gaines-t.jpg?rlkey=3pwdli6c55rdum5her1v7ov09&amp;dl=0","Click to download Image")</f>
      </c>
      <c r="B1453" s="0">
        <f>HYPERLINK("https://dl.dropboxusercontent.com/scl/fi/lf1pbdqonbdll4wi6x3az/mens-hoodie-size-chartsquincy-crewneck.jpg?rlkey=x3pih2o20onbg0d6mj1xzadsi&amp;dl=0","Click to download SizeChart")</f>
      </c>
      <c r="C1453" s="0" t="inlineStr">
        <is>
          <t>Gaines Men's Fleece Sweatshirt</t>
        </is>
      </c>
      <c r="D1453" s="1">
        <v>162136</v>
      </c>
      <c r="E1453" s="0" t="inlineStr">
        <is>
          <t>DRK GAINES M WE:162136C-L</t>
        </is>
      </c>
      <c r="F1453" s="2">
        <v>817162136061</v>
      </c>
      <c r="G1453" s="0" t="inlineStr">
        <is>
          <t>MENS</t>
        </is>
      </c>
      <c r="H1453" s="0" t="inlineStr">
        <is>
          <t>L</t>
        </is>
      </c>
      <c r="I1453" s="0">
        <v>46.99</v>
      </c>
      <c r="J1453" s="0">
        <v>12</v>
      </c>
    </row>
    <row r="1454" spans="1:10" customHeight="0">
      <c r="A1454" s="0">
        <f>HYPERLINK("https://dl.dropboxusercontent.com/scl/fi/lcncinl1dbab2550jju2y/162136-drake-gaines-t.jpg?rlkey=3pwdli6c55rdum5her1v7ov09&amp;dl=0","Click to download Image")</f>
      </c>
      <c r="B1454" s="0">
        <f>HYPERLINK("https://dl.dropboxusercontent.com/scl/fi/lf1pbdqonbdll4wi6x3az/mens-hoodie-size-chartsquincy-crewneck.jpg?rlkey=x3pih2o20onbg0d6mj1xzadsi&amp;dl=0","Click to download SizeChart")</f>
      </c>
      <c r="C1454" s="0" t="inlineStr">
        <is>
          <t>Gaines Men's Fleece Sweatshirt</t>
        </is>
      </c>
      <c r="D1454" s="1">
        <v>162136</v>
      </c>
      <c r="E1454" s="0" t="inlineStr">
        <is>
          <t>DRK GAINES M WE:162136D-XL</t>
        </is>
      </c>
      <c r="F1454" s="2">
        <v>817162136078</v>
      </c>
      <c r="G1454" s="0" t="inlineStr">
        <is>
          <t>MENS</t>
        </is>
      </c>
      <c r="H1454" s="0" t="inlineStr">
        <is>
          <t>XL</t>
        </is>
      </c>
      <c r="I1454" s="0">
        <v>46.99</v>
      </c>
      <c r="J1454" s="0">
        <v>12</v>
      </c>
    </row>
    <row r="1455" spans="1:10" customHeight="0">
      <c r="A1455" s="0">
        <f>HYPERLINK("https://dl.dropboxusercontent.com/scl/fi/lcncinl1dbab2550jju2y/162136-drake-gaines-t.jpg?rlkey=3pwdli6c55rdum5her1v7ov09&amp;dl=0","Click to download Image")</f>
      </c>
      <c r="B1455" s="0">
        <f>HYPERLINK("https://dl.dropboxusercontent.com/scl/fi/lf1pbdqonbdll4wi6x3az/mens-hoodie-size-chartsquincy-crewneck.jpg?rlkey=x3pih2o20onbg0d6mj1xzadsi&amp;dl=0","Click to download SizeChart")</f>
      </c>
      <c r="C1455" s="0" t="inlineStr">
        <is>
          <t>Gaines Men's Fleece Sweatshirt</t>
        </is>
      </c>
      <c r="D1455" s="1">
        <v>162136</v>
      </c>
      <c r="E1455" s="0" t="inlineStr">
        <is>
          <t>DRK GAINES M WE:162136E-2XL</t>
        </is>
      </c>
      <c r="F1455" s="2">
        <v>817162136085</v>
      </c>
      <c r="G1455" s="0" t="inlineStr">
        <is>
          <t>MENS</t>
        </is>
      </c>
      <c r="H1455" s="0" t="inlineStr">
        <is>
          <t>2XL</t>
        </is>
      </c>
      <c r="I1455" s="0">
        <v>46.99</v>
      </c>
      <c r="J1455" s="0">
        <v>8</v>
      </c>
    </row>
    <row r="1456" spans="1:10" customHeight="0">
      <c r="A1456" s="0">
        <f>HYPERLINK("https://dl.dropboxusercontent.com/scl/fi/lcncinl1dbab2550jju2y/162136-drake-gaines-t.jpg?rlkey=3pwdli6c55rdum5her1v7ov09&amp;dl=0","Click to download Image")</f>
      </c>
      <c r="B1456" s="0">
        <f>HYPERLINK("https://dl.dropboxusercontent.com/scl/fi/lf1pbdqonbdll4wi6x3az/mens-hoodie-size-chartsquincy-crewneck.jpg?rlkey=x3pih2o20onbg0d6mj1xzadsi&amp;dl=0","Click to download SizeChart")</f>
      </c>
      <c r="C1456" s="0" t="inlineStr">
        <is>
          <t>Gaines Men's Fleece Sweatshirt</t>
        </is>
      </c>
      <c r="D1456" s="1">
        <v>162136</v>
      </c>
      <c r="E1456" s="0" t="inlineStr">
        <is>
          <t>DRK GAINES M WE:162136F-3XL</t>
        </is>
      </c>
      <c r="F1456" s="2">
        <v>817162136092</v>
      </c>
      <c r="G1456" s="0" t="inlineStr">
        <is>
          <t>MENS</t>
        </is>
      </c>
      <c r="H1456" s="0" t="inlineStr">
        <is>
          <t>3XL</t>
        </is>
      </c>
      <c r="I1456" s="0">
        <v>46.99</v>
      </c>
      <c r="J1456" s="0">
        <v>4</v>
      </c>
    </row>
    <row r="1457" spans="1:10" customHeight="0">
      <c r="A1457" s="0">
        <f>HYPERLINK("https://dl.dropboxusercontent.com/scl/fi/1wr8qdgddo82oez8jtywa/162135-drake-gaines-t.jpg?rlkey=2869wbf3mrsunagv8qd4mkta8&amp;dl=0","Click to download Image")</f>
      </c>
      <c r="B1457" s="0">
        <f>HYPERLINK("https://dl.dropboxusercontent.com/scl/fi/lf1pbdqonbdll4wi6x3az/mens-hoodie-size-chartsquincy-crewneck.jpg?rlkey=x3pih2o20onbg0d6mj1xzadsi&amp;dl=0","Click to download SizeChart")</f>
      </c>
      <c r="C1457" s="0" t="inlineStr">
        <is>
          <t>Gaines Men's Fleece Sweatshirt</t>
        </is>
      </c>
      <c r="D1457" s="1">
        <v>162135</v>
      </c>
      <c r="E1457" s="0" t="inlineStr">
        <is>
          <t>DRK GAINES M RL:162135A-S</t>
        </is>
      </c>
      <c r="F1457" s="2">
        <v>817162135040</v>
      </c>
      <c r="G1457" s="0" t="inlineStr">
        <is>
          <t>MENS</t>
        </is>
      </c>
      <c r="H1457" s="0" t="inlineStr">
        <is>
          <t>S</t>
        </is>
      </c>
      <c r="I1457" s="0">
        <v>46.99</v>
      </c>
      <c r="J1457" s="0">
        <v>4</v>
      </c>
    </row>
    <row r="1458" spans="1:10" customHeight="0">
      <c r="A1458" s="0">
        <f>HYPERLINK("https://dl.dropboxusercontent.com/scl/fi/1wr8qdgddo82oez8jtywa/162135-drake-gaines-t.jpg?rlkey=2869wbf3mrsunagv8qd4mkta8&amp;dl=0","Click to download Image")</f>
      </c>
      <c r="B1458" s="0">
        <f>HYPERLINK("https://dl.dropboxusercontent.com/scl/fi/lf1pbdqonbdll4wi6x3az/mens-hoodie-size-chartsquincy-crewneck.jpg?rlkey=x3pih2o20onbg0d6mj1xzadsi&amp;dl=0","Click to download SizeChart")</f>
      </c>
      <c r="C1458" s="0" t="inlineStr">
        <is>
          <t>Gaines Men's Fleece Sweatshirt</t>
        </is>
      </c>
      <c r="D1458" s="1">
        <v>162135</v>
      </c>
      <c r="E1458" s="0" t="inlineStr">
        <is>
          <t>DRK GAINES M RL:162135B-M</t>
        </is>
      </c>
      <c r="F1458" s="2">
        <v>817162135057</v>
      </c>
      <c r="G1458" s="0" t="inlineStr">
        <is>
          <t>MENS</t>
        </is>
      </c>
      <c r="H1458" s="0" t="inlineStr">
        <is>
          <t>M</t>
        </is>
      </c>
      <c r="I1458" s="0">
        <v>46.99</v>
      </c>
      <c r="J1458" s="0">
        <v>8</v>
      </c>
    </row>
    <row r="1459" spans="1:10" customHeight="0">
      <c r="A1459" s="0">
        <f>HYPERLINK("https://dl.dropboxusercontent.com/scl/fi/1wr8qdgddo82oez8jtywa/162135-drake-gaines-t.jpg?rlkey=2869wbf3mrsunagv8qd4mkta8&amp;dl=0","Click to download Image")</f>
      </c>
      <c r="B1459" s="0">
        <f>HYPERLINK("https://dl.dropboxusercontent.com/scl/fi/lf1pbdqonbdll4wi6x3az/mens-hoodie-size-chartsquincy-crewneck.jpg?rlkey=x3pih2o20onbg0d6mj1xzadsi&amp;dl=0","Click to download SizeChart")</f>
      </c>
      <c r="C1459" s="0" t="inlineStr">
        <is>
          <t>Gaines Men's Fleece Sweatshirt</t>
        </is>
      </c>
      <c r="D1459" s="1">
        <v>162135</v>
      </c>
      <c r="E1459" s="0" t="inlineStr">
        <is>
          <t>DRK GAINES M RL:162135C-L</t>
        </is>
      </c>
      <c r="F1459" s="2">
        <v>817162135064</v>
      </c>
      <c r="G1459" s="0" t="inlineStr">
        <is>
          <t>MENS</t>
        </is>
      </c>
      <c r="H1459" s="0" t="inlineStr">
        <is>
          <t>L</t>
        </is>
      </c>
      <c r="I1459" s="0">
        <v>46.99</v>
      </c>
      <c r="J1459" s="0">
        <v>12</v>
      </c>
    </row>
    <row r="1460" spans="1:10" customHeight="0">
      <c r="A1460" s="0">
        <f>HYPERLINK("https://dl.dropboxusercontent.com/scl/fi/1wr8qdgddo82oez8jtywa/162135-drake-gaines-t.jpg?rlkey=2869wbf3mrsunagv8qd4mkta8&amp;dl=0","Click to download Image")</f>
      </c>
      <c r="B1460" s="0">
        <f>HYPERLINK("https://dl.dropboxusercontent.com/scl/fi/lf1pbdqonbdll4wi6x3az/mens-hoodie-size-chartsquincy-crewneck.jpg?rlkey=x3pih2o20onbg0d6mj1xzadsi&amp;dl=0","Click to download SizeChart")</f>
      </c>
      <c r="C1460" s="0" t="inlineStr">
        <is>
          <t>Gaines Men's Fleece Sweatshirt</t>
        </is>
      </c>
      <c r="D1460" s="1">
        <v>162135</v>
      </c>
      <c r="E1460" s="0" t="inlineStr">
        <is>
          <t>DRK GAINES M RL:162135D-XL</t>
        </is>
      </c>
      <c r="F1460" s="2">
        <v>817162135071</v>
      </c>
      <c r="G1460" s="0" t="inlineStr">
        <is>
          <t>MENS</t>
        </is>
      </c>
      <c r="H1460" s="0" t="inlineStr">
        <is>
          <t>XL</t>
        </is>
      </c>
      <c r="I1460" s="0">
        <v>46.99</v>
      </c>
      <c r="J1460" s="0">
        <v>12</v>
      </c>
    </row>
    <row r="1461" spans="1:10" customHeight="0">
      <c r="A1461" s="0">
        <f>HYPERLINK("https://dl.dropboxusercontent.com/scl/fi/1wr8qdgddo82oez8jtywa/162135-drake-gaines-t.jpg?rlkey=2869wbf3mrsunagv8qd4mkta8&amp;dl=0","Click to download Image")</f>
      </c>
      <c r="B1461" s="0">
        <f>HYPERLINK("https://dl.dropboxusercontent.com/scl/fi/lf1pbdqonbdll4wi6x3az/mens-hoodie-size-chartsquincy-crewneck.jpg?rlkey=x3pih2o20onbg0d6mj1xzadsi&amp;dl=0","Click to download SizeChart")</f>
      </c>
      <c r="C1461" s="0" t="inlineStr">
        <is>
          <t>Gaines Men's Fleece Sweatshirt</t>
        </is>
      </c>
      <c r="D1461" s="1">
        <v>162135</v>
      </c>
      <c r="E1461" s="0" t="inlineStr">
        <is>
          <t>DRK GAINES M RL:162135E-2XL</t>
        </is>
      </c>
      <c r="F1461" s="2">
        <v>817162135088</v>
      </c>
      <c r="G1461" s="0" t="inlineStr">
        <is>
          <t>MENS</t>
        </is>
      </c>
      <c r="H1461" s="0" t="inlineStr">
        <is>
          <t>2XL</t>
        </is>
      </c>
      <c r="I1461" s="0">
        <v>46.99</v>
      </c>
      <c r="J1461" s="0">
        <v>8</v>
      </c>
    </row>
    <row r="1462" spans="1:10" customHeight="0">
      <c r="A1462" s="0">
        <f>HYPERLINK("https://dl.dropboxusercontent.com/scl/fi/1wr8qdgddo82oez8jtywa/162135-drake-gaines-t.jpg?rlkey=2869wbf3mrsunagv8qd4mkta8&amp;dl=0","Click to download Image")</f>
      </c>
      <c r="B1462" s="0">
        <f>HYPERLINK("https://dl.dropboxusercontent.com/scl/fi/lf1pbdqonbdll4wi6x3az/mens-hoodie-size-chartsquincy-crewneck.jpg?rlkey=x3pih2o20onbg0d6mj1xzadsi&amp;dl=0","Click to download SizeChart")</f>
      </c>
      <c r="C1462" s="0" t="inlineStr">
        <is>
          <t>Gaines Men's Fleece Sweatshirt</t>
        </is>
      </c>
      <c r="D1462" s="1">
        <v>162135</v>
      </c>
      <c r="E1462" s="0" t="inlineStr">
        <is>
          <t>DRK GAINES M RL:162135F-3XL</t>
        </is>
      </c>
      <c r="F1462" s="2">
        <v>817162135095</v>
      </c>
      <c r="G1462" s="0" t="inlineStr">
        <is>
          <t>MENS</t>
        </is>
      </c>
      <c r="H1462" s="0" t="inlineStr">
        <is>
          <t>3XL</t>
        </is>
      </c>
      <c r="I1462" s="0">
        <v>46.99</v>
      </c>
      <c r="J1462" s="0">
        <v>4</v>
      </c>
    </row>
    <row r="1463" spans="1:10" customHeight="0">
      <c r="A1463" s="0">
        <f>HYPERLINK("https://dl.dropboxusercontent.com/scl/fi/nthhxols6aplh92gaso29/161028-isu-gaines-t.jpg?rlkey=ml82n3j9zbx765s251tvv8j5i&amp;dl=0","Click to download Image")</f>
      </c>
      <c r="B1463" s="0">
        <f>HYPERLINK("https://dl.dropboxusercontent.com/scl/fi/lf1pbdqonbdll4wi6x3az/mens-hoodie-size-chartsquincy-crewneck.jpg?rlkey=x3pih2o20onbg0d6mj1xzadsi&amp;dl=0","Click to download SizeChart")</f>
      </c>
      <c r="C1463" s="0" t="inlineStr">
        <is>
          <t>Gaines Men's Fleece Sweatshirt</t>
        </is>
      </c>
      <c r="D1463" s="1">
        <v>161028</v>
      </c>
      <c r="E1463" s="0" t="inlineStr">
        <is>
          <t>ISU GAINES M LN:161028A-S</t>
        </is>
      </c>
      <c r="F1463" s="2">
        <v>801161028045</v>
      </c>
      <c r="G1463" s="0" t="inlineStr">
        <is>
          <t>MENS</t>
        </is>
      </c>
      <c r="H1463" s="0" t="inlineStr">
        <is>
          <t>S</t>
        </is>
      </c>
      <c r="I1463" s="0">
        <v>46.99</v>
      </c>
      <c r="J1463" s="0">
        <v>18</v>
      </c>
    </row>
    <row r="1464" spans="1:10" customHeight="0">
      <c r="A1464" s="0">
        <f>HYPERLINK("https://dl.dropboxusercontent.com/scl/fi/nthhxols6aplh92gaso29/161028-isu-gaines-t.jpg?rlkey=ml82n3j9zbx765s251tvv8j5i&amp;dl=0","Click to download Image")</f>
      </c>
      <c r="B1464" s="0">
        <f>HYPERLINK("https://dl.dropboxusercontent.com/scl/fi/lf1pbdqonbdll4wi6x3az/mens-hoodie-size-chartsquincy-crewneck.jpg?rlkey=x3pih2o20onbg0d6mj1xzadsi&amp;dl=0","Click to download SizeChart")</f>
      </c>
      <c r="C1464" s="0" t="inlineStr">
        <is>
          <t>Gaines Men's Fleece Sweatshirt</t>
        </is>
      </c>
      <c r="D1464" s="1">
        <v>161028</v>
      </c>
      <c r="E1464" s="0" t="inlineStr">
        <is>
          <t>ISU GAINES M LN:161028B-M</t>
        </is>
      </c>
      <c r="F1464" s="2">
        <v>801161028052</v>
      </c>
      <c r="G1464" s="0" t="inlineStr">
        <is>
          <t>MENS</t>
        </is>
      </c>
      <c r="H1464" s="0" t="inlineStr">
        <is>
          <t>M</t>
        </is>
      </c>
      <c r="I1464" s="0">
        <v>46.99</v>
      </c>
      <c r="J1464" s="0">
        <v>39</v>
      </c>
    </row>
    <row r="1465" spans="1:10" customHeight="0">
      <c r="A1465" s="0">
        <f>HYPERLINK("https://dl.dropboxusercontent.com/scl/fi/nthhxols6aplh92gaso29/161028-isu-gaines-t.jpg?rlkey=ml82n3j9zbx765s251tvv8j5i&amp;dl=0","Click to download Image")</f>
      </c>
      <c r="B1465" s="0">
        <f>HYPERLINK("https://dl.dropboxusercontent.com/scl/fi/lf1pbdqonbdll4wi6x3az/mens-hoodie-size-chartsquincy-crewneck.jpg?rlkey=x3pih2o20onbg0d6mj1xzadsi&amp;dl=0","Click to download SizeChart")</f>
      </c>
      <c r="C1465" s="0" t="inlineStr">
        <is>
          <t>Gaines Men's Fleece Sweatshirt</t>
        </is>
      </c>
      <c r="D1465" s="1">
        <v>161028</v>
      </c>
      <c r="E1465" s="0" t="inlineStr">
        <is>
          <t>ISU GAINES M LN:161028C-L</t>
        </is>
      </c>
      <c r="F1465" s="2">
        <v>801161028069</v>
      </c>
      <c r="G1465" s="0" t="inlineStr">
        <is>
          <t>MENS</t>
        </is>
      </c>
      <c r="H1465" s="0" t="inlineStr">
        <is>
          <t>L</t>
        </is>
      </c>
      <c r="I1465" s="0">
        <v>46.99</v>
      </c>
      <c r="J1465" s="0">
        <v>59</v>
      </c>
    </row>
    <row r="1466" spans="1:10" customHeight="0">
      <c r="A1466" s="0">
        <f>HYPERLINK("https://dl.dropboxusercontent.com/scl/fi/nthhxols6aplh92gaso29/161028-isu-gaines-t.jpg?rlkey=ml82n3j9zbx765s251tvv8j5i&amp;dl=0","Click to download Image")</f>
      </c>
      <c r="B1466" s="0">
        <f>HYPERLINK("https://dl.dropboxusercontent.com/scl/fi/lf1pbdqonbdll4wi6x3az/mens-hoodie-size-chartsquincy-crewneck.jpg?rlkey=x3pih2o20onbg0d6mj1xzadsi&amp;dl=0","Click to download SizeChart")</f>
      </c>
      <c r="C1466" s="0" t="inlineStr">
        <is>
          <t>Gaines Men's Fleece Sweatshirt</t>
        </is>
      </c>
      <c r="D1466" s="1">
        <v>161028</v>
      </c>
      <c r="E1466" s="0" t="inlineStr">
        <is>
          <t>ISU GAINES M LN:161028D-XL</t>
        </is>
      </c>
      <c r="F1466" s="2">
        <v>801161028076</v>
      </c>
      <c r="G1466" s="0" t="inlineStr">
        <is>
          <t>MENS</t>
        </is>
      </c>
      <c r="H1466" s="0" t="inlineStr">
        <is>
          <t>XL</t>
        </is>
      </c>
      <c r="I1466" s="0">
        <v>46.99</v>
      </c>
      <c r="J1466" s="0">
        <v>60</v>
      </c>
    </row>
    <row r="1467" spans="1:10" customHeight="0">
      <c r="A1467" s="0">
        <f>HYPERLINK("https://dl.dropboxusercontent.com/scl/fi/nthhxols6aplh92gaso29/161028-isu-gaines-t.jpg?rlkey=ml82n3j9zbx765s251tvv8j5i&amp;dl=0","Click to download Image")</f>
      </c>
      <c r="B1467" s="0">
        <f>HYPERLINK("https://dl.dropboxusercontent.com/scl/fi/lf1pbdqonbdll4wi6x3az/mens-hoodie-size-chartsquincy-crewneck.jpg?rlkey=x3pih2o20onbg0d6mj1xzadsi&amp;dl=0","Click to download SizeChart")</f>
      </c>
      <c r="C1467" s="0" t="inlineStr">
        <is>
          <t>Gaines Men's Fleece Sweatshirt</t>
        </is>
      </c>
      <c r="D1467" s="1">
        <v>161028</v>
      </c>
      <c r="E1467" s="0" t="inlineStr">
        <is>
          <t>ISU GAINES M LN:161028E-2XL</t>
        </is>
      </c>
      <c r="F1467" s="2">
        <v>801161028083</v>
      </c>
      <c r="G1467" s="0" t="inlineStr">
        <is>
          <t>MENS</t>
        </is>
      </c>
      <c r="H1467" s="0" t="inlineStr">
        <is>
          <t>2XL</t>
        </is>
      </c>
      <c r="I1467" s="0">
        <v>46.99</v>
      </c>
      <c r="J1467" s="0">
        <v>40</v>
      </c>
    </row>
    <row r="1468" spans="1:10" customHeight="0">
      <c r="A1468" s="0">
        <f>HYPERLINK("https://dl.dropboxusercontent.com/scl/fi/nthhxols6aplh92gaso29/161028-isu-gaines-t.jpg?rlkey=ml82n3j9zbx765s251tvv8j5i&amp;dl=0","Click to download Image")</f>
      </c>
      <c r="B1468" s="0">
        <f>HYPERLINK("https://dl.dropboxusercontent.com/scl/fi/lf1pbdqonbdll4wi6x3az/mens-hoodie-size-chartsquincy-crewneck.jpg?rlkey=x3pih2o20onbg0d6mj1xzadsi&amp;dl=0","Click to download SizeChart")</f>
      </c>
      <c r="C1468" s="0" t="inlineStr">
        <is>
          <t>Gaines Men's Fleece Sweatshirt</t>
        </is>
      </c>
      <c r="D1468" s="1">
        <v>161028</v>
      </c>
      <c r="E1468" s="0" t="inlineStr">
        <is>
          <t>ISU GAINES M LN:161028F-3XL</t>
        </is>
      </c>
      <c r="F1468" s="2">
        <v>801161028090</v>
      </c>
      <c r="G1468" s="0" t="inlineStr">
        <is>
          <t>MENS</t>
        </is>
      </c>
      <c r="H1468" s="0" t="inlineStr">
        <is>
          <t>3XL</t>
        </is>
      </c>
      <c r="I1468" s="0">
        <v>46.99</v>
      </c>
      <c r="J1468" s="0">
        <v>20</v>
      </c>
    </row>
    <row r="1469" spans="1:10" customHeight="0">
      <c r="A1469" s="0">
        <f>HYPERLINK("https://dl.dropboxusercontent.com/scl/fi/zq21i667d7x4gt4x4gnm9/161022-iowa-gaines-crew-sweatshirt-mens-pd26-ln-t.jpg?rlkey=lgn8uvnfjydazzsfy3qpzv9sf&amp;dl=0","Click to download Image")</f>
      </c>
      <c r="B1469" s="0">
        <f>HYPERLINK("https://dl.dropboxusercontent.com/scl/fi/lf1pbdqonbdll4wi6x3az/mens-hoodie-size-chartsquincy-crewneck.jpg?rlkey=x3pih2o20onbg0d6mj1xzadsi&amp;dl=0","Click to download SizeChart")</f>
      </c>
      <c r="C1469" s="0" t="inlineStr">
        <is>
          <t>Gaines Men's Fleece Sweatshirt</t>
        </is>
      </c>
      <c r="D1469" s="1">
        <v>161022</v>
      </c>
      <c r="E1469" s="0" t="inlineStr">
        <is>
          <t>IOWA GAINES M LN:161022A-S</t>
        </is>
      </c>
      <c r="F1469" s="2">
        <v>800161022046</v>
      </c>
      <c r="G1469" s="0" t="inlineStr">
        <is>
          <t>MENS</t>
        </is>
      </c>
      <c r="H1469" s="0" t="inlineStr">
        <is>
          <t>S</t>
        </is>
      </c>
      <c r="I1469" s="0">
        <v>46.99</v>
      </c>
      <c r="J1469" s="0">
        <v>18</v>
      </c>
    </row>
    <row r="1470" spans="1:10" customHeight="0">
      <c r="A1470" s="0">
        <f>HYPERLINK("https://dl.dropboxusercontent.com/scl/fi/zq21i667d7x4gt4x4gnm9/161022-iowa-gaines-crew-sweatshirt-mens-pd26-ln-t.jpg?rlkey=lgn8uvnfjydazzsfy3qpzv9sf&amp;dl=0","Click to download Image")</f>
      </c>
      <c r="B1470" s="0">
        <f>HYPERLINK("https://dl.dropboxusercontent.com/scl/fi/lf1pbdqonbdll4wi6x3az/mens-hoodie-size-chartsquincy-crewneck.jpg?rlkey=x3pih2o20onbg0d6mj1xzadsi&amp;dl=0","Click to download SizeChart")</f>
      </c>
      <c r="C1470" s="0" t="inlineStr">
        <is>
          <t>Gaines Men's Fleece Sweatshirt</t>
        </is>
      </c>
      <c r="D1470" s="1">
        <v>161022</v>
      </c>
      <c r="E1470" s="0" t="inlineStr">
        <is>
          <t>IOWA GAINES M LN:161022B-M</t>
        </is>
      </c>
      <c r="F1470" s="2">
        <v>800161022053</v>
      </c>
      <c r="G1470" s="0" t="inlineStr">
        <is>
          <t>MENS</t>
        </is>
      </c>
      <c r="H1470" s="0" t="inlineStr">
        <is>
          <t>M</t>
        </is>
      </c>
      <c r="I1470" s="0">
        <v>46.99</v>
      </c>
      <c r="J1470" s="0">
        <v>36</v>
      </c>
    </row>
    <row r="1471" spans="1:10" customHeight="0">
      <c r="A1471" s="0">
        <f>HYPERLINK("https://dl.dropboxusercontent.com/scl/fi/zq21i667d7x4gt4x4gnm9/161022-iowa-gaines-crew-sweatshirt-mens-pd26-ln-t.jpg?rlkey=lgn8uvnfjydazzsfy3qpzv9sf&amp;dl=0","Click to download Image")</f>
      </c>
      <c r="B1471" s="0">
        <f>HYPERLINK("https://dl.dropboxusercontent.com/scl/fi/lf1pbdqonbdll4wi6x3az/mens-hoodie-size-chartsquincy-crewneck.jpg?rlkey=x3pih2o20onbg0d6mj1xzadsi&amp;dl=0","Click to download SizeChart")</f>
      </c>
      <c r="C1471" s="0" t="inlineStr">
        <is>
          <t>Gaines Men's Fleece Sweatshirt</t>
        </is>
      </c>
      <c r="D1471" s="1">
        <v>161022</v>
      </c>
      <c r="E1471" s="0" t="inlineStr">
        <is>
          <t>IOWA GAINES M LN:161022C-L</t>
        </is>
      </c>
      <c r="F1471" s="2">
        <v>800161022060</v>
      </c>
      <c r="G1471" s="0" t="inlineStr">
        <is>
          <t>MENS</t>
        </is>
      </c>
      <c r="H1471" s="0" t="inlineStr">
        <is>
          <t>L</t>
        </is>
      </c>
      <c r="I1471" s="0">
        <v>46.99</v>
      </c>
      <c r="J1471" s="0">
        <v>51</v>
      </c>
    </row>
    <row r="1472" spans="1:10" customHeight="0">
      <c r="A1472" s="0">
        <f>HYPERLINK("https://dl.dropboxusercontent.com/scl/fi/zq21i667d7x4gt4x4gnm9/161022-iowa-gaines-crew-sweatshirt-mens-pd26-ln-t.jpg?rlkey=lgn8uvnfjydazzsfy3qpzv9sf&amp;dl=0","Click to download Image")</f>
      </c>
      <c r="B1472" s="0">
        <f>HYPERLINK("https://dl.dropboxusercontent.com/scl/fi/lf1pbdqonbdll4wi6x3az/mens-hoodie-size-chartsquincy-crewneck.jpg?rlkey=x3pih2o20onbg0d6mj1xzadsi&amp;dl=0","Click to download SizeChart")</f>
      </c>
      <c r="C1472" s="0" t="inlineStr">
        <is>
          <t>Gaines Men's Fleece Sweatshirt</t>
        </is>
      </c>
      <c r="D1472" s="1">
        <v>161022</v>
      </c>
      <c r="E1472" s="0" t="inlineStr">
        <is>
          <t>IOWA GAINES M LN:161022D-XL</t>
        </is>
      </c>
      <c r="F1472" s="2">
        <v>800161022077</v>
      </c>
      <c r="G1472" s="0" t="inlineStr">
        <is>
          <t>MENS</t>
        </is>
      </c>
      <c r="H1472" s="0" t="inlineStr">
        <is>
          <t>XL</t>
        </is>
      </c>
      <c r="I1472" s="0">
        <v>46.99</v>
      </c>
      <c r="J1472" s="0">
        <v>50</v>
      </c>
    </row>
    <row r="1473" spans="1:10" customHeight="0">
      <c r="A1473" s="0">
        <f>HYPERLINK("https://dl.dropboxusercontent.com/scl/fi/zq21i667d7x4gt4x4gnm9/161022-iowa-gaines-crew-sweatshirt-mens-pd26-ln-t.jpg?rlkey=lgn8uvnfjydazzsfy3qpzv9sf&amp;dl=0","Click to download Image")</f>
      </c>
      <c r="B1473" s="0">
        <f>HYPERLINK("https://dl.dropboxusercontent.com/scl/fi/lf1pbdqonbdll4wi6x3az/mens-hoodie-size-chartsquincy-crewneck.jpg?rlkey=x3pih2o20onbg0d6mj1xzadsi&amp;dl=0","Click to download SizeChart")</f>
      </c>
      <c r="C1473" s="0" t="inlineStr">
        <is>
          <t>Gaines Men's Fleece Sweatshirt</t>
        </is>
      </c>
      <c r="D1473" s="1">
        <v>161022</v>
      </c>
      <c r="E1473" s="0" t="inlineStr">
        <is>
          <t>IOWA GAINES M LN:161022E-2XL</t>
        </is>
      </c>
      <c r="F1473" s="2">
        <v>800161022084</v>
      </c>
      <c r="G1473" s="0" t="inlineStr">
        <is>
          <t>MENS</t>
        </is>
      </c>
      <c r="H1473" s="0" t="inlineStr">
        <is>
          <t>2XL</t>
        </is>
      </c>
      <c r="I1473" s="0">
        <v>46.99</v>
      </c>
      <c r="J1473" s="0">
        <v>34</v>
      </c>
    </row>
    <row r="1474" spans="1:10" customHeight="0">
      <c r="A1474" s="0">
        <f>HYPERLINK("https://dl.dropboxusercontent.com/scl/fi/zq21i667d7x4gt4x4gnm9/161022-iowa-gaines-crew-sweatshirt-mens-pd26-ln-t.jpg?rlkey=lgn8uvnfjydazzsfy3qpzv9sf&amp;dl=0","Click to download Image")</f>
      </c>
      <c r="B1474" s="0">
        <f>HYPERLINK("https://dl.dropboxusercontent.com/scl/fi/lf1pbdqonbdll4wi6x3az/mens-hoodie-size-chartsquincy-crewneck.jpg?rlkey=x3pih2o20onbg0d6mj1xzadsi&amp;dl=0","Click to download SizeChart")</f>
      </c>
      <c r="C1474" s="0" t="inlineStr">
        <is>
          <t>Gaines Men's Fleece Sweatshirt</t>
        </is>
      </c>
      <c r="D1474" s="1">
        <v>161022</v>
      </c>
      <c r="E1474" s="0" t="inlineStr">
        <is>
          <t>IOWA GAINES M LN:161022F-3XL</t>
        </is>
      </c>
      <c r="F1474" s="2">
        <v>800161022091</v>
      </c>
      <c r="G1474" s="0" t="inlineStr">
        <is>
          <t>MENS</t>
        </is>
      </c>
      <c r="H1474" s="0" t="inlineStr">
        <is>
          <t>3XL</t>
        </is>
      </c>
      <c r="I1474" s="0">
        <v>46.99</v>
      </c>
      <c r="J1474" s="0">
        <v>17</v>
      </c>
    </row>
    <row r="1475" spans="1:10" customHeight="0">
      <c r="A1475" s="0">
        <f>HYPERLINK("https://dl.dropboxusercontent.com/scl/fi/isc4t79fwp1lt85p3n96p/161020-iowa-gaines-crew-sweatshirt-mens-pd26-bk-t.jpg?rlkey=6iglex8r918245otwquy5onns&amp;dl=0","Click to download Image")</f>
      </c>
      <c r="B1475" s="0">
        <f>HYPERLINK("https://dl.dropboxusercontent.com/scl/fi/lf1pbdqonbdll4wi6x3az/mens-hoodie-size-chartsquincy-crewneck.jpg?rlkey=x3pih2o20onbg0d6mj1xzadsi&amp;dl=0","Click to download SizeChart")</f>
      </c>
      <c r="C1475" s="0" t="inlineStr">
        <is>
          <t>Gaines Men's Fleece Sweatshirt</t>
        </is>
      </c>
      <c r="D1475" s="1">
        <v>161020</v>
      </c>
      <c r="E1475" s="0" t="inlineStr">
        <is>
          <t>IOWA GAINES M BK:161020A-S</t>
        </is>
      </c>
      <c r="F1475" s="2">
        <v>800161020042</v>
      </c>
      <c r="G1475" s="0" t="inlineStr">
        <is>
          <t>MENS</t>
        </is>
      </c>
      <c r="H1475" s="0" t="inlineStr">
        <is>
          <t>S</t>
        </is>
      </c>
      <c r="I1475" s="0">
        <v>46.99</v>
      </c>
      <c r="J1475" s="0">
        <v>16</v>
      </c>
    </row>
    <row r="1476" spans="1:10" customHeight="0">
      <c r="A1476" s="0">
        <f>HYPERLINK("https://dl.dropboxusercontent.com/scl/fi/isc4t79fwp1lt85p3n96p/161020-iowa-gaines-crew-sweatshirt-mens-pd26-bk-t.jpg?rlkey=6iglex8r918245otwquy5onns&amp;dl=0","Click to download Image")</f>
      </c>
      <c r="B1476" s="0">
        <f>HYPERLINK("https://dl.dropboxusercontent.com/scl/fi/lf1pbdqonbdll4wi6x3az/mens-hoodie-size-chartsquincy-crewneck.jpg?rlkey=x3pih2o20onbg0d6mj1xzadsi&amp;dl=0","Click to download SizeChart")</f>
      </c>
      <c r="C1476" s="0" t="inlineStr">
        <is>
          <t>Gaines Men's Fleece Sweatshirt</t>
        </is>
      </c>
      <c r="D1476" s="1">
        <v>161020</v>
      </c>
      <c r="E1476" s="0" t="inlineStr">
        <is>
          <t>IOWA GAINES M BK:161020B-M</t>
        </is>
      </c>
      <c r="F1476" s="2">
        <v>800161020059</v>
      </c>
      <c r="G1476" s="0" t="inlineStr">
        <is>
          <t>MENS</t>
        </is>
      </c>
      <c r="H1476" s="0" t="inlineStr">
        <is>
          <t>M</t>
        </is>
      </c>
      <c r="I1476" s="0">
        <v>46.99</v>
      </c>
      <c r="J1476" s="0">
        <v>32</v>
      </c>
    </row>
    <row r="1477" spans="1:10" customHeight="0">
      <c r="A1477" s="0">
        <f>HYPERLINK("https://dl.dropboxusercontent.com/scl/fi/isc4t79fwp1lt85p3n96p/161020-iowa-gaines-crew-sweatshirt-mens-pd26-bk-t.jpg?rlkey=6iglex8r918245otwquy5onns&amp;dl=0","Click to download Image")</f>
      </c>
      <c r="B1477" s="0">
        <f>HYPERLINK("https://dl.dropboxusercontent.com/scl/fi/lf1pbdqonbdll4wi6x3az/mens-hoodie-size-chartsquincy-crewneck.jpg?rlkey=x3pih2o20onbg0d6mj1xzadsi&amp;dl=0","Click to download SizeChart")</f>
      </c>
      <c r="C1477" s="0" t="inlineStr">
        <is>
          <t>Gaines Men's Fleece Sweatshirt</t>
        </is>
      </c>
      <c r="D1477" s="1">
        <v>161020</v>
      </c>
      <c r="E1477" s="0" t="inlineStr">
        <is>
          <t>IOWA GAINES M BK:161020C-L</t>
        </is>
      </c>
      <c r="F1477" s="2">
        <v>800161020066</v>
      </c>
      <c r="G1477" s="0" t="inlineStr">
        <is>
          <t>MENS</t>
        </is>
      </c>
      <c r="H1477" s="0" t="inlineStr">
        <is>
          <t>L</t>
        </is>
      </c>
      <c r="I1477" s="0">
        <v>46.99</v>
      </c>
      <c r="J1477" s="0">
        <v>48</v>
      </c>
    </row>
    <row r="1478" spans="1:10" customHeight="0">
      <c r="A1478" s="0">
        <f>HYPERLINK("https://dl.dropboxusercontent.com/scl/fi/isc4t79fwp1lt85p3n96p/161020-iowa-gaines-crew-sweatshirt-mens-pd26-bk-t.jpg?rlkey=6iglex8r918245otwquy5onns&amp;dl=0","Click to download Image")</f>
      </c>
      <c r="B1478" s="0">
        <f>HYPERLINK("https://dl.dropboxusercontent.com/scl/fi/lf1pbdqonbdll4wi6x3az/mens-hoodie-size-chartsquincy-crewneck.jpg?rlkey=x3pih2o20onbg0d6mj1xzadsi&amp;dl=0","Click to download SizeChart")</f>
      </c>
      <c r="C1478" s="0" t="inlineStr">
        <is>
          <t>Gaines Men's Fleece Sweatshirt</t>
        </is>
      </c>
      <c r="D1478" s="1">
        <v>161020</v>
      </c>
      <c r="E1478" s="0" t="inlineStr">
        <is>
          <t>IOWA GAINES M BK:161020D-XL</t>
        </is>
      </c>
      <c r="F1478" s="2">
        <v>800161020073</v>
      </c>
      <c r="G1478" s="0" t="inlineStr">
        <is>
          <t>MENS</t>
        </is>
      </c>
      <c r="H1478" s="0" t="inlineStr">
        <is>
          <t>XL</t>
        </is>
      </c>
      <c r="I1478" s="0">
        <v>46.99</v>
      </c>
      <c r="J1478" s="0">
        <v>48</v>
      </c>
    </row>
    <row r="1479" spans="1:10" customHeight="0">
      <c r="A1479" s="0">
        <f>HYPERLINK("https://dl.dropboxusercontent.com/scl/fi/isc4t79fwp1lt85p3n96p/161020-iowa-gaines-crew-sweatshirt-mens-pd26-bk-t.jpg?rlkey=6iglex8r918245otwquy5onns&amp;dl=0","Click to download Image")</f>
      </c>
      <c r="B1479" s="0">
        <f>HYPERLINK("https://dl.dropboxusercontent.com/scl/fi/lf1pbdqonbdll4wi6x3az/mens-hoodie-size-chartsquincy-crewneck.jpg?rlkey=x3pih2o20onbg0d6mj1xzadsi&amp;dl=0","Click to download SizeChart")</f>
      </c>
      <c r="C1479" s="0" t="inlineStr">
        <is>
          <t>Gaines Men's Fleece Sweatshirt</t>
        </is>
      </c>
      <c r="D1479" s="1">
        <v>161020</v>
      </c>
      <c r="E1479" s="0" t="inlineStr">
        <is>
          <t>IOWA GAINES M BK:161020E-2XL</t>
        </is>
      </c>
      <c r="F1479" s="2">
        <v>800161020080</v>
      </c>
      <c r="G1479" s="0" t="inlineStr">
        <is>
          <t>MENS</t>
        </is>
      </c>
      <c r="H1479" s="0" t="inlineStr">
        <is>
          <t>2XL</t>
        </is>
      </c>
      <c r="I1479" s="0">
        <v>46.99</v>
      </c>
      <c r="J1479" s="0">
        <v>32</v>
      </c>
    </row>
    <row r="1480" spans="1:10" customHeight="0">
      <c r="A1480" s="0">
        <f>HYPERLINK("https://dl.dropboxusercontent.com/scl/fi/isc4t79fwp1lt85p3n96p/161020-iowa-gaines-crew-sweatshirt-mens-pd26-bk-t.jpg?rlkey=6iglex8r918245otwquy5onns&amp;dl=0","Click to download Image")</f>
      </c>
      <c r="B1480" s="0">
        <f>HYPERLINK("https://dl.dropboxusercontent.com/scl/fi/lf1pbdqonbdll4wi6x3az/mens-hoodie-size-chartsquincy-crewneck.jpg?rlkey=x3pih2o20onbg0d6mj1xzadsi&amp;dl=0","Click to download SizeChart")</f>
      </c>
      <c r="C1480" s="0" t="inlineStr">
        <is>
          <t>Gaines Men's Fleece Sweatshirt</t>
        </is>
      </c>
      <c r="D1480" s="1">
        <v>161020</v>
      </c>
      <c r="E1480" s="0" t="inlineStr">
        <is>
          <t>IOWA GAINES M BK:161020F-3XL</t>
        </is>
      </c>
      <c r="F1480" s="2">
        <v>800161020097</v>
      </c>
      <c r="G1480" s="0" t="inlineStr">
        <is>
          <t>MENS</t>
        </is>
      </c>
      <c r="H1480" s="0" t="inlineStr">
        <is>
          <t>3XL</t>
        </is>
      </c>
      <c r="I1480" s="0">
        <v>46.99</v>
      </c>
      <c r="J1480" s="0">
        <v>16</v>
      </c>
    </row>
    <row r="1481" spans="1:10" customHeight="0">
      <c r="A1481" s="0">
        <f>HYPERLINK("https://dl.dropboxusercontent.com/scl/fi/qrurv088amreuwjtykuug/162134-drake-gaines-t.jpg?rlkey=8ipsozkym3xes565db2cclg5l&amp;dl=0","Click to download Image")</f>
      </c>
      <c r="B1481" s="0">
        <f>HYPERLINK("https://dl.dropboxusercontent.com/scl/fi/lf1pbdqonbdll4wi6x3az/mens-hoodie-size-chartsquincy-crewneck.jpg?rlkey=x3pih2o20onbg0d6mj1xzadsi&amp;dl=0","Click to download SizeChart")</f>
      </c>
      <c r="C1481" s="0" t="inlineStr">
        <is>
          <t>Gaines Men's Fleece Sweatshirt</t>
        </is>
      </c>
      <c r="D1481" s="1">
        <v>162134</v>
      </c>
      <c r="E1481" s="0" t="inlineStr">
        <is>
          <t>DRK GAINES M HG:162134A-S</t>
        </is>
      </c>
      <c r="F1481" s="2">
        <v>817162134043</v>
      </c>
      <c r="G1481" s="0" t="inlineStr">
        <is>
          <t>MENS</t>
        </is>
      </c>
      <c r="H1481" s="0" t="inlineStr">
        <is>
          <t>S</t>
        </is>
      </c>
      <c r="I1481" s="0">
        <v>46.99</v>
      </c>
      <c r="J1481" s="0">
        <v>4</v>
      </c>
    </row>
    <row r="1482" spans="1:10" customHeight="0">
      <c r="A1482" s="0">
        <f>HYPERLINK("https://dl.dropboxusercontent.com/scl/fi/qrurv088amreuwjtykuug/162134-drake-gaines-t.jpg?rlkey=8ipsozkym3xes565db2cclg5l&amp;dl=0","Click to download Image")</f>
      </c>
      <c r="B1482" s="0">
        <f>HYPERLINK("https://dl.dropboxusercontent.com/scl/fi/lf1pbdqonbdll4wi6x3az/mens-hoodie-size-chartsquincy-crewneck.jpg?rlkey=x3pih2o20onbg0d6mj1xzadsi&amp;dl=0","Click to download SizeChart")</f>
      </c>
      <c r="C1482" s="0" t="inlineStr">
        <is>
          <t>Gaines Men's Fleece Sweatshirt</t>
        </is>
      </c>
      <c r="D1482" s="1">
        <v>162134</v>
      </c>
      <c r="E1482" s="0" t="inlineStr">
        <is>
          <t>DRK GAINES M HG:162134B-M</t>
        </is>
      </c>
      <c r="F1482" s="2">
        <v>817162134050</v>
      </c>
      <c r="G1482" s="0" t="inlineStr">
        <is>
          <t>MENS</t>
        </is>
      </c>
      <c r="H1482" s="0" t="inlineStr">
        <is>
          <t>M</t>
        </is>
      </c>
      <c r="I1482" s="0">
        <v>46.99</v>
      </c>
      <c r="J1482" s="0">
        <v>8</v>
      </c>
    </row>
    <row r="1483" spans="1:10" customHeight="0">
      <c r="A1483" s="0">
        <f>HYPERLINK("https://dl.dropboxusercontent.com/scl/fi/qrurv088amreuwjtykuug/162134-drake-gaines-t.jpg?rlkey=8ipsozkym3xes565db2cclg5l&amp;dl=0","Click to download Image")</f>
      </c>
      <c r="B1483" s="0">
        <f>HYPERLINK("https://dl.dropboxusercontent.com/scl/fi/lf1pbdqonbdll4wi6x3az/mens-hoodie-size-chartsquincy-crewneck.jpg?rlkey=x3pih2o20onbg0d6mj1xzadsi&amp;dl=0","Click to download SizeChart")</f>
      </c>
      <c r="C1483" s="0" t="inlineStr">
        <is>
          <t>Gaines Men's Fleece Sweatshirt</t>
        </is>
      </c>
      <c r="D1483" s="1">
        <v>162134</v>
      </c>
      <c r="E1483" s="0" t="inlineStr">
        <is>
          <t>DRK GAINES M HG:162134C-L</t>
        </is>
      </c>
      <c r="F1483" s="2">
        <v>817162134067</v>
      </c>
      <c r="G1483" s="0" t="inlineStr">
        <is>
          <t>MENS</t>
        </is>
      </c>
      <c r="H1483" s="0" t="inlineStr">
        <is>
          <t>L</t>
        </is>
      </c>
      <c r="I1483" s="0">
        <v>46.99</v>
      </c>
      <c r="J1483" s="0">
        <v>12</v>
      </c>
    </row>
    <row r="1484" spans="1:10" customHeight="0">
      <c r="A1484" s="0">
        <f>HYPERLINK("https://dl.dropboxusercontent.com/scl/fi/qrurv088amreuwjtykuug/162134-drake-gaines-t.jpg?rlkey=8ipsozkym3xes565db2cclg5l&amp;dl=0","Click to download Image")</f>
      </c>
      <c r="B1484" s="0">
        <f>HYPERLINK("https://dl.dropboxusercontent.com/scl/fi/lf1pbdqonbdll4wi6x3az/mens-hoodie-size-chartsquincy-crewneck.jpg?rlkey=x3pih2o20onbg0d6mj1xzadsi&amp;dl=0","Click to download SizeChart")</f>
      </c>
      <c r="C1484" s="0" t="inlineStr">
        <is>
          <t>Gaines Men's Fleece Sweatshirt</t>
        </is>
      </c>
      <c r="D1484" s="1">
        <v>162134</v>
      </c>
      <c r="E1484" s="0" t="inlineStr">
        <is>
          <t>DRK GAINES M HG:162134D-XL</t>
        </is>
      </c>
      <c r="F1484" s="2">
        <v>817162134074</v>
      </c>
      <c r="G1484" s="0" t="inlineStr">
        <is>
          <t>MENS</t>
        </is>
      </c>
      <c r="H1484" s="0" t="inlineStr">
        <is>
          <t>XL</t>
        </is>
      </c>
      <c r="I1484" s="0">
        <v>46.99</v>
      </c>
      <c r="J1484" s="0">
        <v>12</v>
      </c>
    </row>
    <row r="1485" spans="1:10" customHeight="0">
      <c r="A1485" s="0">
        <f>HYPERLINK("https://dl.dropboxusercontent.com/scl/fi/qrurv088amreuwjtykuug/162134-drake-gaines-t.jpg?rlkey=8ipsozkym3xes565db2cclg5l&amp;dl=0","Click to download Image")</f>
      </c>
      <c r="B1485" s="0">
        <f>HYPERLINK("https://dl.dropboxusercontent.com/scl/fi/lf1pbdqonbdll4wi6x3az/mens-hoodie-size-chartsquincy-crewneck.jpg?rlkey=x3pih2o20onbg0d6mj1xzadsi&amp;dl=0","Click to download SizeChart")</f>
      </c>
      <c r="C1485" s="0" t="inlineStr">
        <is>
          <t>Gaines Men's Fleece Sweatshirt</t>
        </is>
      </c>
      <c r="D1485" s="1">
        <v>162134</v>
      </c>
      <c r="E1485" s="0" t="inlineStr">
        <is>
          <t>DRK GAINES M HG:162134E-2XL</t>
        </is>
      </c>
      <c r="F1485" s="2">
        <v>817162134081</v>
      </c>
      <c r="G1485" s="0" t="inlineStr">
        <is>
          <t>MENS</t>
        </is>
      </c>
      <c r="H1485" s="0" t="inlineStr">
        <is>
          <t>2XL</t>
        </is>
      </c>
      <c r="I1485" s="0">
        <v>46.99</v>
      </c>
      <c r="J1485" s="0">
        <v>8</v>
      </c>
    </row>
    <row r="1486" spans="1:10" customHeight="0">
      <c r="A1486" s="0">
        <f>HYPERLINK("https://dl.dropboxusercontent.com/scl/fi/qrurv088amreuwjtykuug/162134-drake-gaines-t.jpg?rlkey=8ipsozkym3xes565db2cclg5l&amp;dl=0","Click to download Image")</f>
      </c>
      <c r="B1486" s="0">
        <f>HYPERLINK("https://dl.dropboxusercontent.com/scl/fi/lf1pbdqonbdll4wi6x3az/mens-hoodie-size-chartsquincy-crewneck.jpg?rlkey=x3pih2o20onbg0d6mj1xzadsi&amp;dl=0","Click to download SizeChart")</f>
      </c>
      <c r="C1486" s="0" t="inlineStr">
        <is>
          <t>Gaines Men's Fleece Sweatshirt</t>
        </is>
      </c>
      <c r="D1486" s="1">
        <v>162134</v>
      </c>
      <c r="E1486" s="0" t="inlineStr">
        <is>
          <t>DRK GAINES M HG:162134F-3XL</t>
        </is>
      </c>
      <c r="F1486" s="2">
        <v>817162134098</v>
      </c>
      <c r="G1486" s="0" t="inlineStr">
        <is>
          <t>MENS</t>
        </is>
      </c>
      <c r="H1486" s="0" t="inlineStr">
        <is>
          <t>3XL</t>
        </is>
      </c>
      <c r="I1486" s="0">
        <v>46.99</v>
      </c>
      <c r="J1486" s="0">
        <v>4</v>
      </c>
    </row>
    <row r="1487" spans="1:10" customHeight="0">
      <c r="A1487" s="0">
        <f>HYPERLINK("https://dl.dropboxusercontent.com/scl/fi/18ei3qdu0ytxszw2liq7z/161021-iowa-gaines-crew-sweatshirt-mens-pd26-hg-t.jpg?rlkey=ufwebo3fp272a5t3or7q9ku0x&amp;dl=0","Click to download Image")</f>
      </c>
      <c r="B1487" s="0">
        <f>HYPERLINK("https://dl.dropboxusercontent.com/scl/fi/lf1pbdqonbdll4wi6x3az/mens-hoodie-size-chartsquincy-crewneck.jpg?rlkey=x3pih2o20onbg0d6mj1xzadsi&amp;dl=0","Click to download SizeChart")</f>
      </c>
      <c r="C1487" s="0" t="inlineStr">
        <is>
          <t>Gaines Men's Fleece Sweatshirt</t>
        </is>
      </c>
      <c r="D1487" s="1">
        <v>161021</v>
      </c>
      <c r="E1487" s="0" t="inlineStr">
        <is>
          <t>IOWA GAINES M HG:161021A-S</t>
        </is>
      </c>
      <c r="F1487" s="2">
        <v>800161021049</v>
      </c>
      <c r="G1487" s="0" t="inlineStr">
        <is>
          <t>MENS</t>
        </is>
      </c>
      <c r="H1487" s="0" t="inlineStr">
        <is>
          <t>S</t>
        </is>
      </c>
      <c r="I1487" s="0">
        <v>46.99</v>
      </c>
      <c r="J1487" s="0">
        <v>15</v>
      </c>
    </row>
    <row r="1488" spans="1:10" customHeight="0">
      <c r="A1488" s="0">
        <f>HYPERLINK("https://dl.dropboxusercontent.com/scl/fi/18ei3qdu0ytxszw2liq7z/161021-iowa-gaines-crew-sweatshirt-mens-pd26-hg-t.jpg?rlkey=ufwebo3fp272a5t3or7q9ku0x&amp;dl=0","Click to download Image")</f>
      </c>
      <c r="B1488" s="0">
        <f>HYPERLINK("https://dl.dropboxusercontent.com/scl/fi/lf1pbdqonbdll4wi6x3az/mens-hoodie-size-chartsquincy-crewneck.jpg?rlkey=x3pih2o20onbg0d6mj1xzadsi&amp;dl=0","Click to download SizeChart")</f>
      </c>
      <c r="C1488" s="0" t="inlineStr">
        <is>
          <t>Gaines Men's Fleece Sweatshirt</t>
        </is>
      </c>
      <c r="D1488" s="1">
        <v>161021</v>
      </c>
      <c r="E1488" s="0" t="inlineStr">
        <is>
          <t>IOWA GAINES M HG:161021B-M</t>
        </is>
      </c>
      <c r="F1488" s="2">
        <v>800161021056</v>
      </c>
      <c r="G1488" s="0" t="inlineStr">
        <is>
          <t>MENS</t>
        </is>
      </c>
      <c r="H1488" s="0" t="inlineStr">
        <is>
          <t>M</t>
        </is>
      </c>
      <c r="I1488" s="0">
        <v>46.99</v>
      </c>
      <c r="J1488" s="0">
        <v>30</v>
      </c>
    </row>
    <row r="1489" spans="1:10" customHeight="0">
      <c r="A1489" s="0">
        <f>HYPERLINK("https://dl.dropboxusercontent.com/scl/fi/18ei3qdu0ytxszw2liq7z/161021-iowa-gaines-crew-sweatshirt-mens-pd26-hg-t.jpg?rlkey=ufwebo3fp272a5t3or7q9ku0x&amp;dl=0","Click to download Image")</f>
      </c>
      <c r="B1489" s="0">
        <f>HYPERLINK("https://dl.dropboxusercontent.com/scl/fi/lf1pbdqonbdll4wi6x3az/mens-hoodie-size-chartsquincy-crewneck.jpg?rlkey=x3pih2o20onbg0d6mj1xzadsi&amp;dl=0","Click to download SizeChart")</f>
      </c>
      <c r="C1489" s="0" t="inlineStr">
        <is>
          <t>Gaines Men's Fleece Sweatshirt</t>
        </is>
      </c>
      <c r="D1489" s="1">
        <v>161021</v>
      </c>
      <c r="E1489" s="0" t="inlineStr">
        <is>
          <t>IOWA GAINES M HG:161021C-L</t>
        </is>
      </c>
      <c r="F1489" s="2">
        <v>800161021063</v>
      </c>
      <c r="G1489" s="0" t="inlineStr">
        <is>
          <t>MENS</t>
        </is>
      </c>
      <c r="H1489" s="0" t="inlineStr">
        <is>
          <t>L</t>
        </is>
      </c>
      <c r="I1489" s="0">
        <v>46.99</v>
      </c>
      <c r="J1489" s="0">
        <v>43</v>
      </c>
    </row>
    <row r="1490" spans="1:10" customHeight="0">
      <c r="A1490" s="0">
        <f>HYPERLINK("https://dl.dropboxusercontent.com/scl/fi/18ei3qdu0ytxszw2liq7z/161021-iowa-gaines-crew-sweatshirt-mens-pd26-hg-t.jpg?rlkey=ufwebo3fp272a5t3or7q9ku0x&amp;dl=0","Click to download Image")</f>
      </c>
      <c r="B1490" s="0">
        <f>HYPERLINK("https://dl.dropboxusercontent.com/scl/fi/lf1pbdqonbdll4wi6x3az/mens-hoodie-size-chartsquincy-crewneck.jpg?rlkey=x3pih2o20onbg0d6mj1xzadsi&amp;dl=0","Click to download SizeChart")</f>
      </c>
      <c r="C1490" s="0" t="inlineStr">
        <is>
          <t>Gaines Men's Fleece Sweatshirt</t>
        </is>
      </c>
      <c r="D1490" s="1">
        <v>161021</v>
      </c>
      <c r="E1490" s="0" t="inlineStr">
        <is>
          <t>IOWA GAINES M HG:161021D-XL</t>
        </is>
      </c>
      <c r="F1490" s="2">
        <v>800161021070</v>
      </c>
      <c r="G1490" s="0" t="inlineStr">
        <is>
          <t>MENS</t>
        </is>
      </c>
      <c r="H1490" s="0" t="inlineStr">
        <is>
          <t>XL</t>
        </is>
      </c>
      <c r="I1490" s="0">
        <v>46.99</v>
      </c>
      <c r="J1490" s="0">
        <v>44</v>
      </c>
    </row>
    <row r="1491" spans="1:10" customHeight="0">
      <c r="A1491" s="0">
        <f>HYPERLINK("https://dl.dropboxusercontent.com/scl/fi/18ei3qdu0ytxszw2liq7z/161021-iowa-gaines-crew-sweatshirt-mens-pd26-hg-t.jpg?rlkey=ufwebo3fp272a5t3or7q9ku0x&amp;dl=0","Click to download Image")</f>
      </c>
      <c r="B1491" s="0">
        <f>HYPERLINK("https://dl.dropboxusercontent.com/scl/fi/lf1pbdqonbdll4wi6x3az/mens-hoodie-size-chartsquincy-crewneck.jpg?rlkey=x3pih2o20onbg0d6mj1xzadsi&amp;dl=0","Click to download SizeChart")</f>
      </c>
      <c r="C1491" s="0" t="inlineStr">
        <is>
          <t>Gaines Men's Fleece Sweatshirt</t>
        </is>
      </c>
      <c r="D1491" s="1">
        <v>161021</v>
      </c>
      <c r="E1491" s="0" t="inlineStr">
        <is>
          <t>IOWA GAINES M HG:161021E-2XL</t>
        </is>
      </c>
      <c r="F1491" s="2">
        <v>800161021087</v>
      </c>
      <c r="G1491" s="0" t="inlineStr">
        <is>
          <t>MENS</t>
        </is>
      </c>
      <c r="H1491" s="0" t="inlineStr">
        <is>
          <t>2XL</t>
        </is>
      </c>
      <c r="I1491" s="0">
        <v>46.99</v>
      </c>
      <c r="J1491" s="0">
        <v>29</v>
      </c>
    </row>
    <row r="1492" spans="1:10" customHeight="0">
      <c r="A1492" s="0">
        <f>HYPERLINK("https://dl.dropboxusercontent.com/scl/fi/18ei3qdu0ytxszw2liq7z/161021-iowa-gaines-crew-sweatshirt-mens-pd26-hg-t.jpg?rlkey=ufwebo3fp272a5t3or7q9ku0x&amp;dl=0","Click to download Image")</f>
      </c>
      <c r="B1492" s="0">
        <f>HYPERLINK("https://dl.dropboxusercontent.com/scl/fi/lf1pbdqonbdll4wi6x3az/mens-hoodie-size-chartsquincy-crewneck.jpg?rlkey=x3pih2o20onbg0d6mj1xzadsi&amp;dl=0","Click to download SizeChart")</f>
      </c>
      <c r="C1492" s="0" t="inlineStr">
        <is>
          <t>Gaines Men's Fleece Sweatshirt</t>
        </is>
      </c>
      <c r="D1492" s="1">
        <v>161021</v>
      </c>
      <c r="E1492" s="0" t="inlineStr">
        <is>
          <t>IOWA GAINES M HG:161021F-3XL</t>
        </is>
      </c>
      <c r="F1492" s="2">
        <v>800161021094</v>
      </c>
      <c r="G1492" s="0" t="inlineStr">
        <is>
          <t>MENS</t>
        </is>
      </c>
      <c r="H1492" s="0" t="inlineStr">
        <is>
          <t>3XL</t>
        </is>
      </c>
      <c r="I1492" s="0">
        <v>46.99</v>
      </c>
      <c r="J1492" s="0">
        <v>15</v>
      </c>
    </row>
    <row r="1493" spans="1:10" customHeight="0">
      <c r="A1493" s="0">
        <f>HYPERLINK("https://dl.dropboxusercontent.com/scl/fi/jx99bfwu8txhaxm53m1sg/161027-isu-gaines-t.jpg?rlkey=babd3axwu4cjsg2empb04867d&amp;dl=0","Click to download Image")</f>
      </c>
      <c r="B1493" s="0">
        <f>HYPERLINK("https://dl.dropboxusercontent.com/scl/fi/lf1pbdqonbdll4wi6x3az/mens-hoodie-size-chartsquincy-crewneck.jpg?rlkey=x3pih2o20onbg0d6mj1xzadsi&amp;dl=0","Click to download SizeChart")</f>
      </c>
      <c r="C1493" s="0" t="inlineStr">
        <is>
          <t>Gaines Men's Fleece Sweatshirt</t>
        </is>
      </c>
      <c r="D1493" s="1">
        <v>161027</v>
      </c>
      <c r="E1493" s="0" t="inlineStr">
        <is>
          <t>ISU GAINES M HG:161027A-S</t>
        </is>
      </c>
      <c r="F1493" s="2">
        <v>801161027048</v>
      </c>
      <c r="G1493" s="0" t="inlineStr">
        <is>
          <t>MENS</t>
        </is>
      </c>
      <c r="H1493" s="0" t="inlineStr">
        <is>
          <t>S</t>
        </is>
      </c>
      <c r="I1493" s="0">
        <v>46.99</v>
      </c>
      <c r="J1493" s="0">
        <v>20</v>
      </c>
    </row>
    <row r="1494" spans="1:10" customHeight="0">
      <c r="A1494" s="0">
        <f>HYPERLINK("https://dl.dropboxusercontent.com/scl/fi/jx99bfwu8txhaxm53m1sg/161027-isu-gaines-t.jpg?rlkey=babd3axwu4cjsg2empb04867d&amp;dl=0","Click to download Image")</f>
      </c>
      <c r="B1494" s="0">
        <f>HYPERLINK("https://dl.dropboxusercontent.com/scl/fi/lf1pbdqonbdll4wi6x3az/mens-hoodie-size-chartsquincy-crewneck.jpg?rlkey=x3pih2o20onbg0d6mj1xzadsi&amp;dl=0","Click to download SizeChart")</f>
      </c>
      <c r="C1494" s="0" t="inlineStr">
        <is>
          <t>Gaines Men's Fleece Sweatshirt</t>
        </is>
      </c>
      <c r="D1494" s="1">
        <v>161027</v>
      </c>
      <c r="E1494" s="0" t="inlineStr">
        <is>
          <t>ISU GAINES M HG:161027B-M</t>
        </is>
      </c>
      <c r="F1494" s="2">
        <v>801161027055</v>
      </c>
      <c r="G1494" s="0" t="inlineStr">
        <is>
          <t>MENS</t>
        </is>
      </c>
      <c r="H1494" s="0" t="inlineStr">
        <is>
          <t>M</t>
        </is>
      </c>
      <c r="I1494" s="0">
        <v>46.99</v>
      </c>
      <c r="J1494" s="0">
        <v>41</v>
      </c>
    </row>
    <row r="1495" spans="1:10" customHeight="0">
      <c r="A1495" s="0">
        <f>HYPERLINK("https://dl.dropboxusercontent.com/scl/fi/jx99bfwu8txhaxm53m1sg/161027-isu-gaines-t.jpg?rlkey=babd3axwu4cjsg2empb04867d&amp;dl=0","Click to download Image")</f>
      </c>
      <c r="B1495" s="0">
        <f>HYPERLINK("https://dl.dropboxusercontent.com/scl/fi/lf1pbdqonbdll4wi6x3az/mens-hoodie-size-chartsquincy-crewneck.jpg?rlkey=x3pih2o20onbg0d6mj1xzadsi&amp;dl=0","Click to download SizeChart")</f>
      </c>
      <c r="C1495" s="0" t="inlineStr">
        <is>
          <t>Gaines Men's Fleece Sweatshirt</t>
        </is>
      </c>
      <c r="D1495" s="1">
        <v>161027</v>
      </c>
      <c r="E1495" s="0" t="inlineStr">
        <is>
          <t>ISU GAINES M HG:161027C-L</t>
        </is>
      </c>
      <c r="F1495" s="2">
        <v>801161027062</v>
      </c>
      <c r="G1495" s="0" t="inlineStr">
        <is>
          <t>MENS</t>
        </is>
      </c>
      <c r="H1495" s="0" t="inlineStr">
        <is>
          <t>L</t>
        </is>
      </c>
      <c r="I1495" s="0">
        <v>46.99</v>
      </c>
      <c r="J1495" s="0">
        <v>61</v>
      </c>
    </row>
    <row r="1496" spans="1:10" customHeight="0">
      <c r="A1496" s="0">
        <f>HYPERLINK("https://dl.dropboxusercontent.com/scl/fi/jx99bfwu8txhaxm53m1sg/161027-isu-gaines-t.jpg?rlkey=babd3axwu4cjsg2empb04867d&amp;dl=0","Click to download Image")</f>
      </c>
      <c r="B1496" s="0">
        <f>HYPERLINK("https://dl.dropboxusercontent.com/scl/fi/lf1pbdqonbdll4wi6x3az/mens-hoodie-size-chartsquincy-crewneck.jpg?rlkey=x3pih2o20onbg0d6mj1xzadsi&amp;dl=0","Click to download SizeChart")</f>
      </c>
      <c r="C1496" s="0" t="inlineStr">
        <is>
          <t>Gaines Men's Fleece Sweatshirt</t>
        </is>
      </c>
      <c r="D1496" s="1">
        <v>161027</v>
      </c>
      <c r="E1496" s="0" t="inlineStr">
        <is>
          <t>ISU GAINES M HG:161027D-XL</t>
        </is>
      </c>
      <c r="F1496" s="2">
        <v>801161027079</v>
      </c>
      <c r="G1496" s="0" t="inlineStr">
        <is>
          <t>MENS</t>
        </is>
      </c>
      <c r="H1496" s="0" t="inlineStr">
        <is>
          <t>XL</t>
        </is>
      </c>
      <c r="I1496" s="0">
        <v>46.99</v>
      </c>
      <c r="J1496" s="0">
        <v>60</v>
      </c>
    </row>
    <row r="1497" spans="1:10" customHeight="0">
      <c r="A1497" s="0">
        <f>HYPERLINK("https://dl.dropboxusercontent.com/scl/fi/jx99bfwu8txhaxm53m1sg/161027-isu-gaines-t.jpg?rlkey=babd3axwu4cjsg2empb04867d&amp;dl=0","Click to download Image")</f>
      </c>
      <c r="B1497" s="0">
        <f>HYPERLINK("https://dl.dropboxusercontent.com/scl/fi/lf1pbdqonbdll4wi6x3az/mens-hoodie-size-chartsquincy-crewneck.jpg?rlkey=x3pih2o20onbg0d6mj1xzadsi&amp;dl=0","Click to download SizeChart")</f>
      </c>
      <c r="C1497" s="0" t="inlineStr">
        <is>
          <t>Gaines Men's Fleece Sweatshirt</t>
        </is>
      </c>
      <c r="D1497" s="1">
        <v>161027</v>
      </c>
      <c r="E1497" s="0" t="inlineStr">
        <is>
          <t>ISU GAINES M HG:161027E-2XL</t>
        </is>
      </c>
      <c r="F1497" s="2">
        <v>801161027086</v>
      </c>
      <c r="G1497" s="0" t="inlineStr">
        <is>
          <t>MENS</t>
        </is>
      </c>
      <c r="H1497" s="0" t="inlineStr">
        <is>
          <t>2XL</t>
        </is>
      </c>
      <c r="I1497" s="0">
        <v>46.99</v>
      </c>
      <c r="J1497" s="0">
        <v>39</v>
      </c>
    </row>
    <row r="1498" spans="1:10" customHeight="0">
      <c r="A1498" s="0">
        <f>HYPERLINK("https://dl.dropboxusercontent.com/scl/fi/jx99bfwu8txhaxm53m1sg/161027-isu-gaines-t.jpg?rlkey=babd3axwu4cjsg2empb04867d&amp;dl=0","Click to download Image")</f>
      </c>
      <c r="B1498" s="0">
        <f>HYPERLINK("https://dl.dropboxusercontent.com/scl/fi/lf1pbdqonbdll4wi6x3az/mens-hoodie-size-chartsquincy-crewneck.jpg?rlkey=x3pih2o20onbg0d6mj1xzadsi&amp;dl=0","Click to download SizeChart")</f>
      </c>
      <c r="C1498" s="0" t="inlineStr">
        <is>
          <t>Gaines Men's Fleece Sweatshirt</t>
        </is>
      </c>
      <c r="D1498" s="1">
        <v>161027</v>
      </c>
      <c r="E1498" s="0" t="inlineStr">
        <is>
          <t>ISU GAINES M HG:161027F-3XL</t>
        </is>
      </c>
      <c r="F1498" s="2">
        <v>801161027093</v>
      </c>
      <c r="G1498" s="0" t="inlineStr">
        <is>
          <t>MENS</t>
        </is>
      </c>
      <c r="H1498" s="0" t="inlineStr">
        <is>
          <t>3XL</t>
        </is>
      </c>
      <c r="I1498" s="0">
        <v>46.99</v>
      </c>
      <c r="J1498" s="0">
        <v>20</v>
      </c>
    </row>
    <row r="1499" spans="1:10" customHeight="0">
      <c r="A1499" s="0">
        <f>HYPERLINK("https://dl.dropboxusercontent.com/scl/fi/vbxpwhxdiklt9wh96ex5a/161026-isu-gaines-t.jpg?rlkey=37rxxre41p2e5xnm4arfglgo9&amp;dl=0","Click to download Image")</f>
      </c>
      <c r="B1499" s="0">
        <f>HYPERLINK("https://dl.dropboxusercontent.com/scl/fi/lf1pbdqonbdll4wi6x3az/mens-hoodie-size-chartsquincy-crewneck.jpg?rlkey=x3pih2o20onbg0d6mj1xzadsi&amp;dl=0","Click to download SizeChart")</f>
      </c>
      <c r="C1499" s="0" t="inlineStr">
        <is>
          <t>Gaines Men's Fleece Sweatshirt</t>
        </is>
      </c>
      <c r="D1499" s="1">
        <v>161026</v>
      </c>
      <c r="E1499" s="0" t="inlineStr">
        <is>
          <t>ISU GAINES M CL:161026A-S</t>
        </is>
      </c>
      <c r="F1499" s="2">
        <v>801161026041</v>
      </c>
      <c r="G1499" s="0" t="inlineStr">
        <is>
          <t>MENS</t>
        </is>
      </c>
      <c r="H1499" s="0" t="inlineStr">
        <is>
          <t>S</t>
        </is>
      </c>
      <c r="I1499" s="0">
        <v>46.99</v>
      </c>
      <c r="J1499" s="0">
        <v>21</v>
      </c>
    </row>
    <row r="1500" spans="1:10" customHeight="0">
      <c r="A1500" s="0">
        <f>HYPERLINK("https://dl.dropboxusercontent.com/scl/fi/vbxpwhxdiklt9wh96ex5a/161026-isu-gaines-t.jpg?rlkey=37rxxre41p2e5xnm4arfglgo9&amp;dl=0","Click to download Image")</f>
      </c>
      <c r="B1500" s="0">
        <f>HYPERLINK("https://dl.dropboxusercontent.com/scl/fi/lf1pbdqonbdll4wi6x3az/mens-hoodie-size-chartsquincy-crewneck.jpg?rlkey=x3pih2o20onbg0d6mj1xzadsi&amp;dl=0","Click to download SizeChart")</f>
      </c>
      <c r="C1500" s="0" t="inlineStr">
        <is>
          <t>Gaines Men's Fleece Sweatshirt</t>
        </is>
      </c>
      <c r="D1500" s="1">
        <v>161026</v>
      </c>
      <c r="E1500" s="0" t="inlineStr">
        <is>
          <t>ISU GAINES M CL:161026B-M</t>
        </is>
      </c>
      <c r="F1500" s="2">
        <v>801161026058</v>
      </c>
      <c r="G1500" s="0" t="inlineStr">
        <is>
          <t>MENS</t>
        </is>
      </c>
      <c r="H1500" s="0" t="inlineStr">
        <is>
          <t>M</t>
        </is>
      </c>
      <c r="I1500" s="0">
        <v>46.99</v>
      </c>
      <c r="J1500" s="0">
        <v>42</v>
      </c>
    </row>
    <row r="1501" spans="1:10" customHeight="0">
      <c r="A1501" s="0">
        <f>HYPERLINK("https://dl.dropboxusercontent.com/scl/fi/vbxpwhxdiklt9wh96ex5a/161026-isu-gaines-t.jpg?rlkey=37rxxre41p2e5xnm4arfglgo9&amp;dl=0","Click to download Image")</f>
      </c>
      <c r="B1501" s="0">
        <f>HYPERLINK("https://dl.dropboxusercontent.com/scl/fi/lf1pbdqonbdll4wi6x3az/mens-hoodie-size-chartsquincy-crewneck.jpg?rlkey=x3pih2o20onbg0d6mj1xzadsi&amp;dl=0","Click to download SizeChart")</f>
      </c>
      <c r="C1501" s="0" t="inlineStr">
        <is>
          <t>Gaines Men's Fleece Sweatshirt</t>
        </is>
      </c>
      <c r="D1501" s="1">
        <v>161026</v>
      </c>
      <c r="E1501" s="0" t="inlineStr">
        <is>
          <t>ISU GAINES M CL:161026C-L</t>
        </is>
      </c>
      <c r="F1501" s="2">
        <v>801161026065</v>
      </c>
      <c r="G1501" s="0" t="inlineStr">
        <is>
          <t>MENS</t>
        </is>
      </c>
      <c r="H1501" s="0" t="inlineStr">
        <is>
          <t>L</t>
        </is>
      </c>
      <c r="I1501" s="0">
        <v>46.99</v>
      </c>
      <c r="J1501" s="0">
        <v>62</v>
      </c>
    </row>
    <row r="1502" spans="1:10" customHeight="0">
      <c r="A1502" s="0">
        <f>HYPERLINK("https://dl.dropboxusercontent.com/scl/fi/vbxpwhxdiklt9wh96ex5a/161026-isu-gaines-t.jpg?rlkey=37rxxre41p2e5xnm4arfglgo9&amp;dl=0","Click to download Image")</f>
      </c>
      <c r="B1502" s="0">
        <f>HYPERLINK("https://dl.dropboxusercontent.com/scl/fi/lf1pbdqonbdll4wi6x3az/mens-hoodie-size-chartsquincy-crewneck.jpg?rlkey=x3pih2o20onbg0d6mj1xzadsi&amp;dl=0","Click to download SizeChart")</f>
      </c>
      <c r="C1502" s="0" t="inlineStr">
        <is>
          <t>Gaines Men's Fleece Sweatshirt</t>
        </is>
      </c>
      <c r="D1502" s="1">
        <v>161026</v>
      </c>
      <c r="E1502" s="0" t="inlineStr">
        <is>
          <t>ISU GAINES M CL:161026D-XL</t>
        </is>
      </c>
      <c r="F1502" s="2">
        <v>801161026072</v>
      </c>
      <c r="G1502" s="0" t="inlineStr">
        <is>
          <t>MENS</t>
        </is>
      </c>
      <c r="H1502" s="0" t="inlineStr">
        <is>
          <t>XL</t>
        </is>
      </c>
      <c r="I1502" s="0">
        <v>46.99</v>
      </c>
      <c r="J1502" s="0">
        <v>62</v>
      </c>
    </row>
    <row r="1503" spans="1:10" customHeight="0">
      <c r="A1503" s="0">
        <f>HYPERLINK("https://dl.dropboxusercontent.com/scl/fi/vbxpwhxdiklt9wh96ex5a/161026-isu-gaines-t.jpg?rlkey=37rxxre41p2e5xnm4arfglgo9&amp;dl=0","Click to download Image")</f>
      </c>
      <c r="B1503" s="0">
        <f>HYPERLINK("https://dl.dropboxusercontent.com/scl/fi/lf1pbdqonbdll4wi6x3az/mens-hoodie-size-chartsquincy-crewneck.jpg?rlkey=x3pih2o20onbg0d6mj1xzadsi&amp;dl=0","Click to download SizeChart")</f>
      </c>
      <c r="C1503" s="0" t="inlineStr">
        <is>
          <t>Gaines Men's Fleece Sweatshirt</t>
        </is>
      </c>
      <c r="D1503" s="1">
        <v>161026</v>
      </c>
      <c r="E1503" s="0" t="inlineStr">
        <is>
          <t>ISU GAINES M CL:161026E-2XL</t>
        </is>
      </c>
      <c r="F1503" s="2">
        <v>801161026089</v>
      </c>
      <c r="G1503" s="0" t="inlineStr">
        <is>
          <t>MENS</t>
        </is>
      </c>
      <c r="H1503" s="0" t="inlineStr">
        <is>
          <t>2XL</t>
        </is>
      </c>
      <c r="I1503" s="0">
        <v>46.99</v>
      </c>
      <c r="J1503" s="0">
        <v>42</v>
      </c>
    </row>
    <row r="1504" spans="1:10" customHeight="0">
      <c r="A1504" s="0">
        <f>HYPERLINK("https://dl.dropboxusercontent.com/scl/fi/vbxpwhxdiklt9wh96ex5a/161026-isu-gaines-t.jpg?rlkey=37rxxre41p2e5xnm4arfglgo9&amp;dl=0","Click to download Image")</f>
      </c>
      <c r="B1504" s="0">
        <f>HYPERLINK("https://dl.dropboxusercontent.com/scl/fi/lf1pbdqonbdll4wi6x3az/mens-hoodie-size-chartsquincy-crewneck.jpg?rlkey=x3pih2o20onbg0d6mj1xzadsi&amp;dl=0","Click to download SizeChart")</f>
      </c>
      <c r="C1504" s="0" t="inlineStr">
        <is>
          <t>Gaines Men's Fleece Sweatshirt</t>
        </is>
      </c>
      <c r="D1504" s="1">
        <v>161026</v>
      </c>
      <c r="E1504" s="0" t="inlineStr">
        <is>
          <t>ISU GAINES M CL:161026F-3XL</t>
        </is>
      </c>
      <c r="F1504" s="2">
        <v>801161026096</v>
      </c>
      <c r="G1504" s="0" t="inlineStr">
        <is>
          <t>MENS</t>
        </is>
      </c>
      <c r="H1504" s="0" t="inlineStr">
        <is>
          <t>3XL</t>
        </is>
      </c>
      <c r="I1504" s="0">
        <v>46.99</v>
      </c>
      <c r="J1504" s="0">
        <v>21</v>
      </c>
    </row>
    <row r="1505" spans="1:10" customHeight="0">
      <c r="A1505" s="0">
        <f>HYPERLINK("https://dl.dropboxusercontent.com/scl/fi/54en7vek6wmmryeluw6q2/161023-iowa-gibson-hoodie-mens-pd26-t.jpg?rlkey=3setnqz1war4nd5lywam2w2y0&amp;dl=0","Click to download Image")</f>
      </c>
      <c r="B1505" s="0">
        <f>HYPERLINK("https://dl.dropboxusercontent.com/scl/fi/p6a3mr8ilekcamgyk2oeq/mens-hoodie-size-chartsquincy.jpg?rlkey=rlxqpex3ncig1wrd70gler5zw&amp;dl=0","Click to download SizeChart")</f>
      </c>
      <c r="C1505" s="0" t="inlineStr">
        <is>
          <t>Gibson Men's Fleece Hoodie</t>
        </is>
      </c>
      <c r="D1505" s="1">
        <v>161023</v>
      </c>
      <c r="E1505" s="0" t="inlineStr">
        <is>
          <t>IOWA GIBSON M BK:161023A-S</t>
        </is>
      </c>
      <c r="F1505" s="2">
        <v>800161023043</v>
      </c>
      <c r="G1505" s="0" t="inlineStr">
        <is>
          <t>MENS</t>
        </is>
      </c>
      <c r="H1505" s="0" t="inlineStr">
        <is>
          <t>S</t>
        </is>
      </c>
      <c r="I1505" s="0">
        <v>49.99</v>
      </c>
      <c r="J1505" s="0">
        <v>13</v>
      </c>
    </row>
    <row r="1506" spans="1:10" customHeight="0">
      <c r="A1506" s="0">
        <f>HYPERLINK("https://dl.dropboxusercontent.com/scl/fi/54en7vek6wmmryeluw6q2/161023-iowa-gibson-hoodie-mens-pd26-t.jpg?rlkey=3setnqz1war4nd5lywam2w2y0&amp;dl=0","Click to download Image")</f>
      </c>
      <c r="B1506" s="0">
        <f>HYPERLINK("https://dl.dropboxusercontent.com/scl/fi/p6a3mr8ilekcamgyk2oeq/mens-hoodie-size-chartsquincy.jpg?rlkey=rlxqpex3ncig1wrd70gler5zw&amp;dl=0","Click to download SizeChart")</f>
      </c>
      <c r="C1506" s="0" t="inlineStr">
        <is>
          <t>Gibson Men's Fleece Hoodie</t>
        </is>
      </c>
      <c r="D1506" s="1">
        <v>161023</v>
      </c>
      <c r="E1506" s="0" t="inlineStr">
        <is>
          <t>IOWA GIBSON M BK:161023B-M</t>
        </is>
      </c>
      <c r="F1506" s="2">
        <v>800161023050</v>
      </c>
      <c r="G1506" s="0" t="inlineStr">
        <is>
          <t>MENS</t>
        </is>
      </c>
      <c r="H1506" s="0" t="inlineStr">
        <is>
          <t>M</t>
        </is>
      </c>
      <c r="I1506" s="0">
        <v>49.99</v>
      </c>
      <c r="J1506" s="0">
        <v>25</v>
      </c>
    </row>
    <row r="1507" spans="1:10" customHeight="0">
      <c r="A1507" s="0">
        <f>HYPERLINK("https://dl.dropboxusercontent.com/scl/fi/54en7vek6wmmryeluw6q2/161023-iowa-gibson-hoodie-mens-pd26-t.jpg?rlkey=3setnqz1war4nd5lywam2w2y0&amp;dl=0","Click to download Image")</f>
      </c>
      <c r="B1507" s="0">
        <f>HYPERLINK("https://dl.dropboxusercontent.com/scl/fi/p6a3mr8ilekcamgyk2oeq/mens-hoodie-size-chartsquincy.jpg?rlkey=rlxqpex3ncig1wrd70gler5zw&amp;dl=0","Click to download SizeChart")</f>
      </c>
      <c r="C1507" s="0" t="inlineStr">
        <is>
          <t>Gibson Men's Fleece Hoodie</t>
        </is>
      </c>
      <c r="D1507" s="1">
        <v>161023</v>
      </c>
      <c r="E1507" s="0" t="inlineStr">
        <is>
          <t>IOWA GIBSON M BK:161023C-L</t>
        </is>
      </c>
      <c r="F1507" s="2">
        <v>800161023067</v>
      </c>
      <c r="G1507" s="0" t="inlineStr">
        <is>
          <t>MENS</t>
        </is>
      </c>
      <c r="H1507" s="0" t="inlineStr">
        <is>
          <t>L</t>
        </is>
      </c>
      <c r="I1507" s="0">
        <v>49.99</v>
      </c>
      <c r="J1507" s="0">
        <v>39</v>
      </c>
    </row>
    <row r="1508" spans="1:10" customHeight="0">
      <c r="A1508" s="0">
        <f>HYPERLINK("https://dl.dropboxusercontent.com/scl/fi/54en7vek6wmmryeluw6q2/161023-iowa-gibson-hoodie-mens-pd26-t.jpg?rlkey=3setnqz1war4nd5lywam2w2y0&amp;dl=0","Click to download Image")</f>
      </c>
      <c r="B1508" s="0">
        <f>HYPERLINK("https://dl.dropboxusercontent.com/scl/fi/p6a3mr8ilekcamgyk2oeq/mens-hoodie-size-chartsquincy.jpg?rlkey=rlxqpex3ncig1wrd70gler5zw&amp;dl=0","Click to download SizeChart")</f>
      </c>
      <c r="C1508" s="0" t="inlineStr">
        <is>
          <t>Gibson Men's Fleece Hoodie</t>
        </is>
      </c>
      <c r="D1508" s="1">
        <v>161023</v>
      </c>
      <c r="E1508" s="0" t="inlineStr">
        <is>
          <t>IOWA GIBSON M BK:161023D-XL</t>
        </is>
      </c>
      <c r="F1508" s="2">
        <v>800161023074</v>
      </c>
      <c r="G1508" s="0" t="inlineStr">
        <is>
          <t>MENS</t>
        </is>
      </c>
      <c r="H1508" s="0" t="inlineStr">
        <is>
          <t>XL</t>
        </is>
      </c>
      <c r="I1508" s="0">
        <v>49.99</v>
      </c>
      <c r="J1508" s="0">
        <v>38</v>
      </c>
    </row>
    <row r="1509" spans="1:10" customHeight="0">
      <c r="A1509" s="0">
        <f>HYPERLINK("https://dl.dropboxusercontent.com/scl/fi/54en7vek6wmmryeluw6q2/161023-iowa-gibson-hoodie-mens-pd26-t.jpg?rlkey=3setnqz1war4nd5lywam2w2y0&amp;dl=0","Click to download Image")</f>
      </c>
      <c r="B1509" s="0">
        <f>HYPERLINK("https://dl.dropboxusercontent.com/scl/fi/p6a3mr8ilekcamgyk2oeq/mens-hoodie-size-chartsquincy.jpg?rlkey=rlxqpex3ncig1wrd70gler5zw&amp;dl=0","Click to download SizeChart")</f>
      </c>
      <c r="C1509" s="0" t="inlineStr">
        <is>
          <t>Gibson Men's Fleece Hoodie</t>
        </is>
      </c>
      <c r="D1509" s="1">
        <v>161023</v>
      </c>
      <c r="E1509" s="0" t="inlineStr">
        <is>
          <t>IOWA GIBSON M BK:161023E-2XL</t>
        </is>
      </c>
      <c r="F1509" s="2">
        <v>800161023081</v>
      </c>
      <c r="G1509" s="0" t="inlineStr">
        <is>
          <t>MENS</t>
        </is>
      </c>
      <c r="H1509" s="0" t="inlineStr">
        <is>
          <t>2XL</t>
        </is>
      </c>
      <c r="I1509" s="0">
        <v>49.99</v>
      </c>
      <c r="J1509" s="0">
        <v>27</v>
      </c>
    </row>
    <row r="1510" spans="1:10" customHeight="0">
      <c r="A1510" s="0">
        <f>HYPERLINK("https://dl.dropboxusercontent.com/scl/fi/54en7vek6wmmryeluw6q2/161023-iowa-gibson-hoodie-mens-pd26-t.jpg?rlkey=3setnqz1war4nd5lywam2w2y0&amp;dl=0","Click to download Image")</f>
      </c>
      <c r="B1510" s="0">
        <f>HYPERLINK("https://dl.dropboxusercontent.com/scl/fi/p6a3mr8ilekcamgyk2oeq/mens-hoodie-size-chartsquincy.jpg?rlkey=rlxqpex3ncig1wrd70gler5zw&amp;dl=0","Click to download SizeChart")</f>
      </c>
      <c r="C1510" s="0" t="inlineStr">
        <is>
          <t>Gibson Men's Fleece Hoodie</t>
        </is>
      </c>
      <c r="D1510" s="1">
        <v>161023</v>
      </c>
      <c r="E1510" s="0" t="inlineStr">
        <is>
          <t>IOWA GIBSON M BK:161023F-3XL</t>
        </is>
      </c>
      <c r="F1510" s="2">
        <v>800161023098</v>
      </c>
      <c r="G1510" s="0" t="inlineStr">
        <is>
          <t>MENS</t>
        </is>
      </c>
      <c r="H1510" s="0" t="inlineStr">
        <is>
          <t>3XL</t>
        </is>
      </c>
      <c r="I1510" s="0">
        <v>49.99</v>
      </c>
      <c r="J1510" s="0">
        <v>12</v>
      </c>
    </row>
    <row r="1511" spans="1:10" customHeight="0">
      <c r="A1511" s="0">
        <f>HYPERLINK("https://dl.dropboxusercontent.com/scl/fi/6bmerwhubirmddrf6a9rr/161030-isu-gibson-t.jpg?rlkey=vzzvo2tonqbtfajw7nlpcirhy&amp;dl=0","Click to download Image")</f>
      </c>
      <c r="B1511" s="0">
        <f>HYPERLINK("https://dl.dropboxusercontent.com/scl/fi/p6a3mr8ilekcamgyk2oeq/mens-hoodie-size-chartsquincy.jpg?rlkey=rlxqpex3ncig1wrd70gler5zw&amp;dl=0","Click to download SizeChart")</f>
      </c>
      <c r="C1511" s="0" t="inlineStr">
        <is>
          <t>Gibson Men's Fleece Hoodie</t>
        </is>
      </c>
      <c r="D1511" s="1">
        <v>161030</v>
      </c>
      <c r="E1511" s="0" t="inlineStr">
        <is>
          <t>ISU GIBSON M GD:161030A-S</t>
        </is>
      </c>
      <c r="F1511" s="2">
        <v>801161030048</v>
      </c>
      <c r="G1511" s="0" t="inlineStr">
        <is>
          <t>MENS</t>
        </is>
      </c>
      <c r="H1511" s="0" t="inlineStr">
        <is>
          <t>S</t>
        </is>
      </c>
      <c r="I1511" s="0">
        <v>49.99</v>
      </c>
      <c r="J1511" s="0">
        <v>21</v>
      </c>
    </row>
    <row r="1512" spans="1:10" customHeight="0">
      <c r="A1512" s="0">
        <f>HYPERLINK("https://dl.dropboxusercontent.com/scl/fi/6bmerwhubirmddrf6a9rr/161030-isu-gibson-t.jpg?rlkey=vzzvo2tonqbtfajw7nlpcirhy&amp;dl=0","Click to download Image")</f>
      </c>
      <c r="B1512" s="0">
        <f>HYPERLINK("https://dl.dropboxusercontent.com/scl/fi/p6a3mr8ilekcamgyk2oeq/mens-hoodie-size-chartsquincy.jpg?rlkey=rlxqpex3ncig1wrd70gler5zw&amp;dl=0","Click to download SizeChart")</f>
      </c>
      <c r="C1512" s="0" t="inlineStr">
        <is>
          <t>Gibson Men's Fleece Hoodie</t>
        </is>
      </c>
      <c r="D1512" s="1">
        <v>161030</v>
      </c>
      <c r="E1512" s="0" t="inlineStr">
        <is>
          <t>ISU GIBSON M GD:161030B-M</t>
        </is>
      </c>
      <c r="F1512" s="2">
        <v>801161030055</v>
      </c>
      <c r="G1512" s="0" t="inlineStr">
        <is>
          <t>MENS</t>
        </is>
      </c>
      <c r="H1512" s="0" t="inlineStr">
        <is>
          <t>M</t>
        </is>
      </c>
      <c r="I1512" s="0">
        <v>49.99</v>
      </c>
      <c r="J1512" s="0">
        <v>41</v>
      </c>
    </row>
    <row r="1513" spans="1:10" customHeight="0">
      <c r="A1513" s="0">
        <f>HYPERLINK("https://dl.dropboxusercontent.com/scl/fi/6bmerwhubirmddrf6a9rr/161030-isu-gibson-t.jpg?rlkey=vzzvo2tonqbtfajw7nlpcirhy&amp;dl=0","Click to download Image")</f>
      </c>
      <c r="B1513" s="0">
        <f>HYPERLINK("https://dl.dropboxusercontent.com/scl/fi/p6a3mr8ilekcamgyk2oeq/mens-hoodie-size-chartsquincy.jpg?rlkey=rlxqpex3ncig1wrd70gler5zw&amp;dl=0","Click to download SizeChart")</f>
      </c>
      <c r="C1513" s="0" t="inlineStr">
        <is>
          <t>Gibson Men's Fleece Hoodie</t>
        </is>
      </c>
      <c r="D1513" s="1">
        <v>161030</v>
      </c>
      <c r="E1513" s="0" t="inlineStr">
        <is>
          <t>ISU GIBSON M GD:161030C-L</t>
        </is>
      </c>
      <c r="F1513" s="2">
        <v>801161030062</v>
      </c>
      <c r="G1513" s="0" t="inlineStr">
        <is>
          <t>MENS</t>
        </is>
      </c>
      <c r="H1513" s="0" t="inlineStr">
        <is>
          <t>L</t>
        </is>
      </c>
      <c r="I1513" s="0">
        <v>49.99</v>
      </c>
      <c r="J1513" s="0">
        <v>59</v>
      </c>
    </row>
    <row r="1514" spans="1:10" customHeight="0">
      <c r="A1514" s="0">
        <f>HYPERLINK("https://dl.dropboxusercontent.com/scl/fi/6bmerwhubirmddrf6a9rr/161030-isu-gibson-t.jpg?rlkey=vzzvo2tonqbtfajw7nlpcirhy&amp;dl=0","Click to download Image")</f>
      </c>
      <c r="B1514" s="0">
        <f>HYPERLINK("https://dl.dropboxusercontent.com/scl/fi/p6a3mr8ilekcamgyk2oeq/mens-hoodie-size-chartsquincy.jpg?rlkey=rlxqpex3ncig1wrd70gler5zw&amp;dl=0","Click to download SizeChart")</f>
      </c>
      <c r="C1514" s="0" t="inlineStr">
        <is>
          <t>Gibson Men's Fleece Hoodie</t>
        </is>
      </c>
      <c r="D1514" s="1">
        <v>161030</v>
      </c>
      <c r="E1514" s="0" t="inlineStr">
        <is>
          <t>ISU GIBSON M GD:161030D-XL</t>
        </is>
      </c>
      <c r="F1514" s="2">
        <v>801161030079</v>
      </c>
      <c r="G1514" s="0" t="inlineStr">
        <is>
          <t>MENS</t>
        </is>
      </c>
      <c r="H1514" s="0" t="inlineStr">
        <is>
          <t>XL</t>
        </is>
      </c>
      <c r="I1514" s="0">
        <v>49.99</v>
      </c>
      <c r="J1514" s="0">
        <v>61</v>
      </c>
    </row>
    <row r="1515" spans="1:10" customHeight="0">
      <c r="A1515" s="0">
        <f>HYPERLINK("https://dl.dropboxusercontent.com/scl/fi/6bmerwhubirmddrf6a9rr/161030-isu-gibson-t.jpg?rlkey=vzzvo2tonqbtfajw7nlpcirhy&amp;dl=0","Click to download Image")</f>
      </c>
      <c r="B1515" s="0">
        <f>HYPERLINK("https://dl.dropboxusercontent.com/scl/fi/p6a3mr8ilekcamgyk2oeq/mens-hoodie-size-chartsquincy.jpg?rlkey=rlxqpex3ncig1wrd70gler5zw&amp;dl=0","Click to download SizeChart")</f>
      </c>
      <c r="C1515" s="0" t="inlineStr">
        <is>
          <t>Gibson Men's Fleece Hoodie</t>
        </is>
      </c>
      <c r="D1515" s="1">
        <v>161030</v>
      </c>
      <c r="E1515" s="0" t="inlineStr">
        <is>
          <t>ISU GIBSON M GD:161030E-2XL</t>
        </is>
      </c>
      <c r="F1515" s="2">
        <v>801161030086</v>
      </c>
      <c r="G1515" s="0" t="inlineStr">
        <is>
          <t>MENS</t>
        </is>
      </c>
      <c r="H1515" s="0" t="inlineStr">
        <is>
          <t>2XL</t>
        </is>
      </c>
      <c r="I1515" s="0">
        <v>49.99</v>
      </c>
      <c r="J1515" s="0">
        <v>40</v>
      </c>
    </row>
    <row r="1516" spans="1:10" customHeight="0">
      <c r="A1516" s="0">
        <f>HYPERLINK("https://dl.dropboxusercontent.com/scl/fi/6bmerwhubirmddrf6a9rr/161030-isu-gibson-t.jpg?rlkey=vzzvo2tonqbtfajw7nlpcirhy&amp;dl=0","Click to download Image")</f>
      </c>
      <c r="B1516" s="0">
        <f>HYPERLINK("https://dl.dropboxusercontent.com/scl/fi/p6a3mr8ilekcamgyk2oeq/mens-hoodie-size-chartsquincy.jpg?rlkey=rlxqpex3ncig1wrd70gler5zw&amp;dl=0","Click to download SizeChart")</f>
      </c>
      <c r="C1516" s="0" t="inlineStr">
        <is>
          <t>Gibson Men's Fleece Hoodie</t>
        </is>
      </c>
      <c r="D1516" s="1">
        <v>161030</v>
      </c>
      <c r="E1516" s="0" t="inlineStr">
        <is>
          <t>ISU GIBSON M GD:161030F-3XL</t>
        </is>
      </c>
      <c r="F1516" s="2">
        <v>801161030093</v>
      </c>
      <c r="G1516" s="0" t="inlineStr">
        <is>
          <t>MENS</t>
        </is>
      </c>
      <c r="H1516" s="0" t="inlineStr">
        <is>
          <t>3XL</t>
        </is>
      </c>
      <c r="I1516" s="0">
        <v>49.99</v>
      </c>
      <c r="J1516" s="0">
        <v>20</v>
      </c>
    </row>
    <row r="1517" spans="1:10" customHeight="0">
      <c r="A1517" s="0">
        <f>HYPERLINK("https://dl.dropboxusercontent.com/scl/fi/fj8forqo4ktvuykdmn3c9/162139-drake-gibson-t.jpg?rlkey=elchwbtvi5r8w7cntqqo6a9jr&amp;dl=0","Click to download Image")</f>
      </c>
      <c r="B1517" s="0">
        <f>HYPERLINK("https://dl.dropboxusercontent.com/scl/fi/p6a3mr8ilekcamgyk2oeq/mens-hoodie-size-chartsquincy.jpg?rlkey=rlxqpex3ncig1wrd70gler5zw&amp;dl=0","Click to download SizeChart")</f>
      </c>
      <c r="C1517" s="0" t="inlineStr">
        <is>
          <t>Gibson Men's Fleece Hoodie</t>
        </is>
      </c>
      <c r="D1517" s="1">
        <v>162139</v>
      </c>
      <c r="E1517" s="0" t="inlineStr">
        <is>
          <t>DRK GIBSON M RL:162139A-S</t>
        </is>
      </c>
      <c r="F1517" s="2">
        <v>817162139048</v>
      </c>
      <c r="G1517" s="0" t="inlineStr">
        <is>
          <t>MENS</t>
        </is>
      </c>
      <c r="H1517" s="0" t="inlineStr">
        <is>
          <t>S</t>
        </is>
      </c>
      <c r="I1517" s="0">
        <v>49.99</v>
      </c>
      <c r="J1517" s="0">
        <v>4</v>
      </c>
    </row>
    <row r="1518" spans="1:10" customHeight="0">
      <c r="A1518" s="0">
        <f>HYPERLINK("https://dl.dropboxusercontent.com/scl/fi/fj8forqo4ktvuykdmn3c9/162139-drake-gibson-t.jpg?rlkey=elchwbtvi5r8w7cntqqo6a9jr&amp;dl=0","Click to download Image")</f>
      </c>
      <c r="B1518" s="0">
        <f>HYPERLINK("https://dl.dropboxusercontent.com/scl/fi/p6a3mr8ilekcamgyk2oeq/mens-hoodie-size-chartsquincy.jpg?rlkey=rlxqpex3ncig1wrd70gler5zw&amp;dl=0","Click to download SizeChart")</f>
      </c>
      <c r="C1518" s="0" t="inlineStr">
        <is>
          <t>Gibson Men's Fleece Hoodie</t>
        </is>
      </c>
      <c r="D1518" s="1">
        <v>162139</v>
      </c>
      <c r="E1518" s="0" t="inlineStr">
        <is>
          <t>DRK GIBSON M RL:162139B-M</t>
        </is>
      </c>
      <c r="F1518" s="2">
        <v>817162139055</v>
      </c>
      <c r="G1518" s="0" t="inlineStr">
        <is>
          <t>MENS</t>
        </is>
      </c>
      <c r="H1518" s="0" t="inlineStr">
        <is>
          <t>M</t>
        </is>
      </c>
      <c r="I1518" s="0">
        <v>49.99</v>
      </c>
      <c r="J1518" s="0">
        <v>8</v>
      </c>
    </row>
    <row r="1519" spans="1:10" customHeight="0">
      <c r="A1519" s="0">
        <f>HYPERLINK("https://dl.dropboxusercontent.com/scl/fi/fj8forqo4ktvuykdmn3c9/162139-drake-gibson-t.jpg?rlkey=elchwbtvi5r8w7cntqqo6a9jr&amp;dl=0","Click to download Image")</f>
      </c>
      <c r="B1519" s="0">
        <f>HYPERLINK("https://dl.dropboxusercontent.com/scl/fi/p6a3mr8ilekcamgyk2oeq/mens-hoodie-size-chartsquincy.jpg?rlkey=rlxqpex3ncig1wrd70gler5zw&amp;dl=0","Click to download SizeChart")</f>
      </c>
      <c r="C1519" s="0" t="inlineStr">
        <is>
          <t>Gibson Men's Fleece Hoodie</t>
        </is>
      </c>
      <c r="D1519" s="1">
        <v>162139</v>
      </c>
      <c r="E1519" s="0" t="inlineStr">
        <is>
          <t>DRK GIBSON M RL:162139C-L</t>
        </is>
      </c>
      <c r="F1519" s="2">
        <v>817162139062</v>
      </c>
      <c r="G1519" s="0" t="inlineStr">
        <is>
          <t>MENS</t>
        </is>
      </c>
      <c r="H1519" s="0" t="inlineStr">
        <is>
          <t>L</t>
        </is>
      </c>
      <c r="I1519" s="0">
        <v>49.99</v>
      </c>
      <c r="J1519" s="0">
        <v>12</v>
      </c>
    </row>
    <row r="1520" spans="1:10" customHeight="0">
      <c r="A1520" s="0">
        <f>HYPERLINK("https://dl.dropboxusercontent.com/scl/fi/fj8forqo4ktvuykdmn3c9/162139-drake-gibson-t.jpg?rlkey=elchwbtvi5r8w7cntqqo6a9jr&amp;dl=0","Click to download Image")</f>
      </c>
      <c r="B1520" s="0">
        <f>HYPERLINK("https://dl.dropboxusercontent.com/scl/fi/p6a3mr8ilekcamgyk2oeq/mens-hoodie-size-chartsquincy.jpg?rlkey=rlxqpex3ncig1wrd70gler5zw&amp;dl=0","Click to download SizeChart")</f>
      </c>
      <c r="C1520" s="0" t="inlineStr">
        <is>
          <t>Gibson Men's Fleece Hoodie</t>
        </is>
      </c>
      <c r="D1520" s="1">
        <v>162139</v>
      </c>
      <c r="E1520" s="0" t="inlineStr">
        <is>
          <t>DRK GIBSON M RL:162139D-XL</t>
        </is>
      </c>
      <c r="F1520" s="2">
        <v>817162139079</v>
      </c>
      <c r="G1520" s="0" t="inlineStr">
        <is>
          <t>MENS</t>
        </is>
      </c>
      <c r="H1520" s="0" t="inlineStr">
        <is>
          <t>XL</t>
        </is>
      </c>
      <c r="I1520" s="0">
        <v>49.99</v>
      </c>
      <c r="J1520" s="0">
        <v>12</v>
      </c>
    </row>
    <row r="1521" spans="1:10" customHeight="0">
      <c r="A1521" s="0">
        <f>HYPERLINK("https://dl.dropboxusercontent.com/scl/fi/fj8forqo4ktvuykdmn3c9/162139-drake-gibson-t.jpg?rlkey=elchwbtvi5r8w7cntqqo6a9jr&amp;dl=0","Click to download Image")</f>
      </c>
      <c r="B1521" s="0">
        <f>HYPERLINK("https://dl.dropboxusercontent.com/scl/fi/p6a3mr8ilekcamgyk2oeq/mens-hoodie-size-chartsquincy.jpg?rlkey=rlxqpex3ncig1wrd70gler5zw&amp;dl=0","Click to download SizeChart")</f>
      </c>
      <c r="C1521" s="0" t="inlineStr">
        <is>
          <t>Gibson Men's Fleece Hoodie</t>
        </is>
      </c>
      <c r="D1521" s="1">
        <v>162139</v>
      </c>
      <c r="E1521" s="0" t="inlineStr">
        <is>
          <t>DRK GIBSON M RL:162139E-2XL</t>
        </is>
      </c>
      <c r="F1521" s="2">
        <v>817162139086</v>
      </c>
      <c r="G1521" s="0" t="inlineStr">
        <is>
          <t>MENS</t>
        </is>
      </c>
      <c r="H1521" s="0" t="inlineStr">
        <is>
          <t>2XL</t>
        </is>
      </c>
      <c r="I1521" s="0">
        <v>49.99</v>
      </c>
      <c r="J1521" s="0">
        <v>8</v>
      </c>
    </row>
    <row r="1522" spans="1:10" customHeight="0">
      <c r="A1522" s="0">
        <f>HYPERLINK("https://dl.dropboxusercontent.com/scl/fi/fj8forqo4ktvuykdmn3c9/162139-drake-gibson-t.jpg?rlkey=elchwbtvi5r8w7cntqqo6a9jr&amp;dl=0","Click to download Image")</f>
      </c>
      <c r="B1522" s="0">
        <f>HYPERLINK("https://dl.dropboxusercontent.com/scl/fi/p6a3mr8ilekcamgyk2oeq/mens-hoodie-size-chartsquincy.jpg?rlkey=rlxqpex3ncig1wrd70gler5zw&amp;dl=0","Click to download SizeChart")</f>
      </c>
      <c r="C1522" s="0" t="inlineStr">
        <is>
          <t>Gibson Men's Fleece Hoodie</t>
        </is>
      </c>
      <c r="D1522" s="1">
        <v>162139</v>
      </c>
      <c r="E1522" s="0" t="inlineStr">
        <is>
          <t>DRK GIBSON M RL:162139F-3XL</t>
        </is>
      </c>
      <c r="F1522" s="2">
        <v>817162139093</v>
      </c>
      <c r="G1522" s="0" t="inlineStr">
        <is>
          <t>MENS</t>
        </is>
      </c>
      <c r="H1522" s="0" t="inlineStr">
        <is>
          <t>3XL</t>
        </is>
      </c>
      <c r="I1522" s="0">
        <v>49.99</v>
      </c>
      <c r="J1522" s="0">
        <v>4</v>
      </c>
    </row>
    <row r="1523" spans="1:10" customHeight="0">
      <c r="A1523" s="0">
        <f>HYPERLINK("https://dl.dropboxusercontent.com/scl/fi/70dsuuxbtqa1nf164uhki/161024-iowa-gibson-hoodie-mens-t.jpg?rlkey=fbeuhub3mjyoru7vifdzdyocj&amp;dl=0","Click to download Image")</f>
      </c>
      <c r="B1523" s="0">
        <f>HYPERLINK("https://dl.dropboxusercontent.com/scl/fi/p6a3mr8ilekcamgyk2oeq/mens-hoodie-size-chartsquincy.jpg?rlkey=rlxqpex3ncig1wrd70gler5zw&amp;dl=0","Click to download SizeChart")</f>
      </c>
      <c r="C1523" s="0" t="inlineStr">
        <is>
          <t>Gibson Men's Fleece Hoodie</t>
        </is>
      </c>
      <c r="D1523" s="1">
        <v>161024</v>
      </c>
      <c r="E1523" s="0" t="inlineStr">
        <is>
          <t>IOWA GIBSON M GD:161024A-S</t>
        </is>
      </c>
      <c r="F1523" s="2">
        <v>800161024040</v>
      </c>
      <c r="G1523" s="0" t="inlineStr">
        <is>
          <t>MENS</t>
        </is>
      </c>
      <c r="H1523" s="0" t="inlineStr">
        <is>
          <t>S</t>
        </is>
      </c>
      <c r="I1523" s="0">
        <v>49.99</v>
      </c>
      <c r="J1523" s="0">
        <v>19</v>
      </c>
    </row>
    <row r="1524" spans="1:10" customHeight="0">
      <c r="A1524" s="0">
        <f>HYPERLINK("https://dl.dropboxusercontent.com/scl/fi/70dsuuxbtqa1nf164uhki/161024-iowa-gibson-hoodie-mens-t.jpg?rlkey=fbeuhub3mjyoru7vifdzdyocj&amp;dl=0","Click to download Image")</f>
      </c>
      <c r="B1524" s="0">
        <f>HYPERLINK("https://dl.dropboxusercontent.com/scl/fi/p6a3mr8ilekcamgyk2oeq/mens-hoodie-size-chartsquincy.jpg?rlkey=rlxqpex3ncig1wrd70gler5zw&amp;dl=0","Click to download SizeChart")</f>
      </c>
      <c r="C1524" s="0" t="inlineStr">
        <is>
          <t>Gibson Men's Fleece Hoodie</t>
        </is>
      </c>
      <c r="D1524" s="1">
        <v>161024</v>
      </c>
      <c r="E1524" s="0" t="inlineStr">
        <is>
          <t>IOWA GIBSON M GD:161024B-M</t>
        </is>
      </c>
      <c r="F1524" s="2">
        <v>800161024057</v>
      </c>
      <c r="G1524" s="0" t="inlineStr">
        <is>
          <t>MENS</t>
        </is>
      </c>
      <c r="H1524" s="0" t="inlineStr">
        <is>
          <t>M</t>
        </is>
      </c>
      <c r="I1524" s="0">
        <v>49.99</v>
      </c>
      <c r="J1524" s="0">
        <v>36</v>
      </c>
    </row>
    <row r="1525" spans="1:10" customHeight="0">
      <c r="A1525" s="0">
        <f>HYPERLINK("https://dl.dropboxusercontent.com/scl/fi/70dsuuxbtqa1nf164uhki/161024-iowa-gibson-hoodie-mens-t.jpg?rlkey=fbeuhub3mjyoru7vifdzdyocj&amp;dl=0","Click to download Image")</f>
      </c>
      <c r="B1525" s="0">
        <f>HYPERLINK("https://dl.dropboxusercontent.com/scl/fi/p6a3mr8ilekcamgyk2oeq/mens-hoodie-size-chartsquincy.jpg?rlkey=rlxqpex3ncig1wrd70gler5zw&amp;dl=0","Click to download SizeChart")</f>
      </c>
      <c r="C1525" s="0" t="inlineStr">
        <is>
          <t>Gibson Men's Fleece Hoodie</t>
        </is>
      </c>
      <c r="D1525" s="1">
        <v>161024</v>
      </c>
      <c r="E1525" s="0" t="inlineStr">
        <is>
          <t>IOWA GIBSON M GD:161024C-L</t>
        </is>
      </c>
      <c r="F1525" s="2">
        <v>800161024064</v>
      </c>
      <c r="G1525" s="0" t="inlineStr">
        <is>
          <t>MENS</t>
        </is>
      </c>
      <c r="H1525" s="0" t="inlineStr">
        <is>
          <t>L</t>
        </is>
      </c>
      <c r="I1525" s="0">
        <v>49.99</v>
      </c>
      <c r="J1525" s="0">
        <v>53</v>
      </c>
    </row>
    <row r="1526" spans="1:10" customHeight="0">
      <c r="A1526" s="0">
        <f>HYPERLINK("https://dl.dropboxusercontent.com/scl/fi/70dsuuxbtqa1nf164uhki/161024-iowa-gibson-hoodie-mens-t.jpg?rlkey=fbeuhub3mjyoru7vifdzdyocj&amp;dl=0","Click to download Image")</f>
      </c>
      <c r="B1526" s="0">
        <f>HYPERLINK("https://dl.dropboxusercontent.com/scl/fi/p6a3mr8ilekcamgyk2oeq/mens-hoodie-size-chartsquincy.jpg?rlkey=rlxqpex3ncig1wrd70gler5zw&amp;dl=0","Click to download SizeChart")</f>
      </c>
      <c r="C1526" s="0" t="inlineStr">
        <is>
          <t>Gibson Men's Fleece Hoodie</t>
        </is>
      </c>
      <c r="D1526" s="1">
        <v>161024</v>
      </c>
      <c r="E1526" s="0" t="inlineStr">
        <is>
          <t>IOWA GIBSON M GD:161024D-XL</t>
        </is>
      </c>
      <c r="F1526" s="2">
        <v>800161024071</v>
      </c>
      <c r="G1526" s="0" t="inlineStr">
        <is>
          <t>MENS</t>
        </is>
      </c>
      <c r="H1526" s="0" t="inlineStr">
        <is>
          <t>XL</t>
        </is>
      </c>
      <c r="I1526" s="0">
        <v>49.99</v>
      </c>
      <c r="J1526" s="0">
        <v>54</v>
      </c>
    </row>
    <row r="1527" spans="1:10" customHeight="0">
      <c r="A1527" s="0">
        <f>HYPERLINK("https://dl.dropboxusercontent.com/scl/fi/70dsuuxbtqa1nf164uhki/161024-iowa-gibson-hoodie-mens-t.jpg?rlkey=fbeuhub3mjyoru7vifdzdyocj&amp;dl=0","Click to download Image")</f>
      </c>
      <c r="B1527" s="0">
        <f>HYPERLINK("https://dl.dropboxusercontent.com/scl/fi/p6a3mr8ilekcamgyk2oeq/mens-hoodie-size-chartsquincy.jpg?rlkey=rlxqpex3ncig1wrd70gler5zw&amp;dl=0","Click to download SizeChart")</f>
      </c>
      <c r="C1527" s="0" t="inlineStr">
        <is>
          <t>Gibson Men's Fleece Hoodie</t>
        </is>
      </c>
      <c r="D1527" s="1">
        <v>161024</v>
      </c>
      <c r="E1527" s="0" t="inlineStr">
        <is>
          <t>IOWA GIBSON M GD:161024E-2XL</t>
        </is>
      </c>
      <c r="F1527" s="2">
        <v>800161024088</v>
      </c>
      <c r="G1527" s="0" t="inlineStr">
        <is>
          <t>MENS</t>
        </is>
      </c>
      <c r="H1527" s="0" t="inlineStr">
        <is>
          <t>2XL</t>
        </is>
      </c>
      <c r="I1527" s="0">
        <v>49.99</v>
      </c>
      <c r="J1527" s="0">
        <v>35</v>
      </c>
    </row>
    <row r="1528" spans="1:10" customHeight="0">
      <c r="A1528" s="0">
        <f>HYPERLINK("https://dl.dropboxusercontent.com/scl/fi/70dsuuxbtqa1nf164uhki/161024-iowa-gibson-hoodie-mens-t.jpg?rlkey=fbeuhub3mjyoru7vifdzdyocj&amp;dl=0","Click to download Image")</f>
      </c>
      <c r="B1528" s="0">
        <f>HYPERLINK("https://dl.dropboxusercontent.com/scl/fi/p6a3mr8ilekcamgyk2oeq/mens-hoodie-size-chartsquincy.jpg?rlkey=rlxqpex3ncig1wrd70gler5zw&amp;dl=0","Click to download SizeChart")</f>
      </c>
      <c r="C1528" s="0" t="inlineStr">
        <is>
          <t>Gibson Men's Fleece Hoodie</t>
        </is>
      </c>
      <c r="D1528" s="1">
        <v>161024</v>
      </c>
      <c r="E1528" s="0" t="inlineStr">
        <is>
          <t>IOWA GIBSON M GD:161024F-3XL</t>
        </is>
      </c>
      <c r="F1528" s="2">
        <v>800161024095</v>
      </c>
      <c r="G1528" s="0" t="inlineStr">
        <is>
          <t>MENS</t>
        </is>
      </c>
      <c r="H1528" s="0" t="inlineStr">
        <is>
          <t>3XL</t>
        </is>
      </c>
      <c r="I1528" s="0">
        <v>49.99</v>
      </c>
      <c r="J1528" s="0">
        <v>17</v>
      </c>
    </row>
    <row r="1529" spans="1:10" customHeight="0">
      <c r="A1529" s="0">
        <f>HYPERLINK("https://dl.dropboxusercontent.com/scl/fi/1r7sqei25pnim3dy4a0hc/162138-drake-gibson-t.jpg?rlkey=smv2xf352q8evwlfgrv87bv6r&amp;dl=0","Click to download Image")</f>
      </c>
      <c r="B1529" s="0">
        <f>HYPERLINK("https://dl.dropboxusercontent.com/scl/fi/p6a3mr8ilekcamgyk2oeq/mens-hoodie-size-chartsquincy.jpg?rlkey=rlxqpex3ncig1wrd70gler5zw&amp;dl=0","Click to download SizeChart")</f>
      </c>
      <c r="C1529" s="0" t="inlineStr">
        <is>
          <t>Gibson Men's Fleece Hoodie</t>
        </is>
      </c>
      <c r="D1529" s="1">
        <v>162138</v>
      </c>
      <c r="E1529" s="0" t="inlineStr">
        <is>
          <t>DRK GIBSON M HG:162138A-S</t>
        </is>
      </c>
      <c r="F1529" s="2">
        <v>817162138041</v>
      </c>
      <c r="G1529" s="0" t="inlineStr">
        <is>
          <t>MENS</t>
        </is>
      </c>
      <c r="H1529" s="0" t="inlineStr">
        <is>
          <t>S</t>
        </is>
      </c>
      <c r="I1529" s="0">
        <v>49.99</v>
      </c>
      <c r="J1529" s="0">
        <v>4</v>
      </c>
    </row>
    <row r="1530" spans="1:10" customHeight="0">
      <c r="A1530" s="0">
        <f>HYPERLINK("https://dl.dropboxusercontent.com/scl/fi/1r7sqei25pnim3dy4a0hc/162138-drake-gibson-t.jpg?rlkey=smv2xf352q8evwlfgrv87bv6r&amp;dl=0","Click to download Image")</f>
      </c>
      <c r="B1530" s="0">
        <f>HYPERLINK("https://dl.dropboxusercontent.com/scl/fi/p6a3mr8ilekcamgyk2oeq/mens-hoodie-size-chartsquincy.jpg?rlkey=rlxqpex3ncig1wrd70gler5zw&amp;dl=0","Click to download SizeChart")</f>
      </c>
      <c r="C1530" s="0" t="inlineStr">
        <is>
          <t>Gibson Men's Fleece Hoodie</t>
        </is>
      </c>
      <c r="D1530" s="1">
        <v>162138</v>
      </c>
      <c r="E1530" s="0" t="inlineStr">
        <is>
          <t>DRK GIBSON M HG:162138B-M</t>
        </is>
      </c>
      <c r="F1530" s="2">
        <v>817162138058</v>
      </c>
      <c r="G1530" s="0" t="inlineStr">
        <is>
          <t>MENS</t>
        </is>
      </c>
      <c r="H1530" s="0" t="inlineStr">
        <is>
          <t>M</t>
        </is>
      </c>
      <c r="I1530" s="0">
        <v>49.99</v>
      </c>
      <c r="J1530" s="0">
        <v>8</v>
      </c>
    </row>
    <row r="1531" spans="1:10" customHeight="0">
      <c r="A1531" s="0">
        <f>HYPERLINK("https://dl.dropboxusercontent.com/scl/fi/1r7sqei25pnim3dy4a0hc/162138-drake-gibson-t.jpg?rlkey=smv2xf352q8evwlfgrv87bv6r&amp;dl=0","Click to download Image")</f>
      </c>
      <c r="B1531" s="0">
        <f>HYPERLINK("https://dl.dropboxusercontent.com/scl/fi/p6a3mr8ilekcamgyk2oeq/mens-hoodie-size-chartsquincy.jpg?rlkey=rlxqpex3ncig1wrd70gler5zw&amp;dl=0","Click to download SizeChart")</f>
      </c>
      <c r="C1531" s="0" t="inlineStr">
        <is>
          <t>Gibson Men's Fleece Hoodie</t>
        </is>
      </c>
      <c r="D1531" s="1">
        <v>162138</v>
      </c>
      <c r="E1531" s="0" t="inlineStr">
        <is>
          <t>DRK GIBSON M HG:162138C-L</t>
        </is>
      </c>
      <c r="F1531" s="2">
        <v>817162138065</v>
      </c>
      <c r="G1531" s="0" t="inlineStr">
        <is>
          <t>MENS</t>
        </is>
      </c>
      <c r="H1531" s="0" t="inlineStr">
        <is>
          <t>L</t>
        </is>
      </c>
      <c r="I1531" s="0">
        <v>49.99</v>
      </c>
      <c r="J1531" s="0">
        <v>12</v>
      </c>
    </row>
    <row r="1532" spans="1:10" customHeight="0">
      <c r="A1532" s="0">
        <f>HYPERLINK("https://dl.dropboxusercontent.com/scl/fi/1r7sqei25pnim3dy4a0hc/162138-drake-gibson-t.jpg?rlkey=smv2xf352q8evwlfgrv87bv6r&amp;dl=0","Click to download Image")</f>
      </c>
      <c r="B1532" s="0">
        <f>HYPERLINK("https://dl.dropboxusercontent.com/scl/fi/p6a3mr8ilekcamgyk2oeq/mens-hoodie-size-chartsquincy.jpg?rlkey=rlxqpex3ncig1wrd70gler5zw&amp;dl=0","Click to download SizeChart")</f>
      </c>
      <c r="C1532" s="0" t="inlineStr">
        <is>
          <t>Gibson Men's Fleece Hoodie</t>
        </is>
      </c>
      <c r="D1532" s="1">
        <v>162138</v>
      </c>
      <c r="E1532" s="0" t="inlineStr">
        <is>
          <t>DRK GIBSON M HG:162138D-XL</t>
        </is>
      </c>
      <c r="F1532" s="2">
        <v>817162138072</v>
      </c>
      <c r="G1532" s="0" t="inlineStr">
        <is>
          <t>MENS</t>
        </is>
      </c>
      <c r="H1532" s="0" t="inlineStr">
        <is>
          <t>XL</t>
        </is>
      </c>
      <c r="I1532" s="0">
        <v>49.99</v>
      </c>
      <c r="J1532" s="0">
        <v>12</v>
      </c>
    </row>
    <row r="1533" spans="1:10" customHeight="0">
      <c r="A1533" s="0">
        <f>HYPERLINK("https://dl.dropboxusercontent.com/scl/fi/1r7sqei25pnim3dy4a0hc/162138-drake-gibson-t.jpg?rlkey=smv2xf352q8evwlfgrv87bv6r&amp;dl=0","Click to download Image")</f>
      </c>
      <c r="B1533" s="0">
        <f>HYPERLINK("https://dl.dropboxusercontent.com/scl/fi/p6a3mr8ilekcamgyk2oeq/mens-hoodie-size-chartsquincy.jpg?rlkey=rlxqpex3ncig1wrd70gler5zw&amp;dl=0","Click to download SizeChart")</f>
      </c>
      <c r="C1533" s="0" t="inlineStr">
        <is>
          <t>Gibson Men's Fleece Hoodie</t>
        </is>
      </c>
      <c r="D1533" s="1">
        <v>162138</v>
      </c>
      <c r="E1533" s="0" t="inlineStr">
        <is>
          <t>DRK GIBSON M HG:162138E-2XL</t>
        </is>
      </c>
      <c r="F1533" s="2">
        <v>817162138089</v>
      </c>
      <c r="G1533" s="0" t="inlineStr">
        <is>
          <t>MENS</t>
        </is>
      </c>
      <c r="H1533" s="0" t="inlineStr">
        <is>
          <t>2XL</t>
        </is>
      </c>
      <c r="I1533" s="0">
        <v>49.99</v>
      </c>
      <c r="J1533" s="0">
        <v>8</v>
      </c>
    </row>
    <row r="1534" spans="1:10" customHeight="0">
      <c r="A1534" s="0">
        <f>HYPERLINK("https://dl.dropboxusercontent.com/scl/fi/1r7sqei25pnim3dy4a0hc/162138-drake-gibson-t.jpg?rlkey=smv2xf352q8evwlfgrv87bv6r&amp;dl=0","Click to download Image")</f>
      </c>
      <c r="B1534" s="0">
        <f>HYPERLINK("https://dl.dropboxusercontent.com/scl/fi/p6a3mr8ilekcamgyk2oeq/mens-hoodie-size-chartsquincy.jpg?rlkey=rlxqpex3ncig1wrd70gler5zw&amp;dl=0","Click to download SizeChart")</f>
      </c>
      <c r="C1534" s="0" t="inlineStr">
        <is>
          <t>Gibson Men's Fleece Hoodie</t>
        </is>
      </c>
      <c r="D1534" s="1">
        <v>162138</v>
      </c>
      <c r="E1534" s="0" t="inlineStr">
        <is>
          <t>DRK GIBSON M HG:162138F-3XL</t>
        </is>
      </c>
      <c r="F1534" s="2">
        <v>817162138096</v>
      </c>
      <c r="G1534" s="0" t="inlineStr">
        <is>
          <t>MENS</t>
        </is>
      </c>
      <c r="H1534" s="0" t="inlineStr">
        <is>
          <t>3XL</t>
        </is>
      </c>
      <c r="I1534" s="0">
        <v>49.99</v>
      </c>
      <c r="J1534" s="0">
        <v>4</v>
      </c>
    </row>
    <row r="1535" spans="1:10" customHeight="0">
      <c r="A1535" s="0">
        <f>HYPERLINK("https://dl.dropboxusercontent.com/scl/fi/dpj313btstd8pcvkkgwql/161025-iowa-gibson-hoodie-mens-t.jpg?rlkey=hiwb0cdpywn22c0aznhumxxbe&amp;dl=0","Click to download Image")</f>
      </c>
      <c r="B1535" s="0">
        <f>HYPERLINK("https://dl.dropboxusercontent.com/scl/fi/p6a3mr8ilekcamgyk2oeq/mens-hoodie-size-chartsquincy.jpg?rlkey=rlxqpex3ncig1wrd70gler5zw&amp;dl=0","Click to download SizeChart")</f>
      </c>
      <c r="C1535" s="0" t="inlineStr">
        <is>
          <t>Gibson Men's Fleece Hoodie</t>
        </is>
      </c>
      <c r="D1535" s="1">
        <v>161025</v>
      </c>
      <c r="E1535" s="0" t="inlineStr">
        <is>
          <t>IOWA GIBSON M HG:161025A-S</t>
        </is>
      </c>
      <c r="F1535" s="2">
        <v>800161025047</v>
      </c>
      <c r="G1535" s="0" t="inlineStr">
        <is>
          <t>MENS</t>
        </is>
      </c>
      <c r="H1535" s="0" t="inlineStr">
        <is>
          <t>S</t>
        </is>
      </c>
      <c r="I1535" s="0">
        <v>49.99</v>
      </c>
      <c r="J1535" s="0">
        <v>15</v>
      </c>
    </row>
    <row r="1536" spans="1:10" customHeight="0">
      <c r="A1536" s="0">
        <f>HYPERLINK("https://dl.dropboxusercontent.com/scl/fi/dpj313btstd8pcvkkgwql/161025-iowa-gibson-hoodie-mens-t.jpg?rlkey=hiwb0cdpywn22c0aznhumxxbe&amp;dl=0","Click to download Image")</f>
      </c>
      <c r="B1536" s="0">
        <f>HYPERLINK("https://dl.dropboxusercontent.com/scl/fi/p6a3mr8ilekcamgyk2oeq/mens-hoodie-size-chartsquincy.jpg?rlkey=rlxqpex3ncig1wrd70gler5zw&amp;dl=0","Click to download SizeChart")</f>
      </c>
      <c r="C1536" s="0" t="inlineStr">
        <is>
          <t>Gibson Men's Fleece Hoodie</t>
        </is>
      </c>
      <c r="D1536" s="1">
        <v>161025</v>
      </c>
      <c r="E1536" s="0" t="inlineStr">
        <is>
          <t>IOWA GIBSON M HG:161025B-M</t>
        </is>
      </c>
      <c r="F1536" s="2">
        <v>800161025054</v>
      </c>
      <c r="G1536" s="0" t="inlineStr">
        <is>
          <t>MENS</t>
        </is>
      </c>
      <c r="H1536" s="0" t="inlineStr">
        <is>
          <t>M</t>
        </is>
      </c>
      <c r="I1536" s="0">
        <v>49.99</v>
      </c>
      <c r="J1536" s="0">
        <v>30</v>
      </c>
    </row>
    <row r="1537" spans="1:10" customHeight="0">
      <c r="A1537" s="0">
        <f>HYPERLINK("https://dl.dropboxusercontent.com/scl/fi/dpj313btstd8pcvkkgwql/161025-iowa-gibson-hoodie-mens-t.jpg?rlkey=hiwb0cdpywn22c0aznhumxxbe&amp;dl=0","Click to download Image")</f>
      </c>
      <c r="B1537" s="0">
        <f>HYPERLINK("https://dl.dropboxusercontent.com/scl/fi/p6a3mr8ilekcamgyk2oeq/mens-hoodie-size-chartsquincy.jpg?rlkey=rlxqpex3ncig1wrd70gler5zw&amp;dl=0","Click to download SizeChart")</f>
      </c>
      <c r="C1537" s="0" t="inlineStr">
        <is>
          <t>Gibson Men's Fleece Hoodie</t>
        </is>
      </c>
      <c r="D1537" s="1">
        <v>161025</v>
      </c>
      <c r="E1537" s="0" t="inlineStr">
        <is>
          <t>IOWA GIBSON M HG:161025C-L</t>
        </is>
      </c>
      <c r="F1537" s="2">
        <v>800161025061</v>
      </c>
      <c r="G1537" s="0" t="inlineStr">
        <is>
          <t>MENS</t>
        </is>
      </c>
      <c r="H1537" s="0" t="inlineStr">
        <is>
          <t>L</t>
        </is>
      </c>
      <c r="I1537" s="0">
        <v>49.99</v>
      </c>
      <c r="J1537" s="0">
        <v>46</v>
      </c>
    </row>
    <row r="1538" spans="1:10" customHeight="0">
      <c r="A1538" s="0">
        <f>HYPERLINK("https://dl.dropboxusercontent.com/scl/fi/dpj313btstd8pcvkkgwql/161025-iowa-gibson-hoodie-mens-t.jpg?rlkey=hiwb0cdpywn22c0aznhumxxbe&amp;dl=0","Click to download Image")</f>
      </c>
      <c r="B1538" s="0">
        <f>HYPERLINK("https://dl.dropboxusercontent.com/scl/fi/p6a3mr8ilekcamgyk2oeq/mens-hoodie-size-chartsquincy.jpg?rlkey=rlxqpex3ncig1wrd70gler5zw&amp;dl=0","Click to download SizeChart")</f>
      </c>
      <c r="C1538" s="0" t="inlineStr">
        <is>
          <t>Gibson Men's Fleece Hoodie</t>
        </is>
      </c>
      <c r="D1538" s="1">
        <v>161025</v>
      </c>
      <c r="E1538" s="0" t="inlineStr">
        <is>
          <t>IOWA GIBSON M HG:161025D-XL</t>
        </is>
      </c>
      <c r="F1538" s="2">
        <v>800161025078</v>
      </c>
      <c r="G1538" s="0" t="inlineStr">
        <is>
          <t>MENS</t>
        </is>
      </c>
      <c r="H1538" s="0" t="inlineStr">
        <is>
          <t>XL</t>
        </is>
      </c>
      <c r="I1538" s="0">
        <v>49.99</v>
      </c>
      <c r="J1538" s="0">
        <v>46</v>
      </c>
    </row>
    <row r="1539" spans="1:10" customHeight="0">
      <c r="A1539" s="0">
        <f>HYPERLINK("https://dl.dropboxusercontent.com/scl/fi/dpj313btstd8pcvkkgwql/161025-iowa-gibson-hoodie-mens-t.jpg?rlkey=hiwb0cdpywn22c0aznhumxxbe&amp;dl=0","Click to download Image")</f>
      </c>
      <c r="B1539" s="0">
        <f>HYPERLINK("https://dl.dropboxusercontent.com/scl/fi/p6a3mr8ilekcamgyk2oeq/mens-hoodie-size-chartsquincy.jpg?rlkey=rlxqpex3ncig1wrd70gler5zw&amp;dl=0","Click to download SizeChart")</f>
      </c>
      <c r="C1539" s="0" t="inlineStr">
        <is>
          <t>Gibson Men's Fleece Hoodie</t>
        </is>
      </c>
      <c r="D1539" s="1">
        <v>161025</v>
      </c>
      <c r="E1539" s="0" t="inlineStr">
        <is>
          <t>IOWA GIBSON M HG:161025E-2XL</t>
        </is>
      </c>
      <c r="F1539" s="2">
        <v>800161025085</v>
      </c>
      <c r="G1539" s="0" t="inlineStr">
        <is>
          <t>MENS</t>
        </is>
      </c>
      <c r="H1539" s="0" t="inlineStr">
        <is>
          <t>2XL</t>
        </is>
      </c>
      <c r="I1539" s="0">
        <v>49.99</v>
      </c>
      <c r="J1539" s="0">
        <v>32</v>
      </c>
    </row>
    <row r="1540" spans="1:10" customHeight="0">
      <c r="A1540" s="0">
        <f>HYPERLINK("https://dl.dropboxusercontent.com/scl/fi/dpj313btstd8pcvkkgwql/161025-iowa-gibson-hoodie-mens-t.jpg?rlkey=hiwb0cdpywn22c0aznhumxxbe&amp;dl=0","Click to download Image")</f>
      </c>
      <c r="B1540" s="0">
        <f>HYPERLINK("https://dl.dropboxusercontent.com/scl/fi/p6a3mr8ilekcamgyk2oeq/mens-hoodie-size-chartsquincy.jpg?rlkey=rlxqpex3ncig1wrd70gler5zw&amp;dl=0","Click to download SizeChart")</f>
      </c>
      <c r="C1540" s="0" t="inlineStr">
        <is>
          <t>Gibson Men's Fleece Hoodie</t>
        </is>
      </c>
      <c r="D1540" s="1">
        <v>161025</v>
      </c>
      <c r="E1540" s="0" t="inlineStr">
        <is>
          <t>IOWA GIBSON M HG:161025F-3XL</t>
        </is>
      </c>
      <c r="F1540" s="2">
        <v>800161025092</v>
      </c>
      <c r="G1540" s="0" t="inlineStr">
        <is>
          <t>MENS</t>
        </is>
      </c>
      <c r="H1540" s="0" t="inlineStr">
        <is>
          <t>3XL</t>
        </is>
      </c>
      <c r="I1540" s="0">
        <v>49.99</v>
      </c>
      <c r="J1540" s="0">
        <v>16</v>
      </c>
    </row>
    <row r="1541" spans="1:10" customHeight="0">
      <c r="A1541" s="0">
        <f>HYPERLINK("https://dl.dropboxusercontent.com/scl/fi/6vf0ohq5cm2b79vg02sxd/161031-isu-gibson-hoodie-mens-t.jpg?rlkey=o6u84dsyueu3a47mklaz4fsj8&amp;dl=0","Click to download Image")</f>
      </c>
      <c r="B1541" s="0">
        <f>HYPERLINK("https://dl.dropboxusercontent.com/scl/fi/p6a3mr8ilekcamgyk2oeq/mens-hoodie-size-chartsquincy.jpg?rlkey=rlxqpex3ncig1wrd70gler5zw&amp;dl=0","Click to download SizeChart")</f>
      </c>
      <c r="C1541" s="0" t="inlineStr">
        <is>
          <t>Gibson Men's Fleece Hoodie</t>
        </is>
      </c>
      <c r="D1541" s="1">
        <v>161031</v>
      </c>
      <c r="E1541" s="0" t="inlineStr">
        <is>
          <t>ISU GIBSON M BK:161031A-S</t>
        </is>
      </c>
      <c r="F1541" s="2">
        <v>801161031045</v>
      </c>
      <c r="G1541" s="0" t="inlineStr">
        <is>
          <t>MENS</t>
        </is>
      </c>
      <c r="H1541" s="0" t="inlineStr">
        <is>
          <t>S</t>
        </is>
      </c>
      <c r="I1541" s="0">
        <v>49.99</v>
      </c>
      <c r="J1541" s="0">
        <v>20</v>
      </c>
    </row>
    <row r="1542" spans="1:10" customHeight="0">
      <c r="A1542" s="0">
        <f>HYPERLINK("https://dl.dropboxusercontent.com/scl/fi/6vf0ohq5cm2b79vg02sxd/161031-isu-gibson-hoodie-mens-t.jpg?rlkey=o6u84dsyueu3a47mklaz4fsj8&amp;dl=0","Click to download Image")</f>
      </c>
      <c r="B1542" s="0">
        <f>HYPERLINK("https://dl.dropboxusercontent.com/scl/fi/p6a3mr8ilekcamgyk2oeq/mens-hoodie-size-chartsquincy.jpg?rlkey=rlxqpex3ncig1wrd70gler5zw&amp;dl=0","Click to download SizeChart")</f>
      </c>
      <c r="C1542" s="0" t="inlineStr">
        <is>
          <t>Gibson Men's Fleece Hoodie</t>
        </is>
      </c>
      <c r="D1542" s="1">
        <v>161031</v>
      </c>
      <c r="E1542" s="0" t="inlineStr">
        <is>
          <t>ISU GIBSON M BK:161031B-M</t>
        </is>
      </c>
      <c r="F1542" s="2">
        <v>801161031052</v>
      </c>
      <c r="G1542" s="0" t="inlineStr">
        <is>
          <t>MENS</t>
        </is>
      </c>
      <c r="H1542" s="0" t="inlineStr">
        <is>
          <t>M</t>
        </is>
      </c>
      <c r="I1542" s="0">
        <v>49.99</v>
      </c>
      <c r="J1542" s="0">
        <v>40</v>
      </c>
    </row>
    <row r="1543" spans="1:10" customHeight="0">
      <c r="A1543" s="0">
        <f>HYPERLINK("https://dl.dropboxusercontent.com/scl/fi/6vf0ohq5cm2b79vg02sxd/161031-isu-gibson-hoodie-mens-t.jpg?rlkey=o6u84dsyueu3a47mklaz4fsj8&amp;dl=0","Click to download Image")</f>
      </c>
      <c r="B1543" s="0">
        <f>HYPERLINK("https://dl.dropboxusercontent.com/scl/fi/p6a3mr8ilekcamgyk2oeq/mens-hoodie-size-chartsquincy.jpg?rlkey=rlxqpex3ncig1wrd70gler5zw&amp;dl=0","Click to download SizeChart")</f>
      </c>
      <c r="C1543" s="0" t="inlineStr">
        <is>
          <t>Gibson Men's Fleece Hoodie</t>
        </is>
      </c>
      <c r="D1543" s="1">
        <v>161031</v>
      </c>
      <c r="E1543" s="0" t="inlineStr">
        <is>
          <t>ISU GIBSON M BK:161031C-L</t>
        </is>
      </c>
      <c r="F1543" s="2">
        <v>801161031069</v>
      </c>
      <c r="G1543" s="0" t="inlineStr">
        <is>
          <t>MENS</t>
        </is>
      </c>
      <c r="H1543" s="0" t="inlineStr">
        <is>
          <t>L</t>
        </is>
      </c>
      <c r="I1543" s="0">
        <v>49.99</v>
      </c>
      <c r="J1543" s="0">
        <v>60</v>
      </c>
    </row>
    <row r="1544" spans="1:10" customHeight="0">
      <c r="A1544" s="0">
        <f>HYPERLINK("https://dl.dropboxusercontent.com/scl/fi/6vf0ohq5cm2b79vg02sxd/161031-isu-gibson-hoodie-mens-t.jpg?rlkey=o6u84dsyueu3a47mklaz4fsj8&amp;dl=0","Click to download Image")</f>
      </c>
      <c r="B1544" s="0">
        <f>HYPERLINK("https://dl.dropboxusercontent.com/scl/fi/p6a3mr8ilekcamgyk2oeq/mens-hoodie-size-chartsquincy.jpg?rlkey=rlxqpex3ncig1wrd70gler5zw&amp;dl=0","Click to download SizeChart")</f>
      </c>
      <c r="C1544" s="0" t="inlineStr">
        <is>
          <t>Gibson Men's Fleece Hoodie</t>
        </is>
      </c>
      <c r="D1544" s="1">
        <v>161031</v>
      </c>
      <c r="E1544" s="0" t="inlineStr">
        <is>
          <t>ISU GIBSON M BK:161031D-XL</t>
        </is>
      </c>
      <c r="F1544" s="2">
        <v>801161031076</v>
      </c>
      <c r="G1544" s="0" t="inlineStr">
        <is>
          <t>MENS</t>
        </is>
      </c>
      <c r="H1544" s="0" t="inlineStr">
        <is>
          <t>XL</t>
        </is>
      </c>
      <c r="I1544" s="0">
        <v>49.99</v>
      </c>
      <c r="J1544" s="0">
        <v>61</v>
      </c>
    </row>
    <row r="1545" spans="1:10" customHeight="0">
      <c r="A1545" s="0">
        <f>HYPERLINK("https://dl.dropboxusercontent.com/scl/fi/6vf0ohq5cm2b79vg02sxd/161031-isu-gibson-hoodie-mens-t.jpg?rlkey=o6u84dsyueu3a47mklaz4fsj8&amp;dl=0","Click to download Image")</f>
      </c>
      <c r="B1545" s="0">
        <f>HYPERLINK("https://dl.dropboxusercontent.com/scl/fi/p6a3mr8ilekcamgyk2oeq/mens-hoodie-size-chartsquincy.jpg?rlkey=rlxqpex3ncig1wrd70gler5zw&amp;dl=0","Click to download SizeChart")</f>
      </c>
      <c r="C1545" s="0" t="inlineStr">
        <is>
          <t>Gibson Men's Fleece Hoodie</t>
        </is>
      </c>
      <c r="D1545" s="1">
        <v>161031</v>
      </c>
      <c r="E1545" s="0" t="inlineStr">
        <is>
          <t>ISU GIBSON M BK:161031E-2XL</t>
        </is>
      </c>
      <c r="F1545" s="2">
        <v>801161031083</v>
      </c>
      <c r="G1545" s="0" t="inlineStr">
        <is>
          <t>MENS</t>
        </is>
      </c>
      <c r="H1545" s="0" t="inlineStr">
        <is>
          <t>2XL</t>
        </is>
      </c>
      <c r="I1545" s="0">
        <v>49.99</v>
      </c>
      <c r="J1545" s="0">
        <v>41</v>
      </c>
    </row>
    <row r="1546" spans="1:10" customHeight="0">
      <c r="A1546" s="0">
        <f>HYPERLINK("https://dl.dropboxusercontent.com/scl/fi/6vf0ohq5cm2b79vg02sxd/161031-isu-gibson-hoodie-mens-t.jpg?rlkey=o6u84dsyueu3a47mklaz4fsj8&amp;dl=0","Click to download Image")</f>
      </c>
      <c r="B1546" s="0">
        <f>HYPERLINK("https://dl.dropboxusercontent.com/scl/fi/p6a3mr8ilekcamgyk2oeq/mens-hoodie-size-chartsquincy.jpg?rlkey=rlxqpex3ncig1wrd70gler5zw&amp;dl=0","Click to download SizeChart")</f>
      </c>
      <c r="C1546" s="0" t="inlineStr">
        <is>
          <t>Gibson Men's Fleece Hoodie</t>
        </is>
      </c>
      <c r="D1546" s="1">
        <v>161031</v>
      </c>
      <c r="E1546" s="0" t="inlineStr">
        <is>
          <t>ISU GIBSON M BK:161031F-3XL</t>
        </is>
      </c>
      <c r="F1546" s="2">
        <v>801161031090</v>
      </c>
      <c r="G1546" s="0" t="inlineStr">
        <is>
          <t>MENS</t>
        </is>
      </c>
      <c r="H1546" s="0" t="inlineStr">
        <is>
          <t>3XL</t>
        </is>
      </c>
      <c r="I1546" s="0">
        <v>49.99</v>
      </c>
      <c r="J1546" s="0">
        <v>20</v>
      </c>
    </row>
    <row r="1547" spans="1:10" customHeight="0">
      <c r="A1547" s="0">
        <f>HYPERLINK("https://dl.dropboxusercontent.com/scl/fi/pmji3ksxnytdi4kpho93r/162137-drake-gibson-t.jpg?rlkey=usej8ynnmbaco9xtzcgetev09&amp;dl=0","Click to download Image")</f>
      </c>
      <c r="B1547" s="0">
        <f>HYPERLINK("https://dl.dropboxusercontent.com/scl/fi/p6a3mr8ilekcamgyk2oeq/mens-hoodie-size-chartsquincy.jpg?rlkey=rlxqpex3ncig1wrd70gler5zw&amp;dl=0","Click to download SizeChart")</f>
      </c>
      <c r="C1547" s="0" t="inlineStr">
        <is>
          <t>Gibson Men's Fleece Hoodie</t>
        </is>
      </c>
      <c r="D1547" s="1">
        <v>162137</v>
      </c>
      <c r="E1547" s="0" t="inlineStr">
        <is>
          <t>DRK GIBSON M BK:162137A-S</t>
        </is>
      </c>
      <c r="F1547" s="2">
        <v>817162137044</v>
      </c>
      <c r="G1547" s="0" t="inlineStr">
        <is>
          <t>MENS</t>
        </is>
      </c>
      <c r="H1547" s="0" t="inlineStr">
        <is>
          <t>S</t>
        </is>
      </c>
      <c r="I1547" s="0">
        <v>49.99</v>
      </c>
      <c r="J1547" s="0">
        <v>4</v>
      </c>
    </row>
    <row r="1548" spans="1:10" customHeight="0">
      <c r="A1548" s="0">
        <f>HYPERLINK("https://dl.dropboxusercontent.com/scl/fi/pmji3ksxnytdi4kpho93r/162137-drake-gibson-t.jpg?rlkey=usej8ynnmbaco9xtzcgetev09&amp;dl=0","Click to download Image")</f>
      </c>
      <c r="B1548" s="0">
        <f>HYPERLINK("https://dl.dropboxusercontent.com/scl/fi/p6a3mr8ilekcamgyk2oeq/mens-hoodie-size-chartsquincy.jpg?rlkey=rlxqpex3ncig1wrd70gler5zw&amp;dl=0","Click to download SizeChart")</f>
      </c>
      <c r="C1548" s="0" t="inlineStr">
        <is>
          <t>Gibson Men's Fleece Hoodie</t>
        </is>
      </c>
      <c r="D1548" s="1">
        <v>162137</v>
      </c>
      <c r="E1548" s="0" t="inlineStr">
        <is>
          <t>DRK GIBSON M BK:162137B-M</t>
        </is>
      </c>
      <c r="F1548" s="2">
        <v>817162137051</v>
      </c>
      <c r="G1548" s="0" t="inlineStr">
        <is>
          <t>MENS</t>
        </is>
      </c>
      <c r="H1548" s="0" t="inlineStr">
        <is>
          <t>M</t>
        </is>
      </c>
      <c r="I1548" s="0">
        <v>49.99</v>
      </c>
      <c r="J1548" s="0">
        <v>8</v>
      </c>
    </row>
    <row r="1549" spans="1:10" customHeight="0">
      <c r="A1549" s="0">
        <f>HYPERLINK("https://dl.dropboxusercontent.com/scl/fi/pmji3ksxnytdi4kpho93r/162137-drake-gibson-t.jpg?rlkey=usej8ynnmbaco9xtzcgetev09&amp;dl=0","Click to download Image")</f>
      </c>
      <c r="B1549" s="0">
        <f>HYPERLINK("https://dl.dropboxusercontent.com/scl/fi/p6a3mr8ilekcamgyk2oeq/mens-hoodie-size-chartsquincy.jpg?rlkey=rlxqpex3ncig1wrd70gler5zw&amp;dl=0","Click to download SizeChart")</f>
      </c>
      <c r="C1549" s="0" t="inlineStr">
        <is>
          <t>Gibson Men's Fleece Hoodie</t>
        </is>
      </c>
      <c r="D1549" s="1">
        <v>162137</v>
      </c>
      <c r="E1549" s="0" t="inlineStr">
        <is>
          <t>DRK GIBSON M BK:162137C-L</t>
        </is>
      </c>
      <c r="F1549" s="2">
        <v>817162137068</v>
      </c>
      <c r="G1549" s="0" t="inlineStr">
        <is>
          <t>MENS</t>
        </is>
      </c>
      <c r="H1549" s="0" t="inlineStr">
        <is>
          <t>L</t>
        </is>
      </c>
      <c r="I1549" s="0">
        <v>49.99</v>
      </c>
      <c r="J1549" s="0">
        <v>12</v>
      </c>
    </row>
    <row r="1550" spans="1:10" customHeight="0">
      <c r="A1550" s="0">
        <f>HYPERLINK("https://dl.dropboxusercontent.com/scl/fi/pmji3ksxnytdi4kpho93r/162137-drake-gibson-t.jpg?rlkey=usej8ynnmbaco9xtzcgetev09&amp;dl=0","Click to download Image")</f>
      </c>
      <c r="B1550" s="0">
        <f>HYPERLINK("https://dl.dropboxusercontent.com/scl/fi/p6a3mr8ilekcamgyk2oeq/mens-hoodie-size-chartsquincy.jpg?rlkey=rlxqpex3ncig1wrd70gler5zw&amp;dl=0","Click to download SizeChart")</f>
      </c>
      <c r="C1550" s="0" t="inlineStr">
        <is>
          <t>Gibson Men's Fleece Hoodie</t>
        </is>
      </c>
      <c r="D1550" s="1">
        <v>162137</v>
      </c>
      <c r="E1550" s="0" t="inlineStr">
        <is>
          <t>DRK GIBSON M BK:162137D-XL</t>
        </is>
      </c>
      <c r="F1550" s="2">
        <v>817162137075</v>
      </c>
      <c r="G1550" s="0" t="inlineStr">
        <is>
          <t>MENS</t>
        </is>
      </c>
      <c r="H1550" s="0" t="inlineStr">
        <is>
          <t>XL</t>
        </is>
      </c>
      <c r="I1550" s="0">
        <v>49.99</v>
      </c>
      <c r="J1550" s="0">
        <v>12</v>
      </c>
    </row>
    <row r="1551" spans="1:10" customHeight="0">
      <c r="A1551" s="0">
        <f>HYPERLINK("https://dl.dropboxusercontent.com/scl/fi/pmji3ksxnytdi4kpho93r/162137-drake-gibson-t.jpg?rlkey=usej8ynnmbaco9xtzcgetev09&amp;dl=0","Click to download Image")</f>
      </c>
      <c r="B1551" s="0">
        <f>HYPERLINK("https://dl.dropboxusercontent.com/scl/fi/p6a3mr8ilekcamgyk2oeq/mens-hoodie-size-chartsquincy.jpg?rlkey=rlxqpex3ncig1wrd70gler5zw&amp;dl=0","Click to download SizeChart")</f>
      </c>
      <c r="C1551" s="0" t="inlineStr">
        <is>
          <t>Gibson Men's Fleece Hoodie</t>
        </is>
      </c>
      <c r="D1551" s="1">
        <v>162137</v>
      </c>
      <c r="E1551" s="0" t="inlineStr">
        <is>
          <t>DRK GIBSON M BK:162137E-2XL</t>
        </is>
      </c>
      <c r="F1551" s="2">
        <v>817162137082</v>
      </c>
      <c r="G1551" s="0" t="inlineStr">
        <is>
          <t>MENS</t>
        </is>
      </c>
      <c r="H1551" s="0" t="inlineStr">
        <is>
          <t>2XL</t>
        </is>
      </c>
      <c r="I1551" s="0">
        <v>49.99</v>
      </c>
      <c r="J1551" s="0">
        <v>8</v>
      </c>
    </row>
    <row r="1552" spans="1:10" customHeight="0">
      <c r="A1552" s="0">
        <f>HYPERLINK("https://dl.dropboxusercontent.com/scl/fi/pmji3ksxnytdi4kpho93r/162137-drake-gibson-t.jpg?rlkey=usej8ynnmbaco9xtzcgetev09&amp;dl=0","Click to download Image")</f>
      </c>
      <c r="B1552" s="0">
        <f>HYPERLINK("https://dl.dropboxusercontent.com/scl/fi/p6a3mr8ilekcamgyk2oeq/mens-hoodie-size-chartsquincy.jpg?rlkey=rlxqpex3ncig1wrd70gler5zw&amp;dl=0","Click to download SizeChart")</f>
      </c>
      <c r="C1552" s="0" t="inlineStr">
        <is>
          <t>Gibson Men's Fleece Hoodie</t>
        </is>
      </c>
      <c r="D1552" s="1">
        <v>162137</v>
      </c>
      <c r="E1552" s="0" t="inlineStr">
        <is>
          <t>DRK GIBSON M BK:162137F-3XL</t>
        </is>
      </c>
      <c r="F1552" s="2">
        <v>817162137099</v>
      </c>
      <c r="G1552" s="0" t="inlineStr">
        <is>
          <t>MENS</t>
        </is>
      </c>
      <c r="H1552" s="0" t="inlineStr">
        <is>
          <t>3XL</t>
        </is>
      </c>
      <c r="I1552" s="0">
        <v>49.99</v>
      </c>
      <c r="J1552" s="0">
        <v>4</v>
      </c>
    </row>
    <row r="1553" spans="1:10" customHeight="0">
      <c r="A1553" s="0">
        <f>HYPERLINK("https://dl.dropboxusercontent.com/scl/fi/inaenh6n6x4dri8saya1o/161029-isu-gibson-t.jpg?rlkey=qprs55r04unijor0zxcya5izt&amp;dl=0","Click to download Image")</f>
      </c>
      <c r="B1553" s="0">
        <f>HYPERLINK("https://dl.dropboxusercontent.com/scl/fi/p6a3mr8ilekcamgyk2oeq/mens-hoodie-size-chartsquincy.jpg?rlkey=rlxqpex3ncig1wrd70gler5zw&amp;dl=0","Click to download SizeChart")</f>
      </c>
      <c r="C1553" s="0" t="inlineStr">
        <is>
          <t>Gibson Men's Fleece Hoodie</t>
        </is>
      </c>
      <c r="D1553" s="1">
        <v>161029</v>
      </c>
      <c r="E1553" s="0" t="inlineStr">
        <is>
          <t>ISU GIBSON M CL:161029A-S</t>
        </is>
      </c>
      <c r="F1553" s="2">
        <v>801161029042</v>
      </c>
      <c r="G1553" s="0" t="inlineStr">
        <is>
          <t>MENS</t>
        </is>
      </c>
      <c r="H1553" s="0" t="inlineStr">
        <is>
          <t>S</t>
        </is>
      </c>
      <c r="I1553" s="0">
        <v>49.99</v>
      </c>
      <c r="J1553" s="0">
        <v>21</v>
      </c>
    </row>
    <row r="1554" spans="1:10" customHeight="0">
      <c r="A1554" s="0">
        <f>HYPERLINK("https://dl.dropboxusercontent.com/scl/fi/inaenh6n6x4dri8saya1o/161029-isu-gibson-t.jpg?rlkey=qprs55r04unijor0zxcya5izt&amp;dl=0","Click to download Image")</f>
      </c>
      <c r="B1554" s="0">
        <f>HYPERLINK("https://dl.dropboxusercontent.com/scl/fi/p6a3mr8ilekcamgyk2oeq/mens-hoodie-size-chartsquincy.jpg?rlkey=rlxqpex3ncig1wrd70gler5zw&amp;dl=0","Click to download SizeChart")</f>
      </c>
      <c r="C1554" s="0" t="inlineStr">
        <is>
          <t>Gibson Men's Fleece Hoodie</t>
        </is>
      </c>
      <c r="D1554" s="1">
        <v>161029</v>
      </c>
      <c r="E1554" s="0" t="inlineStr">
        <is>
          <t>ISU GIBSON M CL:161029B-M</t>
        </is>
      </c>
      <c r="F1554" s="2">
        <v>801161029059</v>
      </c>
      <c r="G1554" s="0" t="inlineStr">
        <is>
          <t>MENS</t>
        </is>
      </c>
      <c r="H1554" s="0" t="inlineStr">
        <is>
          <t>M</t>
        </is>
      </c>
      <c r="I1554" s="0">
        <v>49.99</v>
      </c>
      <c r="J1554" s="0">
        <v>42</v>
      </c>
    </row>
    <row r="1555" spans="1:10" customHeight="0">
      <c r="A1555" s="0">
        <f>HYPERLINK("https://dl.dropboxusercontent.com/scl/fi/inaenh6n6x4dri8saya1o/161029-isu-gibson-t.jpg?rlkey=qprs55r04unijor0zxcya5izt&amp;dl=0","Click to download Image")</f>
      </c>
      <c r="B1555" s="0">
        <f>HYPERLINK("https://dl.dropboxusercontent.com/scl/fi/p6a3mr8ilekcamgyk2oeq/mens-hoodie-size-chartsquincy.jpg?rlkey=rlxqpex3ncig1wrd70gler5zw&amp;dl=0","Click to download SizeChart")</f>
      </c>
      <c r="C1555" s="0" t="inlineStr">
        <is>
          <t>Gibson Men's Fleece Hoodie</t>
        </is>
      </c>
      <c r="D1555" s="1">
        <v>161029</v>
      </c>
      <c r="E1555" s="0" t="inlineStr">
        <is>
          <t>ISU GIBSON M CL:161029C-L</t>
        </is>
      </c>
      <c r="F1555" s="2">
        <v>801161029066</v>
      </c>
      <c r="G1555" s="0" t="inlineStr">
        <is>
          <t>MENS</t>
        </is>
      </c>
      <c r="H1555" s="0" t="inlineStr">
        <is>
          <t>L</t>
        </is>
      </c>
      <c r="I1555" s="0">
        <v>49.99</v>
      </c>
      <c r="J1555" s="0">
        <v>62</v>
      </c>
    </row>
    <row r="1556" spans="1:10" customHeight="0">
      <c r="A1556" s="0">
        <f>HYPERLINK("https://dl.dropboxusercontent.com/scl/fi/inaenh6n6x4dri8saya1o/161029-isu-gibson-t.jpg?rlkey=qprs55r04unijor0zxcya5izt&amp;dl=0","Click to download Image")</f>
      </c>
      <c r="B1556" s="0">
        <f>HYPERLINK("https://dl.dropboxusercontent.com/scl/fi/p6a3mr8ilekcamgyk2oeq/mens-hoodie-size-chartsquincy.jpg?rlkey=rlxqpex3ncig1wrd70gler5zw&amp;dl=0","Click to download SizeChart")</f>
      </c>
      <c r="C1556" s="0" t="inlineStr">
        <is>
          <t>Gibson Men's Fleece Hoodie</t>
        </is>
      </c>
      <c r="D1556" s="1">
        <v>161029</v>
      </c>
      <c r="E1556" s="0" t="inlineStr">
        <is>
          <t>ISU GIBSON M CL:161029D-XL</t>
        </is>
      </c>
      <c r="F1556" s="2">
        <v>801161029073</v>
      </c>
      <c r="G1556" s="0" t="inlineStr">
        <is>
          <t>MENS</t>
        </is>
      </c>
      <c r="H1556" s="0" t="inlineStr">
        <is>
          <t>XL</t>
        </is>
      </c>
      <c r="I1556" s="0">
        <v>49.99</v>
      </c>
      <c r="J1556" s="0">
        <v>63</v>
      </c>
    </row>
    <row r="1557" spans="1:10" customHeight="0">
      <c r="A1557" s="0">
        <f>HYPERLINK("https://dl.dropboxusercontent.com/scl/fi/inaenh6n6x4dri8saya1o/161029-isu-gibson-t.jpg?rlkey=qprs55r04unijor0zxcya5izt&amp;dl=0","Click to download Image")</f>
      </c>
      <c r="B1557" s="0">
        <f>HYPERLINK("https://dl.dropboxusercontent.com/scl/fi/p6a3mr8ilekcamgyk2oeq/mens-hoodie-size-chartsquincy.jpg?rlkey=rlxqpex3ncig1wrd70gler5zw&amp;dl=0","Click to download SizeChart")</f>
      </c>
      <c r="C1557" s="0" t="inlineStr">
        <is>
          <t>Gibson Men's Fleece Hoodie</t>
        </is>
      </c>
      <c r="D1557" s="1">
        <v>161029</v>
      </c>
      <c r="E1557" s="0" t="inlineStr">
        <is>
          <t>ISU GIBSON M CL:161029E-2XL</t>
        </is>
      </c>
      <c r="F1557" s="2">
        <v>801161029080</v>
      </c>
      <c r="G1557" s="0" t="inlineStr">
        <is>
          <t>MENS</t>
        </is>
      </c>
      <c r="H1557" s="0" t="inlineStr">
        <is>
          <t>2XL</t>
        </is>
      </c>
      <c r="I1557" s="0">
        <v>49.99</v>
      </c>
      <c r="J1557" s="0">
        <v>42</v>
      </c>
    </row>
    <row r="1558" spans="1:10" customHeight="0">
      <c r="A1558" s="0">
        <f>HYPERLINK("https://dl.dropboxusercontent.com/scl/fi/inaenh6n6x4dri8saya1o/161029-isu-gibson-t.jpg?rlkey=qprs55r04unijor0zxcya5izt&amp;dl=0","Click to download Image")</f>
      </c>
      <c r="B1558" s="0">
        <f>HYPERLINK("https://dl.dropboxusercontent.com/scl/fi/p6a3mr8ilekcamgyk2oeq/mens-hoodie-size-chartsquincy.jpg?rlkey=rlxqpex3ncig1wrd70gler5zw&amp;dl=0","Click to download SizeChart")</f>
      </c>
      <c r="C1558" s="0" t="inlineStr">
        <is>
          <t>Gibson Men's Fleece Hoodie</t>
        </is>
      </c>
      <c r="D1558" s="1">
        <v>161029</v>
      </c>
      <c r="E1558" s="0" t="inlineStr">
        <is>
          <t>ISU GIBSON M CL:161029F-3XL</t>
        </is>
      </c>
      <c r="F1558" s="2">
        <v>801161029097</v>
      </c>
      <c r="G1558" s="0" t="inlineStr">
        <is>
          <t>MENS</t>
        </is>
      </c>
      <c r="H1558" s="0" t="inlineStr">
        <is>
          <t>3XL</t>
        </is>
      </c>
      <c r="I1558" s="0">
        <v>49.99</v>
      </c>
      <c r="J1558" s="0">
        <v>21</v>
      </c>
    </row>
    <row r="1559" spans="1:10" customHeight="0">
      <c r="A1559" s="0">
        <f>HYPERLINK("https://dl.dropboxusercontent.com/scl/fi/kg1ib0sikn4kpcs32ep7s/160786-iowa-cult-cap-1-bk-t.jpg?rlkey=dkycse51yttok9b5xxgzppcnf&amp;dl=0","Click to download Image")</f>
      </c>
      <c r="C1559" s="0" t="inlineStr">
        <is>
          <t>Colt 1 Men's Cap</t>
        </is>
      </c>
      <c r="D1559" s="1">
        <v>160786</v>
      </c>
      <c r="E1559" s="0" t="inlineStr">
        <is>
          <t>IOWA COLT 1 BK:160786</t>
        </is>
      </c>
      <c r="F1559" s="2">
        <v>700160786003</v>
      </c>
      <c r="G1559" s="0" t="inlineStr">
        <is>
          <t>MENS</t>
        </is>
      </c>
      <c r="H1559" s="0" t="inlineStr">
        <is>
          <t>STANDARD:58CM</t>
        </is>
      </c>
      <c r="I1559" s="0">
        <v>24.99</v>
      </c>
      <c r="J1559" s="0">
        <v>116</v>
      </c>
    </row>
    <row r="1560" spans="1:10" customHeight="0">
      <c r="A1560" s="0">
        <f>HYPERLINK("https://dl.dropboxusercontent.com/scl/fi/xfkwbol0cfnxssw8wthkb/160937-isu-colt-t.jpg?rlkey=0o0x0u2q6ijeigrkkn8rlbzxr&amp;dl=0","Click to download Image")</f>
      </c>
      <c r="C1560" s="0" t="inlineStr">
        <is>
          <t>Colt 1 Men's Cap</t>
        </is>
      </c>
      <c r="D1560" s="1">
        <v>160937</v>
      </c>
      <c r="E1560" s="0" t="inlineStr">
        <is>
          <t>ISU COLT 1 CL:160937</t>
        </is>
      </c>
      <c r="F1560" s="2">
        <v>701160937006</v>
      </c>
      <c r="G1560" s="0" t="inlineStr">
        <is>
          <t>MENS</t>
        </is>
      </c>
      <c r="H1560" s="0" t="inlineStr">
        <is>
          <t>STANDARD:58CM</t>
        </is>
      </c>
      <c r="I1560" s="0">
        <v>24.99</v>
      </c>
      <c r="J1560" s="0">
        <v>49</v>
      </c>
    </row>
    <row r="1561" spans="1:10" customHeight="0">
      <c r="A1561" s="0">
        <f>HYPERLINK("https://dl.dropboxusercontent.com/scl/fi/i1wv798atqwj95b3ht2b1/160788-iowa-colt-t.jpg?rlkey=tlvrcs312nsy7kuyanfyzktla&amp;dl=0","Click to download Image")</f>
      </c>
      <c r="C1561" s="0" t="inlineStr">
        <is>
          <t>Colt 3 Men's Cap</t>
        </is>
      </c>
      <c r="D1561" s="1">
        <v>160788</v>
      </c>
      <c r="E1561" s="0" t="inlineStr">
        <is>
          <t>IOWA COLT 3 BK:160788</t>
        </is>
      </c>
      <c r="F1561" s="2">
        <v>700160788007</v>
      </c>
      <c r="G1561" s="0" t="inlineStr">
        <is>
          <t>MENS</t>
        </is>
      </c>
      <c r="H1561" s="0" t="inlineStr">
        <is>
          <t>STANDARD:58CM</t>
        </is>
      </c>
      <c r="I1561" s="0">
        <v>24.99</v>
      </c>
      <c r="J1561" s="0">
        <v>40</v>
      </c>
    </row>
    <row r="1562" spans="1:10" customHeight="0">
      <c r="A1562" s="0">
        <f>HYPERLINK("https://dl.dropboxusercontent.com/scl/fi/lbqfr1ccl0pq1ugh3osyu/160939-isu-colt-t.jpg?rlkey=duxme9walda3dm3fl781epd8k&amp;dl=0","Click to download Image")</f>
      </c>
      <c r="C1562" s="0" t="inlineStr">
        <is>
          <t>Colt 3 Men's Cap</t>
        </is>
      </c>
      <c r="D1562" s="1">
        <v>160939</v>
      </c>
      <c r="E1562" s="0" t="inlineStr">
        <is>
          <t>ISU COLT 3 CL:160939</t>
        </is>
      </c>
      <c r="F1562" s="2">
        <v>701160939000</v>
      </c>
      <c r="G1562" s="0" t="inlineStr">
        <is>
          <t>MENS</t>
        </is>
      </c>
      <c r="H1562" s="0" t="inlineStr">
        <is>
          <t>STANDARD:58CM</t>
        </is>
      </c>
      <c r="I1562" s="0">
        <v>24.99</v>
      </c>
      <c r="J1562" s="0">
        <v>41</v>
      </c>
    </row>
    <row r="1563" spans="1:10" customHeight="0">
      <c r="A1563" s="0">
        <f>HYPERLINK("https://dl.dropboxusercontent.com/scl/fi/gh2sn4foyhnflxjpzhf95/160789-iowa-colt-t.jpg?rlkey=6jpeeaap1mswqft1lprx3hn9n&amp;dl=0","Click to download Image")</f>
      </c>
      <c r="C1563" s="0" t="inlineStr">
        <is>
          <t>Colt 4 Men's Cap</t>
        </is>
      </c>
      <c r="D1563" s="1">
        <v>160789</v>
      </c>
      <c r="E1563" s="0" t="inlineStr">
        <is>
          <t>IOWA COLT 4 GY:160789</t>
        </is>
      </c>
      <c r="F1563" s="2">
        <v>700160789004</v>
      </c>
      <c r="G1563" s="0" t="inlineStr">
        <is>
          <t>MENS</t>
        </is>
      </c>
      <c r="H1563" s="0" t="inlineStr">
        <is>
          <t>STANDARD:58CM</t>
        </is>
      </c>
      <c r="I1563" s="0">
        <v>24.99</v>
      </c>
      <c r="J1563" s="0">
        <v>112</v>
      </c>
    </row>
    <row r="1564" spans="1:10" customHeight="0">
      <c r="A1564" s="0">
        <f>HYPERLINK("https://dl.dropboxusercontent.com/scl/fi/9s29p3agfrds5k03tylw1/160940-isu-colt-t.jpg?rlkey=ilt9an7q2qh2vqbw7a0mu3tqs&amp;dl=0","Click to download Image")</f>
      </c>
      <c r="C1564" s="0" t="inlineStr">
        <is>
          <t>Colt 4 Men's Cap</t>
        </is>
      </c>
      <c r="D1564" s="1">
        <v>160940</v>
      </c>
      <c r="E1564" s="0" t="inlineStr">
        <is>
          <t>ISU COLT 4 GY:160940</t>
        </is>
      </c>
      <c r="F1564" s="2">
        <v>701160940006</v>
      </c>
      <c r="G1564" s="0" t="inlineStr">
        <is>
          <t>MENS</t>
        </is>
      </c>
      <c r="H1564" s="0" t="inlineStr">
        <is>
          <t>STANDARD:58CM</t>
        </is>
      </c>
      <c r="I1564" s="0">
        <v>24.99</v>
      </c>
      <c r="J1564" s="0">
        <v>43</v>
      </c>
    </row>
    <row r="1565" spans="1:10" customHeight="0">
      <c r="A1565" s="0">
        <f>HYPERLINK("https://dl.dropboxusercontent.com/scl/fi/rrojkj1nt4almtfq4ozqz/160790-iowa-colt-t.jpg?rlkey=piwt02zz8aoq0a3zemd5wd0dt&amp;dl=0","Click to download Image")</f>
      </c>
      <c r="C1565" s="0" t="inlineStr">
        <is>
          <t>Colt 5 Men's Cap</t>
        </is>
      </c>
      <c r="D1565" s="1">
        <v>160790</v>
      </c>
      <c r="E1565" s="0" t="inlineStr">
        <is>
          <t>IOWA COLT 5 BK:160790</t>
        </is>
      </c>
      <c r="F1565" s="2">
        <v>700160790000</v>
      </c>
      <c r="G1565" s="0" t="inlineStr">
        <is>
          <t>MENS</t>
        </is>
      </c>
      <c r="H1565" s="0" t="inlineStr">
        <is>
          <t>STANDARD:58CM</t>
        </is>
      </c>
      <c r="I1565" s="0">
        <v>24.99</v>
      </c>
      <c r="J1565" s="0">
        <v>112</v>
      </c>
    </row>
    <row r="1566" spans="1:10" customHeight="0">
      <c r="A1566" s="0">
        <f>HYPERLINK("https://dl.dropboxusercontent.com/scl/fi/9eubqi8qz3rrlahuw3a6f/160941-isu-colt-t.jpg?rlkey=vsnqarq60mhfey7bdf8i18d1b&amp;dl=0","Click to download Image")</f>
      </c>
      <c r="C1566" s="0" t="inlineStr">
        <is>
          <t>Colt 5 Men's Cap</t>
        </is>
      </c>
      <c r="D1566" s="1">
        <v>160941</v>
      </c>
      <c r="E1566" s="0" t="inlineStr">
        <is>
          <t>ISU COLT 5 BK:160941</t>
        </is>
      </c>
      <c r="F1566" s="2">
        <v>701160941003</v>
      </c>
      <c r="G1566" s="0" t="inlineStr">
        <is>
          <t>MENS</t>
        </is>
      </c>
      <c r="H1566" s="0" t="inlineStr">
        <is>
          <t>STANDARD:58CM</t>
        </is>
      </c>
      <c r="I1566" s="0">
        <v>24.99</v>
      </c>
      <c r="J1566" s="0">
        <v>49</v>
      </c>
    </row>
    <row r="1567" spans="1:10" customHeight="0">
      <c r="A1567" s="0">
        <f>HYPERLINK("https://dl.dropboxusercontent.com/scl/fi/ungq5a5ze5paho1ufdqpl/160791-iowa-colt-cap-6-gd-t.jpg?rlkey=2a88mqk187c63yjnhjxbxi95e&amp;dl=0","Click to download Image")</f>
      </c>
      <c r="C1567" s="0" t="inlineStr">
        <is>
          <t>Colt 6 Men's Cap</t>
        </is>
      </c>
      <c r="D1567" s="1">
        <v>160791</v>
      </c>
      <c r="E1567" s="0" t="inlineStr">
        <is>
          <t>IOWA COLT 6 GD:160791</t>
        </is>
      </c>
      <c r="F1567" s="2">
        <v>700160791007</v>
      </c>
      <c r="G1567" s="0" t="inlineStr">
        <is>
          <t>MENS</t>
        </is>
      </c>
      <c r="H1567" s="0" t="inlineStr">
        <is>
          <t>STANDARD:58CM</t>
        </is>
      </c>
      <c r="I1567" s="0">
        <v>24.99</v>
      </c>
      <c r="J1567" s="0">
        <v>108</v>
      </c>
    </row>
    <row r="1568" spans="1:10" customHeight="0">
      <c r="A1568" s="0">
        <f>HYPERLINK("https://dl.dropboxusercontent.com/scl/fi/chnukxwavfw5dgnqq8r7j/160942-isu-colt-t.jpg?rlkey=mi4t7uiwvctkinq7hn1qb622b&amp;dl=0","Click to download Image")</f>
      </c>
      <c r="C1568" s="0" t="inlineStr">
        <is>
          <t>Colt 6 Men's Cap</t>
        </is>
      </c>
      <c r="D1568" s="1">
        <v>160942</v>
      </c>
      <c r="E1568" s="0" t="inlineStr">
        <is>
          <t>ISU COLT 6 GD:160942</t>
        </is>
      </c>
      <c r="F1568" s="2">
        <v>701160942000</v>
      </c>
      <c r="G1568" s="0" t="inlineStr">
        <is>
          <t>MENS</t>
        </is>
      </c>
      <c r="H1568" s="0" t="inlineStr">
        <is>
          <t>STANDARD:58CM</t>
        </is>
      </c>
      <c r="I1568" s="0">
        <v>24.99</v>
      </c>
      <c r="J1568" s="0">
        <v>55</v>
      </c>
    </row>
    <row r="1569" spans="1:10" customHeight="0">
      <c r="A1569" s="0">
        <f>HYPERLINK("https://dl.dropboxusercontent.com/scl/fi/syzqpayr9759021aoacou/160830-isu-ivan-beanie-t.jpg?rlkey=45sbk6p3wopn7zucnkg9hekn6&amp;dl=0","Click to download Image")</f>
      </c>
      <c r="C1569" s="0" t="inlineStr">
        <is>
          <t>Ivan 1 Men's Beanie</t>
        </is>
      </c>
      <c r="D1569" s="1">
        <v>160830</v>
      </c>
      <c r="E1569" s="0" t="inlineStr">
        <is>
          <t>ISU IVAN 1 CL:160830</t>
        </is>
      </c>
      <c r="F1569" s="2">
        <v>701160830017</v>
      </c>
      <c r="G1569" s="0" t="inlineStr">
        <is>
          <t>MENS</t>
        </is>
      </c>
      <c r="H1569" s="0" t="inlineStr">
        <is>
          <t>ADULT</t>
        </is>
      </c>
      <c r="I1569" s="0">
        <v>24.99</v>
      </c>
      <c r="J1569" s="0">
        <v>229</v>
      </c>
    </row>
    <row r="1570" spans="1:10" customHeight="0">
      <c r="A1570" s="0">
        <f>HYPERLINK("https://dl.dropboxusercontent.com/scl/fi/sojrhn6fig0k7a2w95tq1/160949-isu-ivan-beanie-t.jpg?rlkey=0b7cj7vklqtrkkshxtawpvndl&amp;dl=0","Click to download Image")</f>
      </c>
      <c r="C1570" s="0" t="inlineStr">
        <is>
          <t>Ivan 1 Men's Beanie</t>
        </is>
      </c>
      <c r="D1570" s="1">
        <v>160949</v>
      </c>
      <c r="E1570" s="0" t="inlineStr">
        <is>
          <t>IOWA IVAN 1 GD:160949</t>
        </is>
      </c>
      <c r="F1570" s="2">
        <v>700160949019</v>
      </c>
      <c r="G1570" s="0" t="inlineStr">
        <is>
          <t>MENS</t>
        </is>
      </c>
      <c r="H1570" s="0" t="inlineStr">
        <is>
          <t>ADULT</t>
        </is>
      </c>
      <c r="I1570" s="0">
        <v>24.99</v>
      </c>
      <c r="J1570" s="0">
        <v>118</v>
      </c>
    </row>
    <row r="1571" spans="1:10" customHeight="0">
      <c r="A1571" s="0">
        <f>HYPERLINK("https://dl.dropboxusercontent.com/scl/fi/bxgpen6la3cbkkytq0urj/160831-isu-ivan-beanie-t.jpg?rlkey=30abzziicjd06v170r88a2fex&amp;dl=0","Click to download Image")</f>
      </c>
      <c r="C1571" s="0" t="inlineStr">
        <is>
          <t>Ivan 2 Men's Beanie</t>
        </is>
      </c>
      <c r="D1571" s="1">
        <v>160831</v>
      </c>
      <c r="E1571" s="0" t="inlineStr">
        <is>
          <t>ISU IVAN 2 CL:160831</t>
        </is>
      </c>
      <c r="F1571" s="2">
        <v>701160831014</v>
      </c>
      <c r="G1571" s="0" t="inlineStr">
        <is>
          <t>MENS</t>
        </is>
      </c>
      <c r="H1571" s="0" t="inlineStr">
        <is>
          <t>ADULT</t>
        </is>
      </c>
      <c r="I1571" s="0">
        <v>24.99</v>
      </c>
      <c r="J1571" s="0">
        <v>229</v>
      </c>
    </row>
    <row r="1572" spans="1:10" customHeight="0">
      <c r="A1572" s="0">
        <f>HYPERLINK("https://dl.dropboxusercontent.com/scl/fi/uvxgllg65p9hy440ehm1s/160950-iowa-ivan-beanie-t.jpg?rlkey=6cjlwdbddlbacs2kyjfoqevvu&amp;dl=0","Click to download Image")</f>
      </c>
      <c r="C1572" s="0" t="inlineStr">
        <is>
          <t>Ivan 2 Men's Beanie</t>
        </is>
      </c>
      <c r="D1572" s="1">
        <v>160950</v>
      </c>
      <c r="E1572" s="0" t="inlineStr">
        <is>
          <t>IOWA IVAN 2 BK:160950</t>
        </is>
      </c>
      <c r="F1572" s="2">
        <v>700160950015</v>
      </c>
      <c r="G1572" s="0" t="inlineStr">
        <is>
          <t>MENS</t>
        </is>
      </c>
      <c r="H1572" s="0" t="inlineStr">
        <is>
          <t>ADULT</t>
        </is>
      </c>
      <c r="I1572" s="0">
        <v>24.99</v>
      </c>
      <c r="J1572" s="0">
        <v>118</v>
      </c>
    </row>
    <row r="1573" spans="1:10" customHeight="0">
      <c r="A1573" s="0">
        <f>HYPERLINK("https://dl.dropboxusercontent.com/scl/fi/ma1cn63e62zg09t2hvzuo/160832-isu-ivan-beanie-t.jpg?rlkey=8kp5if2eyuu08imk95lnb6htx&amp;dl=0","Click to download Image")</f>
      </c>
      <c r="C1573" s="0" t="inlineStr">
        <is>
          <t>Ivan 3 Men's Beanie</t>
        </is>
      </c>
      <c r="D1573" s="1">
        <v>160832</v>
      </c>
      <c r="E1573" s="0" t="inlineStr">
        <is>
          <t>ISU IVAN 3 CL:160832</t>
        </is>
      </c>
      <c r="F1573" s="2">
        <v>701160832011</v>
      </c>
      <c r="G1573" s="0" t="inlineStr">
        <is>
          <t>MENS</t>
        </is>
      </c>
      <c r="H1573" s="0" t="inlineStr">
        <is>
          <t>ADULT</t>
        </is>
      </c>
      <c r="I1573" s="0">
        <v>24.99</v>
      </c>
      <c r="J1573" s="0">
        <v>225</v>
      </c>
    </row>
    <row r="1574" spans="1:10" customHeight="0">
      <c r="A1574" s="0">
        <f>HYPERLINK("https://dl.dropboxusercontent.com/scl/fi/k2vv8o5lckf6dxm8xn5p7/160951-isu-ivan-beanie-t.jpg?rlkey=n22qivwbuab6kw7tlex0kz718&amp;dl=0","Click to download Image")</f>
      </c>
      <c r="C1574" s="0" t="inlineStr">
        <is>
          <t>Ivan 3 Men's Beanie</t>
        </is>
      </c>
      <c r="D1574" s="1">
        <v>160951</v>
      </c>
      <c r="E1574" s="0" t="inlineStr">
        <is>
          <t>IOWA IVAN 3 BK:160951</t>
        </is>
      </c>
      <c r="F1574" s="2">
        <v>700160951012</v>
      </c>
      <c r="G1574" s="0" t="inlineStr">
        <is>
          <t>MENS</t>
        </is>
      </c>
      <c r="H1574" s="0" t="inlineStr">
        <is>
          <t>ADULT</t>
        </is>
      </c>
      <c r="I1574" s="0">
        <v>24.99</v>
      </c>
      <c r="J1574" s="0">
        <v>118</v>
      </c>
    </row>
    <row r="1575" spans="1:10" customHeight="0">
      <c r="A1575" s="0">
        <f>HYPERLINK("https://dl.dropboxusercontent.com/scl/fi/2aya00u6c3ud54jra6ncl/160833-isu-ivan-beanie-t.jpg?rlkey=iwbgexqy0wz5ojgizn3mcozsu&amp;dl=0","Click to download Image")</f>
      </c>
      <c r="C1575" s="0" t="inlineStr">
        <is>
          <t>Ivan 4 Men's Beanie</t>
        </is>
      </c>
      <c r="D1575" s="1">
        <v>160833</v>
      </c>
      <c r="E1575" s="0" t="inlineStr">
        <is>
          <t>ISU IVAN 4 CL:160833</t>
        </is>
      </c>
      <c r="F1575" s="2">
        <v>701160833018</v>
      </c>
      <c r="G1575" s="0" t="inlineStr">
        <is>
          <t>MENS</t>
        </is>
      </c>
      <c r="H1575" s="0" t="inlineStr">
        <is>
          <t>ADULT</t>
        </is>
      </c>
      <c r="I1575" s="0">
        <v>24.99</v>
      </c>
      <c r="J1575" s="0">
        <v>225</v>
      </c>
    </row>
    <row r="1576" spans="1:10" customHeight="0">
      <c r="A1576" s="0">
        <f>HYPERLINK("https://dl.dropboxusercontent.com/scl/fi/i1hdmluxxn08d21bbo581/160952-iowa-ivan-beanie-t.jpg?rlkey=y44y4oavbh88vh3f63uh3xfsc&amp;dl=0","Click to download Image")</f>
      </c>
      <c r="C1576" s="0" t="inlineStr">
        <is>
          <t>Ivan 4 Men's Beanie</t>
        </is>
      </c>
      <c r="D1576" s="1">
        <v>160952</v>
      </c>
      <c r="E1576" s="0" t="inlineStr">
        <is>
          <t>IOWA IVAN 4 BK:160952</t>
        </is>
      </c>
      <c r="F1576" s="2">
        <v>700160952019</v>
      </c>
      <c r="G1576" s="0" t="inlineStr">
        <is>
          <t>MENS</t>
        </is>
      </c>
      <c r="H1576" s="0" t="inlineStr">
        <is>
          <t>ADULT</t>
        </is>
      </c>
      <c r="I1576" s="0">
        <v>24.99</v>
      </c>
      <c r="J1576" s="0">
        <v>116</v>
      </c>
    </row>
    <row r="1577" spans="1:10" customHeight="0">
      <c r="A1577" s="0">
        <f>HYPERLINK("https://dl.dropboxusercontent.com/scl/fi/2jz4uv0hvjie016tqlnft/160953-iowa-ivan-beanie-t.jpg?rlkey=p4wttbeeghsgbamahax6bzr7y&amp;dl=0","Click to download Image")</f>
      </c>
      <c r="C1577" s="0" t="inlineStr">
        <is>
          <t>Ivan 5 Men's Beanie</t>
        </is>
      </c>
      <c r="D1577" s="1">
        <v>160953</v>
      </c>
      <c r="E1577" s="0" t="inlineStr">
        <is>
          <t>IOWA IVAN 5 BK:160953</t>
        </is>
      </c>
      <c r="F1577" s="2">
        <v>700160953016</v>
      </c>
      <c r="G1577" s="0" t="inlineStr">
        <is>
          <t>MENS</t>
        </is>
      </c>
      <c r="H1577" s="0" t="inlineStr">
        <is>
          <t>ADULT</t>
        </is>
      </c>
      <c r="I1577" s="0">
        <v>24.99</v>
      </c>
      <c r="J1577" s="0">
        <v>117</v>
      </c>
    </row>
    <row r="1578" spans="1:10" customHeight="0">
      <c r="A1578" s="0">
        <f>HYPERLINK("https://dl.dropboxusercontent.com/scl/fi/91ptk794w51czyhuxmfmu/160834-isu-ivan-beanie-t.jpg?rlkey=2zqxyht3wo2ou406vq9tr4kub&amp;dl=0","Click to download Image")</f>
      </c>
      <c r="C1578" s="0" t="inlineStr">
        <is>
          <t>Ivan 5 Men's Beanie</t>
        </is>
      </c>
      <c r="D1578" s="1">
        <v>160834</v>
      </c>
      <c r="E1578" s="0" t="inlineStr">
        <is>
          <t>ISU IVAN 5 BK:160834</t>
        </is>
      </c>
      <c r="F1578" s="2">
        <v>701160834015</v>
      </c>
      <c r="G1578" s="0" t="inlineStr">
        <is>
          <t>MENS</t>
        </is>
      </c>
      <c r="H1578" s="0" t="inlineStr">
        <is>
          <t>ADULT</t>
        </is>
      </c>
      <c r="I1578" s="0">
        <v>24.99</v>
      </c>
      <c r="J1578" s="0">
        <v>230</v>
      </c>
    </row>
    <row r="1579" spans="1:10" customHeight="0">
      <c r="A1579" s="0">
        <f>HYPERLINK("https://dl.dropboxusercontent.com/scl/fi/4zn0k3hogfna83macw0qr/160954-iowa-ivan-beanie-t.jpg?rlkey=d0anur2b5d2rp6djv6ii2798u&amp;dl=0","Click to download Image")</f>
      </c>
      <c r="C1579" s="0" t="inlineStr">
        <is>
          <t>Ivan 6 Men's Beanie</t>
        </is>
      </c>
      <c r="D1579" s="1">
        <v>160954</v>
      </c>
      <c r="E1579" s="0" t="inlineStr">
        <is>
          <t>IOWA IVAN 6 GY:160954</t>
        </is>
      </c>
      <c r="F1579" s="2">
        <v>700160954013</v>
      </c>
      <c r="G1579" s="0" t="inlineStr">
        <is>
          <t>MENS</t>
        </is>
      </c>
      <c r="H1579" s="0" t="inlineStr">
        <is>
          <t>ADULT</t>
        </is>
      </c>
      <c r="I1579" s="0">
        <v>24.99</v>
      </c>
      <c r="J1579" s="0">
        <v>118</v>
      </c>
    </row>
    <row r="1580" spans="1:10" customHeight="0">
      <c r="A1580" s="0">
        <f>HYPERLINK("https://dl.dropboxusercontent.com/scl/fi/v0wkliabqwp1pxx4qllso/160835-isu-ivan-beanie-t.jpg?rlkey=qwfaec3r4gdl49znyutbxygbi&amp;dl=0","Click to download Image")</f>
      </c>
      <c r="C1580" s="0" t="inlineStr">
        <is>
          <t>Ivan 6 Men's Beanie</t>
        </is>
      </c>
      <c r="D1580" s="1">
        <v>160835</v>
      </c>
      <c r="E1580" s="0" t="inlineStr">
        <is>
          <t>ISU IVAN 6 GY:160835</t>
        </is>
      </c>
      <c r="F1580" s="2">
        <v>701160835012</v>
      </c>
      <c r="G1580" s="0" t="inlineStr">
        <is>
          <t>MENS</t>
        </is>
      </c>
      <c r="H1580" s="0" t="inlineStr">
        <is>
          <t>ADULT</t>
        </is>
      </c>
      <c r="I1580" s="0">
        <v>24.99</v>
      </c>
      <c r="J1580" s="0">
        <v>229</v>
      </c>
    </row>
    <row r="1581" spans="1:10" customHeight="0">
      <c r="A1581" s="0">
        <f>HYPERLINK("https://dl.dropboxusercontent.com/scl/fi/hri7i5e3ghpeetur9392a/162190-drk-hudson-cap-2-we-t.jpg?rlkey=uz3q7w1u03hu6rv860jwwvwuu&amp;dl=0","Click to download Image")</f>
      </c>
      <c r="C1581" s="0" t="inlineStr">
        <is>
          <t>Hudson 2 Men's Cap</t>
        </is>
      </c>
      <c r="D1581" s="1">
        <v>162190</v>
      </c>
      <c r="E1581" s="0" t="inlineStr">
        <is>
          <t>DRK HUDSON 2 WE:162190</t>
        </is>
      </c>
      <c r="F1581" s="2">
        <v>717162190004</v>
      </c>
      <c r="G1581" s="0" t="inlineStr">
        <is>
          <t>MENS</t>
        </is>
      </c>
      <c r="H1581" s="0" t="inlineStr">
        <is>
          <t>STANDARD:58CM</t>
        </is>
      </c>
      <c r="I1581" s="0">
        <v>29.99</v>
      </c>
      <c r="J1581" s="0">
        <v>24</v>
      </c>
    </row>
    <row r="1582" spans="1:10" customHeight="0">
      <c r="A1582" s="0">
        <f>HYPERLINK("https://dl.dropboxusercontent.com/scl/fi/6aq5r2puzq6s3c5jkjxq9/160969-iowa-hudson-cap-2-t.jpg?rlkey=zknu3sg4unlipyb053p3erf4r&amp;dl=0","Click to download Image")</f>
      </c>
      <c r="C1582" s="0" t="inlineStr">
        <is>
          <t>Hudson 2 Men's Cap</t>
        </is>
      </c>
      <c r="D1582" s="1">
        <v>160969</v>
      </c>
      <c r="E1582" s="0" t="inlineStr">
        <is>
          <t>IOWA HUDSON 2 WE:160969</t>
        </is>
      </c>
      <c r="F1582" s="2">
        <v>700160969000</v>
      </c>
      <c r="G1582" s="0" t="inlineStr">
        <is>
          <t>MENS</t>
        </is>
      </c>
      <c r="H1582" s="0" t="inlineStr">
        <is>
          <t>STANDARD:58CM</t>
        </is>
      </c>
      <c r="I1582" s="0">
        <v>29.99</v>
      </c>
      <c r="J1582" s="0">
        <v>18</v>
      </c>
    </row>
    <row r="1583" spans="1:10" customHeight="0">
      <c r="A1583" s="0">
        <f>HYPERLINK("https://dl.dropboxusercontent.com/scl/fi/f9h6zmfrxsdfpjaqxhzcn/160970-iowa-hudson-cap-3-we-t.jpg?rlkey=ky7dnqb4v0eo201o40j7nvxlw&amp;dl=0","Click to download Image")</f>
      </c>
      <c r="C1583" s="0" t="inlineStr">
        <is>
          <t>Hudson 3 Men's Cap</t>
        </is>
      </c>
      <c r="D1583" s="1">
        <v>160970</v>
      </c>
      <c r="E1583" s="0" t="inlineStr">
        <is>
          <t>IOWA HUDSON 3 WE:160970</t>
        </is>
      </c>
      <c r="F1583" s="2">
        <v>700160970006</v>
      </c>
      <c r="G1583" s="0" t="inlineStr">
        <is>
          <t>MENS</t>
        </is>
      </c>
      <c r="H1583" s="0" t="inlineStr">
        <is>
          <t>STANDARD:58CM</t>
        </is>
      </c>
      <c r="I1583" s="0">
        <v>29.99</v>
      </c>
      <c r="J1583" s="0">
        <v>0</v>
      </c>
    </row>
    <row r="1584" spans="1:10" customHeight="0">
      <c r="A1584" s="0">
        <f>HYPERLINK("https://dl.dropboxusercontent.com/scl/fi/idi74rwobp3h68f4xuhio/162191-drk-hudson-cap-3-we-t.jpg?rlkey=kv101n3o4rxu6e05r3xpli6xd&amp;dl=0","Click to download Image")</f>
      </c>
      <c r="C1584" s="0" t="inlineStr">
        <is>
          <t>Hudson 3 Men's Cap</t>
        </is>
      </c>
      <c r="D1584" s="1">
        <v>162191</v>
      </c>
      <c r="E1584" s="0" t="inlineStr">
        <is>
          <t>DRK HUDSON 3 WE:162191</t>
        </is>
      </c>
      <c r="F1584" s="2">
        <v>717162191001</v>
      </c>
      <c r="G1584" s="0" t="inlineStr">
        <is>
          <t>MENS</t>
        </is>
      </c>
      <c r="H1584" s="0" t="inlineStr">
        <is>
          <t>STANDARD:58CM</t>
        </is>
      </c>
      <c r="I1584" s="0">
        <v>29.99</v>
      </c>
      <c r="J1584" s="0">
        <v>24</v>
      </c>
    </row>
    <row r="1585" spans="1:10" customHeight="0">
      <c r="A1585" s="0">
        <f>HYPERLINK("https://dl.dropboxusercontent.com/scl/fi/of7bhs0y6i2riu6z4mj26/162192-drk-hudson-cap-4-gy-t.jpg?rlkey=unow9nbdf289ff1h4sc0lapn2&amp;dl=0","Click to download Image")</f>
      </c>
      <c r="C1585" s="0" t="inlineStr">
        <is>
          <t>Hudson 4 Men's Cap</t>
        </is>
      </c>
      <c r="D1585" s="1">
        <v>162192</v>
      </c>
      <c r="E1585" s="0" t="inlineStr">
        <is>
          <t>DRK HUDSON 4 GY:162192</t>
        </is>
      </c>
      <c r="F1585" s="2">
        <v>717162192008</v>
      </c>
      <c r="G1585" s="0" t="inlineStr">
        <is>
          <t>MENS</t>
        </is>
      </c>
      <c r="H1585" s="0" t="inlineStr">
        <is>
          <t>STANDARD:58CM</t>
        </is>
      </c>
      <c r="I1585" s="0">
        <v>29.99</v>
      </c>
      <c r="J1585" s="0">
        <v>24</v>
      </c>
    </row>
    <row r="1586" spans="1:10" customHeight="0">
      <c r="A1586" s="0">
        <f>HYPERLINK("https://dl.dropboxusercontent.com/scl/fi/my7mvptm18g26mpezxz0a/160971-iowa-hudson-cap-4-gy-t.jpg?rlkey=rfpq9e1l4fmppptqg64zvsniq&amp;dl=0","Click to download Image")</f>
      </c>
      <c r="C1586" s="0" t="inlineStr">
        <is>
          <t>Hudson 4 Men's Cap</t>
        </is>
      </c>
      <c r="D1586" s="1">
        <v>160971</v>
      </c>
      <c r="E1586" s="0" t="inlineStr">
        <is>
          <t>IOWA HUDSON 4 GY:160971</t>
        </is>
      </c>
      <c r="F1586" s="2">
        <v>700160971003</v>
      </c>
      <c r="G1586" s="0" t="inlineStr">
        <is>
          <t>MENS</t>
        </is>
      </c>
      <c r="H1586" s="0" t="inlineStr">
        <is>
          <t>STANDARD:58CM</t>
        </is>
      </c>
      <c r="I1586" s="0">
        <v>29.99</v>
      </c>
      <c r="J1586" s="0">
        <v>8</v>
      </c>
    </row>
    <row r="1587" spans="1:10" customHeight="0">
      <c r="A1587" s="0">
        <f>HYPERLINK("https://dl.dropboxusercontent.com/scl/fi/x5o81b1fsy7lwj4dlc3cm/162193-drk-hudson-cap-5-gy-t.jpg?rlkey=yxltsdyr00hrrhsa5hp2x4xey&amp;dl=0","Click to download Image")</f>
      </c>
      <c r="C1587" s="0" t="inlineStr">
        <is>
          <t>Hudson 5 Men's Cap</t>
        </is>
      </c>
      <c r="D1587" s="1">
        <v>162193</v>
      </c>
      <c r="E1587" s="0" t="inlineStr">
        <is>
          <t>DRK HUDSON 5 GY:162193</t>
        </is>
      </c>
      <c r="F1587" s="2">
        <v>717162193005</v>
      </c>
      <c r="G1587" s="0" t="inlineStr">
        <is>
          <t>MENS</t>
        </is>
      </c>
      <c r="H1587" s="0" t="inlineStr">
        <is>
          <t>STANDARD:58CM</t>
        </is>
      </c>
      <c r="I1587" s="0">
        <v>29.99</v>
      </c>
      <c r="J1587" s="0">
        <v>24</v>
      </c>
    </row>
    <row r="1588" spans="1:10" customHeight="0">
      <c r="A1588" s="0">
        <f>HYPERLINK("https://dl.dropboxusercontent.com/scl/fi/mqa94dqlalm9wnl39okma/160972-iowa-hudson-t.jpg?rlkey=33nf675wduijf3laemzy7cqbv&amp;dl=0","Click to download Image")</f>
      </c>
      <c r="C1588" s="0" t="inlineStr">
        <is>
          <t>Hudson 5 Men's Cap</t>
        </is>
      </c>
      <c r="D1588" s="1">
        <v>160972</v>
      </c>
      <c r="E1588" s="0" t="inlineStr">
        <is>
          <t>IOWA HUDSON 5 GY:160972</t>
        </is>
      </c>
      <c r="F1588" s="2">
        <v>700160972000</v>
      </c>
      <c r="G1588" s="0" t="inlineStr">
        <is>
          <t>MENS</t>
        </is>
      </c>
      <c r="H1588" s="0" t="inlineStr">
        <is>
          <t>STANDARD:58CM</t>
        </is>
      </c>
      <c r="I1588" s="0">
        <v>29.99</v>
      </c>
      <c r="J1588" s="0">
        <v>16</v>
      </c>
    </row>
    <row r="1589" spans="1:10" customHeight="0">
      <c r="A1589" s="0">
        <f>HYPERLINK("https://dl.dropboxusercontent.com/scl/fi/uhjag8h0ivsmg62jbci1a/160973-iowa-hudson-cap-6-co-t.jpg?rlkey=787hizkf2vdh9ob6bidwqi83t&amp;dl=0","Click to download Image")</f>
      </c>
      <c r="C1589" s="0" t="inlineStr">
        <is>
          <t>Hudson 6 Men's Cap</t>
        </is>
      </c>
      <c r="D1589" s="1">
        <v>160973</v>
      </c>
      <c r="E1589" s="0" t="inlineStr">
        <is>
          <t>IOWA HUDSON 6 CO:160973</t>
        </is>
      </c>
      <c r="F1589" s="2">
        <v>700160973007</v>
      </c>
      <c r="G1589" s="0" t="inlineStr">
        <is>
          <t>MENS</t>
        </is>
      </c>
      <c r="H1589" s="0" t="inlineStr">
        <is>
          <t>STANDARD:58CM</t>
        </is>
      </c>
      <c r="I1589" s="0">
        <v>29.99</v>
      </c>
      <c r="J1589" s="0">
        <v>12</v>
      </c>
    </row>
    <row r="1590" spans="1:10" customHeight="0">
      <c r="A1590" s="0">
        <f>HYPERLINK("https://dl.dropboxusercontent.com/scl/fi/fzmozvvsbyc7pr6jw1svx/162194-drk-hudson-cap-6-ny-t.jpg?rlkey=ewzj52yiljum5o70f1okm2igj&amp;dl=0","Click to download Image")</f>
      </c>
      <c r="C1590" s="0" t="inlineStr">
        <is>
          <t>Hudson 6 Men's Cap</t>
        </is>
      </c>
      <c r="D1590" s="1">
        <v>162194</v>
      </c>
      <c r="E1590" s="0" t="inlineStr">
        <is>
          <t>DRK HUDSON 6 NY:162194</t>
        </is>
      </c>
      <c r="F1590" s="2">
        <v>717162194002</v>
      </c>
      <c r="G1590" s="0" t="inlineStr">
        <is>
          <t>MENS</t>
        </is>
      </c>
      <c r="H1590" s="0" t="inlineStr">
        <is>
          <t>STANDARD:58CM</t>
        </is>
      </c>
      <c r="I1590" s="0">
        <v>29.99</v>
      </c>
      <c r="J1590" s="0">
        <v>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2026-10-14T05:46:48-05:00</dcterms:created>
  <dcterms:modified xsi:type="dcterms:W3CDTF">2026-10-14T05:46:48-05:00</dcterms:modified>
  <cp:revision>0</cp:revision>
</cp:coreProperties>
</file>