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Default ContentType="application/vnd.openxmlformats-officedocument.vmlDrawing" Extension="v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comments+xml" PartName="/xl/comments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?>
<Relationships xmlns="http://schemas.openxmlformats.org/package/2006/relationships"><Relationship Id="rIdWorkbook" Type="http://schemas.openxmlformats.org/officeDocument/2006/relationships/officeDocument" Target="xl/workbook.xml"/>
<Relationship Id="rIdCore" Type="http://schemas.openxmlformats.org/package/2006/relationships/metadata/core-properties" Target="docProps/core.xml"/>
<Relationship Id="rIdApp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sheets>
    <sheet name="Sheet1" sheetId="1" r:id="rIdSheet1" state="visible"/>
  </sheets>
</workbook>
</file>

<file path=xl/comments1.xml><?xml version="1.0" encoding="utf-8"?>
<comments xmlns="http://schemas.openxmlformats.org/spreadsheetml/2006/main">
  <authors>
    <author>Unknown</author>
  </authors>
  <commentList>    </commentList>
</comments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>
  <numFmts count="0"/>
  <fonts count="1">
    <font>
      <sz val="12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</border>
  </borders>
  <cellStyleXfs count="1">
    <xf borderId="0" fillId="0" fontId="0" numFmtId="0"/>
  </cellStyleXfs>
  <cellXfs count="1">
    <xf numFmtId="0" fontId="0" fillId="0" borderId="0" xfId="0" applyFont="1" applyBorder="0"/>
  </cellXfs>
  <cellStyles count="1">
    <cellStyle builtinId="0" name="Normal" xfId="0"/>
  </cellStyles>
</styleSheet>
</file>

<file path=xl/_rels/workbook.xml.rels><?xml version="1.0" encoding="UTF-8"?>
<Relationships xmlns="http://schemas.openxmlformats.org/package/2006/relationships">
    <Relationship Id="rIdStyles" Target="styles.xml" Type="http://schemas.openxmlformats.org/officeDocument/2006/relationships/styles"/>
    <Relationship Id="rIdSharedStrings" Target="sharedStrings.xml" Type="http://schemas.openxmlformats.org/officeDocument/2006/relationships/sharedStrings"/><Relationship Id="rIdSheet1" Target="worksheets/sheet1.xml" Type="http://schemas.openxmlformats.org/officeDocument/2006/relationships/worksheet"/></Relationships>
</file>

<file path=xl/worksheets/_rels/sheet1.xml.rels><?xml version="1.0" encoding="UTF-8" standalone="yes"?>
              <Relationships xmlns="http://schemas.openxmlformats.org/package/2006/relationships">
                <Relationship Id="rId_comments_vml1" Type="http://schemas.openxmlformats.org/officeDocument/2006/relationships/vmlDrawing" Target="../drawings/vmlDrawing1.vml"/>
                <Relationship Id="rId_comments1" Type="http://schemas.openxmlformats.org/officeDocument/2006/relationships/comments" Target="../comments1.xml"/>
              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465"/>
  <sheetData>
    <row r="1" spans="1:10" customHeight="0">
      <c r="A1" s="0" t="inlineStr">
        <is>
          <t>ImageURL</t>
        </is>
      </c>
      <c r="B1" s="0" t="inlineStr">
        <is>
          <t>SizeChart</t>
        </is>
      </c>
      <c r="C1" s="0" t="inlineStr">
        <is>
          <t>Product Name</t>
        </is>
      </c>
      <c r="D1" s="0" t="inlineStr">
        <is>
          <t>Model</t>
        </is>
      </c>
      <c r="E1" s="0" t="inlineStr">
        <is>
          <t>SKU</t>
        </is>
      </c>
      <c r="F1" s="0" t="inlineStr">
        <is>
          <t>UPC</t>
        </is>
      </c>
      <c r="G1" s="0" t="inlineStr">
        <is>
          <t>Size Range</t>
        </is>
      </c>
      <c r="H1" s="0" t="inlineStr">
        <is>
          <t>Size</t>
        </is>
      </c>
      <c r="I1" s="0" t="inlineStr">
        <is>
          <t>MSRP</t>
        </is>
      </c>
      <c r="J1" s="0" t="inlineStr">
        <is>
          <t>AvailableQuantity</t>
        </is>
      </c>
    </row>
    <row r="2" spans="1:10" customHeight="0">
      <c r="A2" s="0">
        <f>HYPERLINK("https://dl.dropboxusercontent.com/scl/fi/hko5679zv2la2tbs478lj/pacific-141942-f.jpg?rlkey=k0415vuuzkqeg0kt5ku2ww50g&amp;dl=0","Click to download Image")</f>
      </c>
      <c r="C2" s="0" t="inlineStr">
        <is>
          <t>Pacific Quilted Sling Bag</t>
        </is>
      </c>
      <c r="D2" s="0" t="inlineStr">
        <is>
          <t>'141942</t>
        </is>
      </c>
      <c r="E2" s="0" t="inlineStr">
        <is>
          <t>ISU PACIFI BK:141942</t>
        </is>
      </c>
      <c r="F2" s="0" t="inlineStr">
        <is>
          <t>'901141942016</t>
        </is>
      </c>
      <c r="I2" s="0">
        <v>49.99</v>
      </c>
      <c r="J2" s="0">
        <v>47</v>
      </c>
    </row>
    <row r="3" spans="1:10" customHeight="0">
      <c r="A3" s="0">
        <f>HYPERLINK("https://dl.dropboxusercontent.com/scl/fi/fozfxg2f8o6k2k4p3hxkq/austin-139232-tn.jpg?rlkey=m4rahzpbamwuszt4uvr1nmqz7&amp;dl=0","Click to download Image")</f>
      </c>
      <c r="C3" s="0" t="inlineStr">
        <is>
          <t>Austin Men's Cap</t>
        </is>
      </c>
      <c r="D3" s="0" t="inlineStr">
        <is>
          <t>'139232</t>
        </is>
      </c>
      <c r="E3" s="0" t="inlineStr">
        <is>
          <t>ISU AUSTIN A BK:139232</t>
        </is>
      </c>
      <c r="F3" s="0" t="inlineStr">
        <is>
          <t>'701139232002</t>
        </is>
      </c>
      <c r="G3" s="0" t="inlineStr">
        <is>
          <t>MENS</t>
        </is>
      </c>
      <c r="H3" s="0" t="inlineStr">
        <is>
          <t>STANDARD MENS</t>
        </is>
      </c>
      <c r="I3" s="0">
        <v>24.99</v>
      </c>
      <c r="J3" s="0">
        <v>180</v>
      </c>
    </row>
    <row r="4" spans="1:10" customHeight="0">
      <c r="A4" s="0">
        <f>HYPERLINK("https://dl.dropboxusercontent.com/scl/fi/86q6oj6tn25un4udipju9/shiloh-141629-tn.jpg?rlkey=amr19af2lpmzyb0j0phz9oe6a&amp;dl=0","Click to download Image")</f>
      </c>
      <c r="C4" s="0" t="inlineStr">
        <is>
          <t>Shiloh Infant Beanie</t>
        </is>
      </c>
      <c r="D4" s="0" t="inlineStr">
        <is>
          <t>'141629</t>
        </is>
      </c>
      <c r="E4" s="0" t="inlineStr">
        <is>
          <t>ISU SHILOH I CL:141629</t>
        </is>
      </c>
      <c r="F4" s="0" t="inlineStr">
        <is>
          <t>'701141629012</t>
        </is>
      </c>
      <c r="G4" s="0" t="inlineStr">
        <is>
          <t>INFANT</t>
        </is>
      </c>
      <c r="H4" s="0" t="inlineStr">
        <is>
          <t>INFANT</t>
        </is>
      </c>
      <c r="I4" s="0">
        <v>24.99</v>
      </c>
      <c r="J4" s="0">
        <v>86</v>
      </c>
    </row>
    <row r="5" spans="1:10" customHeight="0">
      <c r="A5" s="0">
        <f>HYPERLINK("https://dl.dropboxusercontent.com/scl/fi/9gj71wyvysxui2otan1hu/micah-141459-tn.jpg?rlkey=tcbfifhvf1ygbfdu2mscb8jc6&amp;dl=0","Click to download Image")</f>
      </c>
      <c r="C5" s="0" t="inlineStr">
        <is>
          <t>Micah Stadium Approved Clear Crossbody</t>
        </is>
      </c>
      <c r="D5" s="0" t="inlineStr">
        <is>
          <t>'141459</t>
        </is>
      </c>
      <c r="E5" s="0" t="inlineStr">
        <is>
          <t>ISU MICAH CL:141459</t>
        </is>
      </c>
      <c r="F5" s="0" t="inlineStr">
        <is>
          <t>'901141459019</t>
        </is>
      </c>
      <c r="I5" s="0">
        <v>39.99</v>
      </c>
      <c r="J5" s="0">
        <v>13</v>
      </c>
    </row>
    <row r="6" spans="1:10" customHeight="0">
      <c r="A6" s="0">
        <f>HYPERLINK("https://dl.dropboxusercontent.com/scl/fi/3pwfhvyf4pdsa1hkf68se/theo-142376-tn.jpg?rlkey=uc1hdllwtkpbo2p4y3nte0fk5&amp;dl=0","Click to download Image")</f>
      </c>
      <c r="B6" s="0">
        <f>HYPERLINK("https://dl.dropboxusercontent.com/scl/fi/06i8cqvbzq99fujevxybd/mens-hoodie-size-chartstheo.jpg?rlkey=vleh245py0f5hw06i0b9k9b50&amp;dl=0","Click to download SizeChart")</f>
      </c>
      <c r="C6" s="0" t="inlineStr">
        <is>
          <t>Theo Men's Lightweight Hoodie</t>
        </is>
      </c>
      <c r="D6" s="0" t="inlineStr">
        <is>
          <t>'142376</t>
        </is>
      </c>
      <c r="E6" s="0" t="inlineStr">
        <is>
          <t>ISU THEO M CL:142376A-S</t>
        </is>
      </c>
      <c r="F6" s="0" t="inlineStr">
        <is>
          <t>'801142376042</t>
        </is>
      </c>
      <c r="G6" s="0" t="inlineStr">
        <is>
          <t>MENS</t>
        </is>
      </c>
      <c r="H6" s="0" t="inlineStr">
        <is>
          <t>S</t>
        </is>
      </c>
      <c r="I6" s="0">
        <v>54.99</v>
      </c>
      <c r="J6" s="0">
        <v>2</v>
      </c>
    </row>
    <row r="7" spans="1:10" customHeight="0">
      <c r="A7" s="0">
        <f>HYPERLINK("https://dl.dropboxusercontent.com/scl/fi/3pwfhvyf4pdsa1hkf68se/theo-142376-tn.jpg?rlkey=uc1hdllwtkpbo2p4y3nte0fk5&amp;dl=0","Click to download Image")</f>
      </c>
      <c r="B7" s="0">
        <f>HYPERLINK("https://dl.dropboxusercontent.com/scl/fi/06i8cqvbzq99fujevxybd/mens-hoodie-size-chartstheo.jpg?rlkey=vleh245py0f5hw06i0b9k9b50&amp;dl=0","Click to download SizeChart")</f>
      </c>
      <c r="C7" s="0" t="inlineStr">
        <is>
          <t>Theo Men's Lightweight Hoodie</t>
        </is>
      </c>
      <c r="D7" s="0" t="inlineStr">
        <is>
          <t>'142376</t>
        </is>
      </c>
      <c r="E7" s="0" t="inlineStr">
        <is>
          <t>ISU THEO M CL:142376B-M</t>
        </is>
      </c>
      <c r="F7" s="0" t="inlineStr">
        <is>
          <t>'801142376059</t>
        </is>
      </c>
      <c r="G7" s="0" t="inlineStr">
        <is>
          <t>MENS</t>
        </is>
      </c>
      <c r="H7" s="0" t="inlineStr">
        <is>
          <t>M</t>
        </is>
      </c>
      <c r="I7" s="0">
        <v>54.99</v>
      </c>
      <c r="J7" s="0">
        <v>4</v>
      </c>
    </row>
    <row r="8" spans="1:10" customHeight="0">
      <c r="A8" s="0">
        <f>HYPERLINK("https://dl.dropboxusercontent.com/scl/fi/3pwfhvyf4pdsa1hkf68se/theo-142376-tn.jpg?rlkey=uc1hdllwtkpbo2p4y3nte0fk5&amp;dl=0","Click to download Image")</f>
      </c>
      <c r="B8" s="0">
        <f>HYPERLINK("https://dl.dropboxusercontent.com/scl/fi/06i8cqvbzq99fujevxybd/mens-hoodie-size-chartstheo.jpg?rlkey=vleh245py0f5hw06i0b9k9b50&amp;dl=0","Click to download SizeChart")</f>
      </c>
      <c r="C8" s="0" t="inlineStr">
        <is>
          <t>Theo Men's Lightweight Hoodie</t>
        </is>
      </c>
      <c r="D8" s="0" t="inlineStr">
        <is>
          <t>'142376</t>
        </is>
      </c>
      <c r="E8" s="0" t="inlineStr">
        <is>
          <t>ISU THEO M CL:142376C-L</t>
        </is>
      </c>
      <c r="F8" s="0" t="inlineStr">
        <is>
          <t>'801142376066</t>
        </is>
      </c>
      <c r="G8" s="0" t="inlineStr">
        <is>
          <t>MENS</t>
        </is>
      </c>
      <c r="H8" s="0" t="inlineStr">
        <is>
          <t>L</t>
        </is>
      </c>
      <c r="I8" s="0">
        <v>54.99</v>
      </c>
      <c r="J8" s="0">
        <v>4</v>
      </c>
    </row>
    <row r="9" spans="1:10" customHeight="0">
      <c r="A9" s="0">
        <f>HYPERLINK("https://dl.dropboxusercontent.com/scl/fi/3pwfhvyf4pdsa1hkf68se/theo-142376-tn.jpg?rlkey=uc1hdllwtkpbo2p4y3nte0fk5&amp;dl=0","Click to download Image")</f>
      </c>
      <c r="B9" s="0">
        <f>HYPERLINK("https://dl.dropboxusercontent.com/scl/fi/06i8cqvbzq99fujevxybd/mens-hoodie-size-chartstheo.jpg?rlkey=vleh245py0f5hw06i0b9k9b50&amp;dl=0","Click to download SizeChart")</f>
      </c>
      <c r="C9" s="0" t="inlineStr">
        <is>
          <t>Theo Men's Lightweight Hoodie</t>
        </is>
      </c>
      <c r="D9" s="0" t="inlineStr">
        <is>
          <t>'142376</t>
        </is>
      </c>
      <c r="E9" s="0" t="inlineStr">
        <is>
          <t>ISU THEO M CL:142376D-XL</t>
        </is>
      </c>
      <c r="F9" s="0" t="inlineStr">
        <is>
          <t>'801142376073</t>
        </is>
      </c>
      <c r="G9" s="0" t="inlineStr">
        <is>
          <t>MENS</t>
        </is>
      </c>
      <c r="H9" s="0" t="inlineStr">
        <is>
          <t>XL</t>
        </is>
      </c>
      <c r="I9" s="0">
        <v>54.99</v>
      </c>
      <c r="J9" s="0">
        <v>4</v>
      </c>
    </row>
    <row r="10" spans="1:10" customHeight="0">
      <c r="A10" s="0">
        <f>HYPERLINK("https://dl.dropboxusercontent.com/scl/fi/3pwfhvyf4pdsa1hkf68se/theo-142376-tn.jpg?rlkey=uc1hdllwtkpbo2p4y3nte0fk5&amp;dl=0","Click to download Image")</f>
      </c>
      <c r="B10" s="0">
        <f>HYPERLINK("https://dl.dropboxusercontent.com/scl/fi/06i8cqvbzq99fujevxybd/mens-hoodie-size-chartstheo.jpg?rlkey=vleh245py0f5hw06i0b9k9b50&amp;dl=0","Click to download SizeChart")</f>
      </c>
      <c r="C10" s="0" t="inlineStr">
        <is>
          <t>Theo Men's Lightweight Hoodie</t>
        </is>
      </c>
      <c r="D10" s="0" t="inlineStr">
        <is>
          <t>'142376</t>
        </is>
      </c>
      <c r="E10" s="0" t="inlineStr">
        <is>
          <t>ISU THEO M CL:142376E-2XL</t>
        </is>
      </c>
      <c r="F10" s="0" t="inlineStr">
        <is>
          <t>'801142376080</t>
        </is>
      </c>
      <c r="G10" s="0" t="inlineStr">
        <is>
          <t>MENS</t>
        </is>
      </c>
      <c r="H10" s="0" t="inlineStr">
        <is>
          <t>2XL</t>
        </is>
      </c>
      <c r="I10" s="0">
        <v>54.99</v>
      </c>
      <c r="J10" s="0">
        <v>2</v>
      </c>
    </row>
    <row r="11" spans="1:10" customHeight="0">
      <c r="A11" s="0">
        <f>HYPERLINK("https://dl.dropboxusercontent.com/scl/fi/3pwfhvyf4pdsa1hkf68se/theo-142376-tn.jpg?rlkey=uc1hdllwtkpbo2p4y3nte0fk5&amp;dl=0","Click to download Image")</f>
      </c>
      <c r="B11" s="0">
        <f>HYPERLINK("https://dl.dropboxusercontent.com/scl/fi/06i8cqvbzq99fujevxybd/mens-hoodie-size-chartstheo.jpg?rlkey=vleh245py0f5hw06i0b9k9b50&amp;dl=0","Click to download SizeChart")</f>
      </c>
      <c r="C11" s="0" t="inlineStr">
        <is>
          <t>Theo Men's Lightweight Hoodie</t>
        </is>
      </c>
      <c r="D11" s="0" t="inlineStr">
        <is>
          <t>'142376</t>
        </is>
      </c>
      <c r="E11" s="0" t="inlineStr">
        <is>
          <t>ISU THEO M CL:142376F-3XL</t>
        </is>
      </c>
      <c r="F11" s="0" t="inlineStr">
        <is>
          <t>'801142376097</t>
        </is>
      </c>
      <c r="G11" s="0" t="inlineStr">
        <is>
          <t>MENS</t>
        </is>
      </c>
      <c r="H11" s="0" t="inlineStr">
        <is>
          <t>3XL</t>
        </is>
      </c>
      <c r="I11" s="0">
        <v>54.99</v>
      </c>
      <c r="J11" s="0">
        <v>0</v>
      </c>
    </row>
    <row r="12" spans="1:10" customHeight="0">
      <c r="A12" s="0">
        <f>HYPERLINK("https://dl.dropboxusercontent.com/scl/fi/3pwfhvyf4pdsa1hkf68se/theo-142376-tn.jpg?rlkey=uc1hdllwtkpbo2p4y3nte0fk5&amp;dl=0","Click to download Image")</f>
      </c>
      <c r="B12" s="0">
        <f>HYPERLINK("https://dl.dropboxusercontent.com/scl/fi/06i8cqvbzq99fujevxybd/mens-hoodie-size-chartstheo.jpg?rlkey=vleh245py0f5hw06i0b9k9b50&amp;dl=0","Click to download SizeChart")</f>
      </c>
      <c r="C12" s="0" t="inlineStr">
        <is>
          <t>Theo Men's Lightweight Hoodie</t>
        </is>
      </c>
      <c r="D12" s="0" t="inlineStr">
        <is>
          <t>'142376</t>
        </is>
      </c>
      <c r="E12" s="0" t="inlineStr">
        <is>
          <t>ISU THEO M CL:142376Z-12PK</t>
        </is>
      </c>
      <c r="F12" s="0" t="inlineStr">
        <is>
          <t>'801142376998</t>
        </is>
      </c>
      <c r="G12" s="0" t="inlineStr">
        <is>
          <t>MENS</t>
        </is>
      </c>
      <c r="H12" s="0" t="inlineStr">
        <is>
          <t>12 PACK</t>
        </is>
      </c>
      <c r="I12" s="0">
        <v>534</v>
      </c>
      <c r="J12" s="0">
        <v>1</v>
      </c>
    </row>
    <row r="13" spans="1:10" customHeight="0">
      <c r="A13" s="0">
        <f>HYPERLINK("https://dl.dropboxusercontent.com/scl/fi/n7bhdr4jgtv8b3cxu7bcn/striker-141515-tn.jpg?rlkey=xo0o92je1osjjdjd9ypjp0czt&amp;dl=0","Click to download Image")</f>
      </c>
      <c r="B13" s="0">
        <f>HYPERLINK("https://dl.dropboxusercontent.com/scl/fi/2ce075sri7vu8s198n7ai/infant-size-charts-2023striker.jpg?rlkey=17idise6eobhz0a5phtm467qz&amp;dl=0","Click to download SizeChart")</f>
      </c>
      <c r="C13" s="0" t="inlineStr">
        <is>
          <t>Striker Infant Shorts</t>
        </is>
      </c>
      <c r="D13" s="0" t="inlineStr">
        <is>
          <t>'141515</t>
        </is>
      </c>
      <c r="E13" s="0" t="inlineStr">
        <is>
          <t>ISU STRIKE I CL:141515A-0-3M</t>
        </is>
      </c>
      <c r="F13" s="0" t="inlineStr">
        <is>
          <t>'801141515008</t>
        </is>
      </c>
      <c r="G13" s="0" t="inlineStr">
        <is>
          <t>INFANT</t>
        </is>
      </c>
      <c r="H13" s="0" t="inlineStr">
        <is>
          <t>0-3M</t>
        </is>
      </c>
      <c r="I13" s="0">
        <v>24.99</v>
      </c>
      <c r="J13" s="0">
        <v>6</v>
      </c>
    </row>
    <row r="14" spans="1:10" customHeight="0">
      <c r="A14" s="0">
        <f>HYPERLINK("https://dl.dropboxusercontent.com/scl/fi/n7bhdr4jgtv8b3cxu7bcn/striker-141515-tn.jpg?rlkey=xo0o92je1osjjdjd9ypjp0czt&amp;dl=0","Click to download Image")</f>
      </c>
      <c r="B14" s="0">
        <f>HYPERLINK("https://dl.dropboxusercontent.com/scl/fi/2ce075sri7vu8s198n7ai/infant-size-charts-2023striker.jpg?rlkey=17idise6eobhz0a5phtm467qz&amp;dl=0","Click to download SizeChart")</f>
      </c>
      <c r="C14" s="0" t="inlineStr">
        <is>
          <t>Striker Infant Shorts</t>
        </is>
      </c>
      <c r="D14" s="0" t="inlineStr">
        <is>
          <t>'141515</t>
        </is>
      </c>
      <c r="E14" s="0" t="inlineStr">
        <is>
          <t>ISU STRIKE I CL:141515B-3-6M</t>
        </is>
      </c>
      <c r="F14" s="0" t="inlineStr">
        <is>
          <t>'801141515015</t>
        </is>
      </c>
      <c r="G14" s="0" t="inlineStr">
        <is>
          <t>INFANT</t>
        </is>
      </c>
      <c r="H14" s="0" t="inlineStr">
        <is>
          <t>3-6M</t>
        </is>
      </c>
      <c r="I14" s="0">
        <v>24.99</v>
      </c>
      <c r="J14" s="0">
        <v>6</v>
      </c>
    </row>
    <row r="15" spans="1:10" customHeight="0">
      <c r="A15" s="0">
        <f>HYPERLINK("https://dl.dropboxusercontent.com/scl/fi/n7bhdr4jgtv8b3cxu7bcn/striker-141515-tn.jpg?rlkey=xo0o92je1osjjdjd9ypjp0czt&amp;dl=0","Click to download Image")</f>
      </c>
      <c r="B15" s="0">
        <f>HYPERLINK("https://dl.dropboxusercontent.com/scl/fi/2ce075sri7vu8s198n7ai/infant-size-charts-2023striker.jpg?rlkey=17idise6eobhz0a5phtm467qz&amp;dl=0","Click to download SizeChart")</f>
      </c>
      <c r="C15" s="0" t="inlineStr">
        <is>
          <t>Striker Infant Shorts</t>
        </is>
      </c>
      <c r="D15" s="0" t="inlineStr">
        <is>
          <t>'141515</t>
        </is>
      </c>
      <c r="E15" s="0" t="inlineStr">
        <is>
          <t>ISU STRIKE I CL:141515C-6-9M</t>
        </is>
      </c>
      <c r="F15" s="0" t="inlineStr">
        <is>
          <t>'801141515022</t>
        </is>
      </c>
      <c r="G15" s="0" t="inlineStr">
        <is>
          <t>INFANT</t>
        </is>
      </c>
      <c r="H15" s="0" t="inlineStr">
        <is>
          <t>6-9M</t>
        </is>
      </c>
      <c r="I15" s="0">
        <v>24.99</v>
      </c>
      <c r="J15" s="0">
        <v>5</v>
      </c>
    </row>
    <row r="16" spans="1:10" customHeight="0">
      <c r="A16" s="0">
        <f>HYPERLINK("https://dl.dropboxusercontent.com/scl/fi/n7bhdr4jgtv8b3cxu7bcn/striker-141515-tn.jpg?rlkey=xo0o92je1osjjdjd9ypjp0czt&amp;dl=0","Click to download Image")</f>
      </c>
      <c r="B16" s="0">
        <f>HYPERLINK("https://dl.dropboxusercontent.com/scl/fi/2ce075sri7vu8s198n7ai/infant-size-charts-2023striker.jpg?rlkey=17idise6eobhz0a5phtm467qz&amp;dl=0","Click to download SizeChart")</f>
      </c>
      <c r="C16" s="0" t="inlineStr">
        <is>
          <t>Striker Infant Shorts</t>
        </is>
      </c>
      <c r="D16" s="0" t="inlineStr">
        <is>
          <t>'141515</t>
        </is>
      </c>
      <c r="E16" s="0" t="inlineStr">
        <is>
          <t>ISU STRIKE I CL:141515F-12M</t>
        </is>
      </c>
      <c r="F16" s="0" t="inlineStr">
        <is>
          <t>'801141515039</t>
        </is>
      </c>
      <c r="G16" s="0" t="inlineStr">
        <is>
          <t>INFANT</t>
        </is>
      </c>
      <c r="H16" s="0" t="inlineStr">
        <is>
          <t>12M</t>
        </is>
      </c>
      <c r="I16" s="0">
        <v>24.99</v>
      </c>
      <c r="J16" s="0">
        <v>6</v>
      </c>
    </row>
    <row r="17" spans="1:10" customHeight="0">
      <c r="A17" s="0">
        <f>HYPERLINK("https://dl.dropboxusercontent.com/scl/fi/n7bhdr4jgtv8b3cxu7bcn/striker-141515-tn.jpg?rlkey=xo0o92je1osjjdjd9ypjp0czt&amp;dl=0","Click to download Image")</f>
      </c>
      <c r="B17" s="0">
        <f>HYPERLINK("https://dl.dropboxusercontent.com/scl/fi/2ce075sri7vu8s198n7ai/infant-size-charts-2023striker.jpg?rlkey=17idise6eobhz0a5phtm467qz&amp;dl=0","Click to download SizeChart")</f>
      </c>
      <c r="C17" s="0" t="inlineStr">
        <is>
          <t>Striker Infant Shorts</t>
        </is>
      </c>
      <c r="D17" s="0" t="inlineStr">
        <is>
          <t>'141515</t>
        </is>
      </c>
      <c r="E17" s="0" t="inlineStr">
        <is>
          <t>ISU STRIKE I CL:141515Z-12PK</t>
        </is>
      </c>
      <c r="F17" s="0" t="inlineStr">
        <is>
          <t>'801141515992</t>
        </is>
      </c>
      <c r="G17" s="0" t="inlineStr">
        <is>
          <t>INFANT</t>
        </is>
      </c>
      <c r="H17" s="0" t="inlineStr">
        <is>
          <t>12 PACK</t>
        </is>
      </c>
      <c r="I17" s="0">
        <v>240</v>
      </c>
      <c r="J17" s="0">
        <v>3</v>
      </c>
    </row>
    <row r="18" spans="1:10" customHeight="0">
      <c r="A18" s="0">
        <f>HYPERLINK("https://dl.dropboxusercontent.com/scl/fi/adu0b6kerg3aonvyaloq3/wilder-142804-tn.jpg?rlkey=v6ye6k282s4fvtfpf7d10dlfo&amp;dl=0","Click to download Image")</f>
      </c>
      <c r="B18" s="0">
        <f>HYPERLINK("https://dl.dropboxusercontent.com/scl/fi/0w3178qq408n69dkktest/womens-t-shirt-size-chartswilder.jpg?rlkey=gk1kclxcr8v0cq4qhx4qdc8zx&amp;dl=0","Click to download SizeChart")</f>
      </c>
      <c r="C18" s="0" t="inlineStr">
        <is>
          <t>Wilder Women's Long Sleeve Shirt</t>
        </is>
      </c>
      <c r="D18" s="0" t="inlineStr">
        <is>
          <t>'142804</t>
        </is>
      </c>
      <c r="E18" s="0" t="inlineStr">
        <is>
          <t>ISU WILDER W CL:142804A-S</t>
        </is>
      </c>
      <c r="F18" s="0" t="inlineStr">
        <is>
          <t>'801142804040</t>
        </is>
      </c>
      <c r="G18" s="0" t="inlineStr">
        <is>
          <t>WOMENS</t>
        </is>
      </c>
      <c r="H18" s="0" t="inlineStr">
        <is>
          <t>S</t>
        </is>
      </c>
      <c r="I18" s="0">
        <v>34.99</v>
      </c>
      <c r="J18" s="0">
        <v>0</v>
      </c>
    </row>
    <row r="19" spans="1:10" customHeight="0">
      <c r="A19" s="0">
        <f>HYPERLINK("https://dl.dropboxusercontent.com/scl/fi/adu0b6kerg3aonvyaloq3/wilder-142804-tn.jpg?rlkey=v6ye6k282s4fvtfpf7d10dlfo&amp;dl=0","Click to download Image")</f>
      </c>
      <c r="B19" s="0">
        <f>HYPERLINK("https://dl.dropboxusercontent.com/scl/fi/0w3178qq408n69dkktest/womens-t-shirt-size-chartswilder.jpg?rlkey=gk1kclxcr8v0cq4qhx4qdc8zx&amp;dl=0","Click to download SizeChart")</f>
      </c>
      <c r="C19" s="0" t="inlineStr">
        <is>
          <t>Wilder Women's Long Sleeve Shirt</t>
        </is>
      </c>
      <c r="D19" s="0" t="inlineStr">
        <is>
          <t>'142804</t>
        </is>
      </c>
      <c r="E19" s="0" t="inlineStr">
        <is>
          <t>ISU WILDER W CL:142804B-M</t>
        </is>
      </c>
      <c r="F19" s="0" t="inlineStr">
        <is>
          <t>'801142804057</t>
        </is>
      </c>
      <c r="G19" s="0" t="inlineStr">
        <is>
          <t>WOMENS</t>
        </is>
      </c>
      <c r="H19" s="0" t="inlineStr">
        <is>
          <t>M</t>
        </is>
      </c>
      <c r="I19" s="0">
        <v>34.99</v>
      </c>
      <c r="J19" s="0">
        <v>0</v>
      </c>
    </row>
    <row r="20" spans="1:10" customHeight="0">
      <c r="A20" s="0">
        <f>HYPERLINK("https://dl.dropboxusercontent.com/scl/fi/adu0b6kerg3aonvyaloq3/wilder-142804-tn.jpg?rlkey=v6ye6k282s4fvtfpf7d10dlfo&amp;dl=0","Click to download Image")</f>
      </c>
      <c r="B20" s="0">
        <f>HYPERLINK("https://dl.dropboxusercontent.com/scl/fi/0w3178qq408n69dkktest/womens-t-shirt-size-chartswilder.jpg?rlkey=gk1kclxcr8v0cq4qhx4qdc8zx&amp;dl=0","Click to download SizeChart")</f>
      </c>
      <c r="C20" s="0" t="inlineStr">
        <is>
          <t>Wilder Women's Long Sleeve Shirt</t>
        </is>
      </c>
      <c r="D20" s="0" t="inlineStr">
        <is>
          <t>'142804</t>
        </is>
      </c>
      <c r="E20" s="0" t="inlineStr">
        <is>
          <t>ISU WILDER W CL:142804C-L</t>
        </is>
      </c>
      <c r="F20" s="0" t="inlineStr">
        <is>
          <t>'801142804064</t>
        </is>
      </c>
      <c r="G20" s="0" t="inlineStr">
        <is>
          <t>WOMENS</t>
        </is>
      </c>
      <c r="H20" s="0" t="inlineStr">
        <is>
          <t>L</t>
        </is>
      </c>
      <c r="I20" s="0">
        <v>34.99</v>
      </c>
      <c r="J20" s="0">
        <v>2</v>
      </c>
    </row>
    <row r="21" spans="1:10" customHeight="0">
      <c r="A21" s="0">
        <f>HYPERLINK("https://dl.dropboxusercontent.com/scl/fi/adu0b6kerg3aonvyaloq3/wilder-142804-tn.jpg?rlkey=v6ye6k282s4fvtfpf7d10dlfo&amp;dl=0","Click to download Image")</f>
      </c>
      <c r="B21" s="0">
        <f>HYPERLINK("https://dl.dropboxusercontent.com/scl/fi/0w3178qq408n69dkktest/womens-t-shirt-size-chartswilder.jpg?rlkey=gk1kclxcr8v0cq4qhx4qdc8zx&amp;dl=0","Click to download SizeChart")</f>
      </c>
      <c r="C21" s="0" t="inlineStr">
        <is>
          <t>Wilder Women's Long Sleeve Shirt</t>
        </is>
      </c>
      <c r="D21" s="0" t="inlineStr">
        <is>
          <t>'142804</t>
        </is>
      </c>
      <c r="E21" s="0" t="inlineStr">
        <is>
          <t>ISU WILDER W CL:142804D-XL</t>
        </is>
      </c>
      <c r="F21" s="0" t="inlineStr">
        <is>
          <t>'801142804071</t>
        </is>
      </c>
      <c r="G21" s="0" t="inlineStr">
        <is>
          <t>WOMENS</t>
        </is>
      </c>
      <c r="H21" s="0" t="inlineStr">
        <is>
          <t>XL</t>
        </is>
      </c>
      <c r="I21" s="0">
        <v>34.99</v>
      </c>
      <c r="J21" s="0">
        <v>0</v>
      </c>
    </row>
    <row r="22" spans="1:10" customHeight="0">
      <c r="A22" s="0">
        <f>HYPERLINK("https://dl.dropboxusercontent.com/scl/fi/adu0b6kerg3aonvyaloq3/wilder-142804-tn.jpg?rlkey=v6ye6k282s4fvtfpf7d10dlfo&amp;dl=0","Click to download Image")</f>
      </c>
      <c r="B22" s="0">
        <f>HYPERLINK("https://dl.dropboxusercontent.com/scl/fi/0w3178qq408n69dkktest/womens-t-shirt-size-chartswilder.jpg?rlkey=gk1kclxcr8v0cq4qhx4qdc8zx&amp;dl=0","Click to download SizeChart")</f>
      </c>
      <c r="C22" s="0" t="inlineStr">
        <is>
          <t>Wilder Women's Long Sleeve Shirt</t>
        </is>
      </c>
      <c r="D22" s="0" t="inlineStr">
        <is>
          <t>'142804</t>
        </is>
      </c>
      <c r="E22" s="0" t="inlineStr">
        <is>
          <t>ISU WILDER W CL:142804E-2XL</t>
        </is>
      </c>
      <c r="F22" s="0" t="inlineStr">
        <is>
          <t>'801142804088</t>
        </is>
      </c>
      <c r="G22" s="0" t="inlineStr">
        <is>
          <t>WOMENS</t>
        </is>
      </c>
      <c r="H22" s="0" t="inlineStr">
        <is>
          <t>2XL</t>
        </is>
      </c>
      <c r="I22" s="0">
        <v>34.99</v>
      </c>
      <c r="J22" s="0">
        <v>1</v>
      </c>
    </row>
    <row r="23" spans="1:10" customHeight="0">
      <c r="A23" s="0">
        <f>HYPERLINK("https://dl.dropboxusercontent.com/scl/fi/adu0b6kerg3aonvyaloq3/wilder-142804-tn.jpg?rlkey=v6ye6k282s4fvtfpf7d10dlfo&amp;dl=0","Click to download Image")</f>
      </c>
      <c r="B23" s="0">
        <f>HYPERLINK("https://dl.dropboxusercontent.com/scl/fi/0w3178qq408n69dkktest/womens-t-shirt-size-chartswilder.jpg?rlkey=gk1kclxcr8v0cq4qhx4qdc8zx&amp;dl=0","Click to download SizeChart")</f>
      </c>
      <c r="C23" s="0" t="inlineStr">
        <is>
          <t>Wilder Women's Long Sleeve Shirt</t>
        </is>
      </c>
      <c r="D23" s="0" t="inlineStr">
        <is>
          <t>'142804</t>
        </is>
      </c>
      <c r="E23" s="0" t="inlineStr">
        <is>
          <t>ISU WILDER W CL:142804F-3XL</t>
        </is>
      </c>
      <c r="F23" s="0" t="inlineStr">
        <is>
          <t>'801142804095</t>
        </is>
      </c>
      <c r="G23" s="0" t="inlineStr">
        <is>
          <t>WOMENS</t>
        </is>
      </c>
      <c r="H23" s="0" t="inlineStr">
        <is>
          <t>3XL</t>
        </is>
      </c>
      <c r="I23" s="0">
        <v>34.99</v>
      </c>
      <c r="J23" s="0">
        <v>0</v>
      </c>
    </row>
    <row r="24" spans="1:10" customHeight="0">
      <c r="A24" s="0">
        <f>HYPERLINK("https://dl.dropboxusercontent.com/scl/fi/adu0b6kerg3aonvyaloq3/wilder-142804-tn.jpg?rlkey=v6ye6k282s4fvtfpf7d10dlfo&amp;dl=0","Click to download Image")</f>
      </c>
      <c r="B24" s="0">
        <f>HYPERLINK("https://dl.dropboxusercontent.com/scl/fi/0w3178qq408n69dkktest/womens-t-shirt-size-chartswilder.jpg?rlkey=gk1kclxcr8v0cq4qhx4qdc8zx&amp;dl=0","Click to download SizeChart")</f>
      </c>
      <c r="C24" s="0" t="inlineStr">
        <is>
          <t>Wilder Women's Long Sleeve Shirt</t>
        </is>
      </c>
      <c r="D24" s="0" t="inlineStr">
        <is>
          <t>'142804</t>
        </is>
      </c>
      <c r="E24" s="0" t="inlineStr">
        <is>
          <t>ISU WILDER W CL:142804Z-12PK</t>
        </is>
      </c>
      <c r="F24" s="0" t="inlineStr">
        <is>
          <t>'801142804996</t>
        </is>
      </c>
      <c r="G24" s="0" t="inlineStr">
        <is>
          <t>WOMENS</t>
        </is>
      </c>
      <c r="H24" s="0" t="inlineStr">
        <is>
          <t>12 PACK</t>
        </is>
      </c>
      <c r="I24" s="0">
        <v>336</v>
      </c>
      <c r="J24" s="0">
        <v>0</v>
      </c>
    </row>
    <row r="25" spans="1:10" customHeight="0">
      <c r="A25" s="0">
        <f>HYPERLINK("https://dl.dropboxusercontent.com/scl/fi/51qfkbdn5kxmg1dclwjjy/sandord-9727-copy.jpg?rlkey=6pp851t4zabr0saj8jc8uzs0b&amp;dl=0","Click to download Image")</f>
      </c>
      <c r="B25" s="0">
        <f>HYPERLINK("https://dl.dropboxusercontent.com/scl/fi/10biqq0sa2s8w7vw6jupv/mens-hoodie-size-chartssanford-sweatshirt-inset.jpg?rlkey=jful3mf6y5sko40l3cqfo4dib&amp;dl=0","Click to download SizeChart")</f>
      </c>
      <c r="C25" s="0" t="inlineStr">
        <is>
          <t>Sanford Men's Sweatshirt</t>
        </is>
      </c>
      <c r="D25" s="0" t="inlineStr">
        <is>
          <t>'141469</t>
        </is>
      </c>
      <c r="E25" s="0" t="inlineStr">
        <is>
          <t>ISU SANFOR M LG:141469A-S</t>
        </is>
      </c>
      <c r="F25" s="0" t="inlineStr">
        <is>
          <t>'801141469042</t>
        </is>
      </c>
      <c r="G25" s="0" t="inlineStr">
        <is>
          <t>MENS</t>
        </is>
      </c>
      <c r="H25" s="0" t="inlineStr">
        <is>
          <t>S</t>
        </is>
      </c>
      <c r="I25" s="0">
        <v>64.99</v>
      </c>
      <c r="J25" s="0">
        <v>1</v>
      </c>
    </row>
    <row r="26" spans="1:10" customHeight="0">
      <c r="A26" s="0">
        <f>HYPERLINK("https://dl.dropboxusercontent.com/scl/fi/51qfkbdn5kxmg1dclwjjy/sandord-9727-copy.jpg?rlkey=6pp851t4zabr0saj8jc8uzs0b&amp;dl=0","Click to download Image")</f>
      </c>
      <c r="B26" s="0">
        <f>HYPERLINK("https://dl.dropboxusercontent.com/scl/fi/10biqq0sa2s8w7vw6jupv/mens-hoodie-size-chartssanford-sweatshirt-inset.jpg?rlkey=jful3mf6y5sko40l3cqfo4dib&amp;dl=0","Click to download SizeChart")</f>
      </c>
      <c r="C26" s="0" t="inlineStr">
        <is>
          <t>Sanford Men's Sweatshirt</t>
        </is>
      </c>
      <c r="D26" s="0" t="inlineStr">
        <is>
          <t>'141469</t>
        </is>
      </c>
      <c r="E26" s="0" t="inlineStr">
        <is>
          <t>ISU SANFOR M LG:141469B-M</t>
        </is>
      </c>
      <c r="F26" s="0" t="inlineStr">
        <is>
          <t>'801141469059</t>
        </is>
      </c>
      <c r="G26" s="0" t="inlineStr">
        <is>
          <t>MENS</t>
        </is>
      </c>
      <c r="H26" s="0" t="inlineStr">
        <is>
          <t>M</t>
        </is>
      </c>
      <c r="I26" s="0">
        <v>64.99</v>
      </c>
      <c r="J26" s="0">
        <v>3</v>
      </c>
    </row>
    <row r="27" spans="1:10" customHeight="0">
      <c r="A27" s="0">
        <f>HYPERLINK("https://dl.dropboxusercontent.com/scl/fi/51qfkbdn5kxmg1dclwjjy/sandord-9727-copy.jpg?rlkey=6pp851t4zabr0saj8jc8uzs0b&amp;dl=0","Click to download Image")</f>
      </c>
      <c r="B27" s="0">
        <f>HYPERLINK("https://dl.dropboxusercontent.com/scl/fi/10biqq0sa2s8w7vw6jupv/mens-hoodie-size-chartssanford-sweatshirt-inset.jpg?rlkey=jful3mf6y5sko40l3cqfo4dib&amp;dl=0","Click to download SizeChart")</f>
      </c>
      <c r="C27" s="0" t="inlineStr">
        <is>
          <t>Sanford Men's Sweatshirt</t>
        </is>
      </c>
      <c r="D27" s="0" t="inlineStr">
        <is>
          <t>'141469</t>
        </is>
      </c>
      <c r="E27" s="0" t="inlineStr">
        <is>
          <t>ISU SANFOR M LG:141469C-L</t>
        </is>
      </c>
      <c r="F27" s="0" t="inlineStr">
        <is>
          <t>'801141469066</t>
        </is>
      </c>
      <c r="G27" s="0" t="inlineStr">
        <is>
          <t>MENS</t>
        </is>
      </c>
      <c r="H27" s="0" t="inlineStr">
        <is>
          <t>L</t>
        </is>
      </c>
      <c r="I27" s="0">
        <v>64.99</v>
      </c>
      <c r="J27" s="0">
        <v>7</v>
      </c>
    </row>
    <row r="28" spans="1:10" customHeight="0">
      <c r="A28" s="0">
        <f>HYPERLINK("https://dl.dropboxusercontent.com/scl/fi/51qfkbdn5kxmg1dclwjjy/sandord-9727-copy.jpg?rlkey=6pp851t4zabr0saj8jc8uzs0b&amp;dl=0","Click to download Image")</f>
      </c>
      <c r="B28" s="0">
        <f>HYPERLINK("https://dl.dropboxusercontent.com/scl/fi/10biqq0sa2s8w7vw6jupv/mens-hoodie-size-chartssanford-sweatshirt-inset.jpg?rlkey=jful3mf6y5sko40l3cqfo4dib&amp;dl=0","Click to download SizeChart")</f>
      </c>
      <c r="C28" s="0" t="inlineStr">
        <is>
          <t>Sanford Men's Sweatshirt</t>
        </is>
      </c>
      <c r="D28" s="0" t="inlineStr">
        <is>
          <t>'141469</t>
        </is>
      </c>
      <c r="E28" s="0" t="inlineStr">
        <is>
          <t>ISU SANFOR M LG:141469D-XL</t>
        </is>
      </c>
      <c r="F28" s="0" t="inlineStr">
        <is>
          <t>'801141469073</t>
        </is>
      </c>
      <c r="G28" s="0" t="inlineStr">
        <is>
          <t>MENS</t>
        </is>
      </c>
      <c r="H28" s="0" t="inlineStr">
        <is>
          <t>XL</t>
        </is>
      </c>
      <c r="I28" s="0">
        <v>64.99</v>
      </c>
      <c r="J28" s="0">
        <v>9</v>
      </c>
    </row>
    <row r="29" spans="1:10" customHeight="0">
      <c r="A29" s="0">
        <f>HYPERLINK("https://dl.dropboxusercontent.com/scl/fi/51qfkbdn5kxmg1dclwjjy/sandord-9727-copy.jpg?rlkey=6pp851t4zabr0saj8jc8uzs0b&amp;dl=0","Click to download Image")</f>
      </c>
      <c r="B29" s="0">
        <f>HYPERLINK("https://dl.dropboxusercontent.com/scl/fi/10biqq0sa2s8w7vw6jupv/mens-hoodie-size-chartssanford-sweatshirt-inset.jpg?rlkey=jful3mf6y5sko40l3cqfo4dib&amp;dl=0","Click to download SizeChart")</f>
      </c>
      <c r="C29" s="0" t="inlineStr">
        <is>
          <t>Sanford Men's Sweatshirt</t>
        </is>
      </c>
      <c r="D29" s="0" t="inlineStr">
        <is>
          <t>'141469</t>
        </is>
      </c>
      <c r="E29" s="0" t="inlineStr">
        <is>
          <t>ISU SANFOR M LG:141469E-2XL</t>
        </is>
      </c>
      <c r="F29" s="0" t="inlineStr">
        <is>
          <t>'801141469080</t>
        </is>
      </c>
      <c r="G29" s="0" t="inlineStr">
        <is>
          <t>MENS</t>
        </is>
      </c>
      <c r="H29" s="0" t="inlineStr">
        <is>
          <t>2XL</t>
        </is>
      </c>
      <c r="I29" s="0">
        <v>64.99</v>
      </c>
      <c r="J29" s="0">
        <v>5</v>
      </c>
    </row>
    <row r="30" spans="1:10" customHeight="0">
      <c r="A30" s="0">
        <f>HYPERLINK("https://dl.dropboxusercontent.com/scl/fi/51qfkbdn5kxmg1dclwjjy/sandord-9727-copy.jpg?rlkey=6pp851t4zabr0saj8jc8uzs0b&amp;dl=0","Click to download Image")</f>
      </c>
      <c r="B30" s="0">
        <f>HYPERLINK("https://dl.dropboxusercontent.com/scl/fi/10biqq0sa2s8w7vw6jupv/mens-hoodie-size-chartssanford-sweatshirt-inset.jpg?rlkey=jful3mf6y5sko40l3cqfo4dib&amp;dl=0","Click to download SizeChart")</f>
      </c>
      <c r="C30" s="0" t="inlineStr">
        <is>
          <t>Sanford Men's Sweatshirt</t>
        </is>
      </c>
      <c r="D30" s="0" t="inlineStr">
        <is>
          <t>'141469</t>
        </is>
      </c>
      <c r="E30" s="0" t="inlineStr">
        <is>
          <t>ISU SANFOR M LG:141469F-3XL</t>
        </is>
      </c>
      <c r="F30" s="0" t="inlineStr">
        <is>
          <t>'801141469097</t>
        </is>
      </c>
      <c r="G30" s="0" t="inlineStr">
        <is>
          <t>MENS</t>
        </is>
      </c>
      <c r="H30" s="0" t="inlineStr">
        <is>
          <t>3XL</t>
        </is>
      </c>
      <c r="I30" s="0">
        <v>64.99</v>
      </c>
      <c r="J30" s="0">
        <v>2</v>
      </c>
    </row>
    <row r="31" spans="1:10" customHeight="0">
      <c r="A31" s="0">
        <f>HYPERLINK("https://dl.dropboxusercontent.com/scl/fi/51qfkbdn5kxmg1dclwjjy/sandord-9727-copy.jpg?rlkey=6pp851t4zabr0saj8jc8uzs0b&amp;dl=0","Click to download Image")</f>
      </c>
      <c r="B31" s="0">
        <f>HYPERLINK("https://dl.dropboxusercontent.com/scl/fi/10biqq0sa2s8w7vw6jupv/mens-hoodie-size-chartssanford-sweatshirt-inset.jpg?rlkey=jful3mf6y5sko40l3cqfo4dib&amp;dl=0","Click to download SizeChart")</f>
      </c>
      <c r="C31" s="0" t="inlineStr">
        <is>
          <t>Sanford Men's Sweatshirt</t>
        </is>
      </c>
      <c r="D31" s="0" t="inlineStr">
        <is>
          <t>'141469</t>
        </is>
      </c>
      <c r="E31" s="0" t="inlineStr">
        <is>
          <t>ISU SANFOR M LG:141469Z-12PK</t>
        </is>
      </c>
      <c r="F31" s="0" t="inlineStr">
        <is>
          <t>'801141469998</t>
        </is>
      </c>
      <c r="G31" s="0" t="inlineStr">
        <is>
          <t>MENS</t>
        </is>
      </c>
      <c r="H31" s="0" t="inlineStr">
        <is>
          <t>12 PACK</t>
        </is>
      </c>
      <c r="I31" s="0">
        <v>630</v>
      </c>
      <c r="J31" s="0">
        <v>1</v>
      </c>
    </row>
    <row r="32" spans="1:10" customHeight="0">
      <c r="A32" s="0">
        <f>HYPERLINK("https://dl.dropboxusercontent.com/scl/fi/87qyc62wkkk9yzi4esteh/fairway-0331-copy.jpg?rlkey=25qfwly8p4xgdidu9rkka5ppl&amp;dl=0","Click to download Image")</f>
      </c>
      <c r="B32" s="0">
        <f>HYPERLINK("https://dl.dropboxusercontent.com/scl/fi/s13ex0zj0b9r4o3fq2lbx/womens-jackets-size-chartsfairway.jpg?rlkey=bqbfe993s3aex1wcmbyrfsk52&amp;dl=0","Click to download SizeChart")</f>
      </c>
      <c r="C32" s="0" t="inlineStr">
        <is>
          <t>Fairway Women's Jacket</t>
        </is>
      </c>
      <c r="D32" s="0" t="inlineStr">
        <is>
          <t>'141444</t>
        </is>
      </c>
      <c r="E32" s="0" t="inlineStr">
        <is>
          <t>ISU FAIRWA W GY:141444A-S</t>
        </is>
      </c>
      <c r="F32" s="0" t="inlineStr">
        <is>
          <t>'801141444049</t>
        </is>
      </c>
      <c r="G32" s="0" t="inlineStr">
        <is>
          <t>WOMENS</t>
        </is>
      </c>
      <c r="H32" s="0" t="inlineStr">
        <is>
          <t>S</t>
        </is>
      </c>
      <c r="I32" s="0">
        <v>94.99</v>
      </c>
      <c r="J32" s="0">
        <v>5</v>
      </c>
    </row>
    <row r="33" spans="1:10" customHeight="0">
      <c r="A33" s="0">
        <f>HYPERLINK("https://dl.dropboxusercontent.com/scl/fi/87qyc62wkkk9yzi4esteh/fairway-0331-copy.jpg?rlkey=25qfwly8p4xgdidu9rkka5ppl&amp;dl=0","Click to download Image")</f>
      </c>
      <c r="B33" s="0">
        <f>HYPERLINK("https://dl.dropboxusercontent.com/scl/fi/s13ex0zj0b9r4o3fq2lbx/womens-jackets-size-chartsfairway.jpg?rlkey=bqbfe993s3aex1wcmbyrfsk52&amp;dl=0","Click to download SizeChart")</f>
      </c>
      <c r="C33" s="0" t="inlineStr">
        <is>
          <t>Fairway Women's Jacket</t>
        </is>
      </c>
      <c r="D33" s="0" t="inlineStr">
        <is>
          <t>'141444</t>
        </is>
      </c>
      <c r="E33" s="0" t="inlineStr">
        <is>
          <t>ISU FAIRWA W GY:141444B-M</t>
        </is>
      </c>
      <c r="F33" s="0" t="inlineStr">
        <is>
          <t>'801141444056</t>
        </is>
      </c>
      <c r="G33" s="0" t="inlineStr">
        <is>
          <t>WOMENS</t>
        </is>
      </c>
      <c r="H33" s="0" t="inlineStr">
        <is>
          <t>M</t>
        </is>
      </c>
      <c r="I33" s="0">
        <v>94.99</v>
      </c>
      <c r="J33" s="0">
        <v>12</v>
      </c>
    </row>
    <row r="34" spans="1:10" customHeight="0">
      <c r="A34" s="0">
        <f>HYPERLINK("https://dl.dropboxusercontent.com/scl/fi/87qyc62wkkk9yzi4esteh/fairway-0331-copy.jpg?rlkey=25qfwly8p4xgdidu9rkka5ppl&amp;dl=0","Click to download Image")</f>
      </c>
      <c r="B34" s="0">
        <f>HYPERLINK("https://dl.dropboxusercontent.com/scl/fi/s13ex0zj0b9r4o3fq2lbx/womens-jackets-size-chartsfairway.jpg?rlkey=bqbfe993s3aex1wcmbyrfsk52&amp;dl=0","Click to download SizeChart")</f>
      </c>
      <c r="C34" s="0" t="inlineStr">
        <is>
          <t>Fairway Women's Jacket</t>
        </is>
      </c>
      <c r="D34" s="0" t="inlineStr">
        <is>
          <t>'141444</t>
        </is>
      </c>
      <c r="E34" s="0" t="inlineStr">
        <is>
          <t>ISU FAIRWA W GY:141444C-L</t>
        </is>
      </c>
      <c r="F34" s="0" t="inlineStr">
        <is>
          <t>'801141444063</t>
        </is>
      </c>
      <c r="G34" s="0" t="inlineStr">
        <is>
          <t>WOMENS</t>
        </is>
      </c>
      <c r="H34" s="0" t="inlineStr">
        <is>
          <t>L</t>
        </is>
      </c>
      <c r="I34" s="0">
        <v>94.99</v>
      </c>
      <c r="J34" s="0">
        <v>12</v>
      </c>
    </row>
    <row r="35" spans="1:10" customHeight="0">
      <c r="A35" s="0">
        <f>HYPERLINK("https://dl.dropboxusercontent.com/scl/fi/87qyc62wkkk9yzi4esteh/fairway-0331-copy.jpg?rlkey=25qfwly8p4xgdidu9rkka5ppl&amp;dl=0","Click to download Image")</f>
      </c>
      <c r="B35" s="0">
        <f>HYPERLINK("https://dl.dropboxusercontent.com/scl/fi/s13ex0zj0b9r4o3fq2lbx/womens-jackets-size-chartsfairway.jpg?rlkey=bqbfe993s3aex1wcmbyrfsk52&amp;dl=0","Click to download SizeChart")</f>
      </c>
      <c r="C35" s="0" t="inlineStr">
        <is>
          <t>Fairway Women's Jacket</t>
        </is>
      </c>
      <c r="D35" s="0" t="inlineStr">
        <is>
          <t>'141444</t>
        </is>
      </c>
      <c r="E35" s="0" t="inlineStr">
        <is>
          <t>ISU FAIRWA W GY:141444D-XL</t>
        </is>
      </c>
      <c r="F35" s="0" t="inlineStr">
        <is>
          <t>'801141444070</t>
        </is>
      </c>
      <c r="G35" s="0" t="inlineStr">
        <is>
          <t>WOMENS</t>
        </is>
      </c>
      <c r="H35" s="0" t="inlineStr">
        <is>
          <t>XL</t>
        </is>
      </c>
      <c r="I35" s="0">
        <v>94.99</v>
      </c>
      <c r="J35" s="0">
        <v>6</v>
      </c>
    </row>
    <row r="36" spans="1:10" customHeight="0">
      <c r="A36" s="0">
        <f>HYPERLINK("https://dl.dropboxusercontent.com/scl/fi/87qyc62wkkk9yzi4esteh/fairway-0331-copy.jpg?rlkey=25qfwly8p4xgdidu9rkka5ppl&amp;dl=0","Click to download Image")</f>
      </c>
      <c r="B36" s="0">
        <f>HYPERLINK("https://dl.dropboxusercontent.com/scl/fi/s13ex0zj0b9r4o3fq2lbx/womens-jackets-size-chartsfairway.jpg?rlkey=bqbfe993s3aex1wcmbyrfsk52&amp;dl=0","Click to download SizeChart")</f>
      </c>
      <c r="C36" s="0" t="inlineStr">
        <is>
          <t>Fairway Women's Jacket</t>
        </is>
      </c>
      <c r="D36" s="0" t="inlineStr">
        <is>
          <t>'141444</t>
        </is>
      </c>
      <c r="E36" s="0" t="inlineStr">
        <is>
          <t>ISU FAIRWA W GY:141444E-2XL</t>
        </is>
      </c>
      <c r="F36" s="0" t="inlineStr">
        <is>
          <t>'801141444087</t>
        </is>
      </c>
      <c r="G36" s="0" t="inlineStr">
        <is>
          <t>WOMENS</t>
        </is>
      </c>
      <c r="H36" s="0" t="inlineStr">
        <is>
          <t>2XL</t>
        </is>
      </c>
      <c r="I36" s="0">
        <v>94.99</v>
      </c>
      <c r="J36" s="0">
        <v>7</v>
      </c>
    </row>
    <row r="37" spans="1:10" customHeight="0">
      <c r="A37" s="0">
        <f>HYPERLINK("https://dl.dropboxusercontent.com/scl/fi/87qyc62wkkk9yzi4esteh/fairway-0331-copy.jpg?rlkey=25qfwly8p4xgdidu9rkka5ppl&amp;dl=0","Click to download Image")</f>
      </c>
      <c r="B37" s="0">
        <f>HYPERLINK("https://dl.dropboxusercontent.com/scl/fi/s13ex0zj0b9r4o3fq2lbx/womens-jackets-size-chartsfairway.jpg?rlkey=bqbfe993s3aex1wcmbyrfsk52&amp;dl=0","Click to download SizeChart")</f>
      </c>
      <c r="C37" s="0" t="inlineStr">
        <is>
          <t>Fairway Women's Jacket</t>
        </is>
      </c>
      <c r="D37" s="0" t="inlineStr">
        <is>
          <t>'141444</t>
        </is>
      </c>
      <c r="E37" s="0" t="inlineStr">
        <is>
          <t>ISU FAIRWA W GY:141444F-3XL</t>
        </is>
      </c>
      <c r="F37" s="0" t="inlineStr">
        <is>
          <t>'801141444094</t>
        </is>
      </c>
      <c r="G37" s="0" t="inlineStr">
        <is>
          <t>WOMENS</t>
        </is>
      </c>
      <c r="H37" s="0" t="inlineStr">
        <is>
          <t>3XL</t>
        </is>
      </c>
      <c r="I37" s="0">
        <v>94.99</v>
      </c>
      <c r="J37" s="0">
        <v>3</v>
      </c>
    </row>
    <row r="38" spans="1:10" customHeight="0">
      <c r="A38" s="0">
        <f>HYPERLINK("https://dl.dropboxusercontent.com/scl/fi/87qyc62wkkk9yzi4esteh/fairway-0331-copy.jpg?rlkey=25qfwly8p4xgdidu9rkka5ppl&amp;dl=0","Click to download Image")</f>
      </c>
      <c r="B38" s="0">
        <f>HYPERLINK("https://dl.dropboxusercontent.com/scl/fi/s13ex0zj0b9r4o3fq2lbx/womens-jackets-size-chartsfairway.jpg?rlkey=bqbfe993s3aex1wcmbyrfsk52&amp;dl=0","Click to download SizeChart")</f>
      </c>
      <c r="C38" s="0" t="inlineStr">
        <is>
          <t>Fairway Women's Jacket</t>
        </is>
      </c>
      <c r="D38" s="0" t="inlineStr">
        <is>
          <t>'141444</t>
        </is>
      </c>
      <c r="E38" s="0" t="inlineStr">
        <is>
          <t>ISU FAIRWA W GY:141444Z-12PK</t>
        </is>
      </c>
      <c r="F38" s="0" t="inlineStr">
        <is>
          <t>'801141444995</t>
        </is>
      </c>
      <c r="G38" s="0" t="inlineStr">
        <is>
          <t>WOMENS</t>
        </is>
      </c>
      <c r="H38" s="0" t="inlineStr">
        <is>
          <t>12 PACK</t>
        </is>
      </c>
      <c r="I38" s="0">
        <v>960</v>
      </c>
      <c r="J38" s="0">
        <v>3</v>
      </c>
    </row>
    <row r="39" spans="1:10" customHeight="0">
      <c r="A39" s="0">
        <f>HYPERLINK("https://dl.dropboxusercontent.com/scl/fi/ykwrvi2v8gslvsnxiqc0s/ellison-142055-tn.jpg?rlkey=3t6iohbb4gzhjf6s13o4lzfgv&amp;dl=0","Click to download Image")</f>
      </c>
      <c r="B39" s="0">
        <f>HYPERLINK("https://dl.dropboxusercontent.com/scl/fi/gr2itylb2fynkd4mddf21/womens-bottoms-size-chartsellison.jpg?rlkey=hqomskuopj5s4w5aptipvq1pi&amp;dl=0","Click to download SizeChart")</f>
      </c>
      <c r="C39" s="0" t="inlineStr">
        <is>
          <t>Ellison Women's Joggers</t>
        </is>
      </c>
      <c r="D39" s="0" t="inlineStr">
        <is>
          <t>'142055</t>
        </is>
      </c>
      <c r="E39" s="0" t="inlineStr">
        <is>
          <t>ISU ELLISO W BK:142055A-S</t>
        </is>
      </c>
      <c r="F39" s="0" t="inlineStr">
        <is>
          <t>'801142055015</t>
        </is>
      </c>
      <c r="G39" s="0" t="inlineStr">
        <is>
          <t>WOMENS</t>
        </is>
      </c>
      <c r="H39" s="0" t="inlineStr">
        <is>
          <t>S</t>
        </is>
      </c>
      <c r="I39" s="0">
        <v>44.99</v>
      </c>
      <c r="J39" s="0">
        <v>0</v>
      </c>
    </row>
    <row r="40" spans="1:10" customHeight="0">
      <c r="A40" s="0">
        <f>HYPERLINK("https://dl.dropboxusercontent.com/scl/fi/ykwrvi2v8gslvsnxiqc0s/ellison-142055-tn.jpg?rlkey=3t6iohbb4gzhjf6s13o4lzfgv&amp;dl=0","Click to download Image")</f>
      </c>
      <c r="B40" s="0">
        <f>HYPERLINK("https://dl.dropboxusercontent.com/scl/fi/gr2itylb2fynkd4mddf21/womens-bottoms-size-chartsellison.jpg?rlkey=hqomskuopj5s4w5aptipvq1pi&amp;dl=0","Click to download SizeChart")</f>
      </c>
      <c r="C40" s="0" t="inlineStr">
        <is>
          <t>Ellison Women's Joggers</t>
        </is>
      </c>
      <c r="D40" s="0" t="inlineStr">
        <is>
          <t>'142055</t>
        </is>
      </c>
      <c r="E40" s="0" t="inlineStr">
        <is>
          <t>ISU ELLISO W BK:142055B-M</t>
        </is>
      </c>
      <c r="F40" s="0" t="inlineStr">
        <is>
          <t>'801142055022</t>
        </is>
      </c>
      <c r="G40" s="0" t="inlineStr">
        <is>
          <t>WOMENS</t>
        </is>
      </c>
      <c r="H40" s="0" t="inlineStr">
        <is>
          <t>M</t>
        </is>
      </c>
      <c r="I40" s="0">
        <v>44.99</v>
      </c>
      <c r="J40" s="0">
        <v>3</v>
      </c>
    </row>
    <row r="41" spans="1:10" customHeight="0">
      <c r="A41" s="0">
        <f>HYPERLINK("https://dl.dropboxusercontent.com/scl/fi/ykwrvi2v8gslvsnxiqc0s/ellison-142055-tn.jpg?rlkey=3t6iohbb4gzhjf6s13o4lzfgv&amp;dl=0","Click to download Image")</f>
      </c>
      <c r="B41" s="0">
        <f>HYPERLINK("https://dl.dropboxusercontent.com/scl/fi/gr2itylb2fynkd4mddf21/womens-bottoms-size-chartsellison.jpg?rlkey=hqomskuopj5s4w5aptipvq1pi&amp;dl=0","Click to download SizeChart")</f>
      </c>
      <c r="C41" s="0" t="inlineStr">
        <is>
          <t>Ellison Women's Joggers</t>
        </is>
      </c>
      <c r="D41" s="0" t="inlineStr">
        <is>
          <t>'142055</t>
        </is>
      </c>
      <c r="E41" s="0" t="inlineStr">
        <is>
          <t>ISU ELLISO W BK:142055C-L</t>
        </is>
      </c>
      <c r="F41" s="0" t="inlineStr">
        <is>
          <t>'801142055039</t>
        </is>
      </c>
      <c r="G41" s="0" t="inlineStr">
        <is>
          <t>WOMENS</t>
        </is>
      </c>
      <c r="H41" s="0" t="inlineStr">
        <is>
          <t>L</t>
        </is>
      </c>
      <c r="I41" s="0">
        <v>44.99</v>
      </c>
      <c r="J41" s="0">
        <v>6</v>
      </c>
    </row>
    <row r="42" spans="1:10" customHeight="0">
      <c r="A42" s="0">
        <f>HYPERLINK("https://dl.dropboxusercontent.com/scl/fi/ykwrvi2v8gslvsnxiqc0s/ellison-142055-tn.jpg?rlkey=3t6iohbb4gzhjf6s13o4lzfgv&amp;dl=0","Click to download Image")</f>
      </c>
      <c r="B42" s="0">
        <f>HYPERLINK("https://dl.dropboxusercontent.com/scl/fi/gr2itylb2fynkd4mddf21/womens-bottoms-size-chartsellison.jpg?rlkey=hqomskuopj5s4w5aptipvq1pi&amp;dl=0","Click to download SizeChart")</f>
      </c>
      <c r="C42" s="0" t="inlineStr">
        <is>
          <t>Ellison Women's Joggers</t>
        </is>
      </c>
      <c r="D42" s="0" t="inlineStr">
        <is>
          <t>'142055</t>
        </is>
      </c>
      <c r="E42" s="0" t="inlineStr">
        <is>
          <t>ISU ELLISO W BK:142055D-XL</t>
        </is>
      </c>
      <c r="F42" s="0" t="inlineStr">
        <is>
          <t>'801142055046</t>
        </is>
      </c>
      <c r="G42" s="0" t="inlineStr">
        <is>
          <t>WOMENS</t>
        </is>
      </c>
      <c r="H42" s="0" t="inlineStr">
        <is>
          <t>XL</t>
        </is>
      </c>
      <c r="I42" s="0">
        <v>44.99</v>
      </c>
      <c r="J42" s="0">
        <v>9</v>
      </c>
    </row>
    <row r="43" spans="1:10" customHeight="0">
      <c r="A43" s="0">
        <f>HYPERLINK("https://dl.dropboxusercontent.com/scl/fi/ykwrvi2v8gslvsnxiqc0s/ellison-142055-tn.jpg?rlkey=3t6iohbb4gzhjf6s13o4lzfgv&amp;dl=0","Click to download Image")</f>
      </c>
      <c r="B43" s="0">
        <f>HYPERLINK("https://dl.dropboxusercontent.com/scl/fi/gr2itylb2fynkd4mddf21/womens-bottoms-size-chartsellison.jpg?rlkey=hqomskuopj5s4w5aptipvq1pi&amp;dl=0","Click to download SizeChart")</f>
      </c>
      <c r="C43" s="0" t="inlineStr">
        <is>
          <t>Ellison Women's Joggers</t>
        </is>
      </c>
      <c r="D43" s="0" t="inlineStr">
        <is>
          <t>'142055</t>
        </is>
      </c>
      <c r="E43" s="0" t="inlineStr">
        <is>
          <t>ISU ELLISO W BK:142055E-2XL</t>
        </is>
      </c>
      <c r="F43" s="0" t="inlineStr">
        <is>
          <t>'801142055053</t>
        </is>
      </c>
      <c r="G43" s="0" t="inlineStr">
        <is>
          <t>WOMENS</t>
        </is>
      </c>
      <c r="H43" s="0" t="inlineStr">
        <is>
          <t>2XL</t>
        </is>
      </c>
      <c r="I43" s="0">
        <v>44.99</v>
      </c>
      <c r="J43" s="0">
        <v>7</v>
      </c>
    </row>
    <row r="44" spans="1:10" customHeight="0">
      <c r="A44" s="0">
        <f>HYPERLINK("https://dl.dropboxusercontent.com/scl/fi/ykwrvi2v8gslvsnxiqc0s/ellison-142055-tn.jpg?rlkey=3t6iohbb4gzhjf6s13o4lzfgv&amp;dl=0","Click to download Image")</f>
      </c>
      <c r="B44" s="0">
        <f>HYPERLINK("https://dl.dropboxusercontent.com/scl/fi/gr2itylb2fynkd4mddf21/womens-bottoms-size-chartsellison.jpg?rlkey=hqomskuopj5s4w5aptipvq1pi&amp;dl=0","Click to download SizeChart")</f>
      </c>
      <c r="C44" s="0" t="inlineStr">
        <is>
          <t>Ellison Women's Joggers</t>
        </is>
      </c>
      <c r="D44" s="0" t="inlineStr">
        <is>
          <t>'142055</t>
        </is>
      </c>
      <c r="E44" s="0" t="inlineStr">
        <is>
          <t>ISU ELLISO W BK:142055F-3XL</t>
        </is>
      </c>
      <c r="F44" s="0" t="inlineStr">
        <is>
          <t>'801142055060</t>
        </is>
      </c>
      <c r="G44" s="0" t="inlineStr">
        <is>
          <t>WOMENS</t>
        </is>
      </c>
      <c r="H44" s="0" t="inlineStr">
        <is>
          <t>3XL</t>
        </is>
      </c>
      <c r="I44" s="0">
        <v>44.99</v>
      </c>
      <c r="J44" s="0">
        <v>4</v>
      </c>
    </row>
    <row r="45" spans="1:10" customHeight="0">
      <c r="A45" s="0">
        <f>HYPERLINK("https://dl.dropboxusercontent.com/scl/fi/ykwrvi2v8gslvsnxiqc0s/ellison-142055-tn.jpg?rlkey=3t6iohbb4gzhjf6s13o4lzfgv&amp;dl=0","Click to download Image")</f>
      </c>
      <c r="B45" s="0">
        <f>HYPERLINK("https://dl.dropboxusercontent.com/scl/fi/gr2itylb2fynkd4mddf21/womens-bottoms-size-chartsellison.jpg?rlkey=hqomskuopj5s4w5aptipvq1pi&amp;dl=0","Click to download SizeChart")</f>
      </c>
      <c r="C45" s="0" t="inlineStr">
        <is>
          <t>Ellison Women's Joggers</t>
        </is>
      </c>
      <c r="D45" s="0" t="inlineStr">
        <is>
          <t>'142055</t>
        </is>
      </c>
      <c r="E45" s="0" t="inlineStr">
        <is>
          <t>ISU ELLISO W BK:142055Z-12PK</t>
        </is>
      </c>
      <c r="F45" s="0" t="inlineStr">
        <is>
          <t>'801142055992</t>
        </is>
      </c>
      <c r="G45" s="0" t="inlineStr">
        <is>
          <t>WOMENS</t>
        </is>
      </c>
      <c r="H45" s="0" t="inlineStr">
        <is>
          <t>12 PACK</t>
        </is>
      </c>
      <c r="I45" s="0">
        <v>432</v>
      </c>
      <c r="J45" s="0">
        <v>0</v>
      </c>
    </row>
    <row r="46" spans="1:10" customHeight="0">
      <c r="A46" s="0">
        <f>HYPERLINK("https://dl.dropboxusercontent.com/scl/fi/anhxxnfchtju570wh1vx6/coast-142844-tn.jpg?rlkey=ogqck0j35dh35x37hroykrbxb&amp;dl=0","Click to download Image")</f>
      </c>
      <c r="B46" s="0">
        <f>HYPERLINK("https://dl.dropboxusercontent.com/scl/fi/obmpwrgu2nddfkjbgrpdo/mens-hoodie-size-chartscoast.jpg?rlkey=awm3eeidkmngaude5bmwsdd32&amp;dl=0","Click to download SizeChart")</f>
      </c>
      <c r="C46" s="0" t="inlineStr">
        <is>
          <t>Coast Men's Hoodie</t>
        </is>
      </c>
      <c r="D46" s="0" t="inlineStr">
        <is>
          <t>'142844</t>
        </is>
      </c>
      <c r="E46" s="0" t="inlineStr">
        <is>
          <t>ISU COAST M CL:142844A-S</t>
        </is>
      </c>
      <c r="F46" s="0" t="inlineStr">
        <is>
          <t>'801142844046</t>
        </is>
      </c>
      <c r="G46" s="0" t="inlineStr">
        <is>
          <t>MENS</t>
        </is>
      </c>
      <c r="H46" s="0" t="inlineStr">
        <is>
          <t>S</t>
        </is>
      </c>
      <c r="I46" s="0">
        <v>69.99</v>
      </c>
      <c r="J46" s="0">
        <v>2</v>
      </c>
    </row>
    <row r="47" spans="1:10" customHeight="0">
      <c r="A47" s="0">
        <f>HYPERLINK("https://dl.dropboxusercontent.com/scl/fi/anhxxnfchtju570wh1vx6/coast-142844-tn.jpg?rlkey=ogqck0j35dh35x37hroykrbxb&amp;dl=0","Click to download Image")</f>
      </c>
      <c r="B47" s="0">
        <f>HYPERLINK("https://dl.dropboxusercontent.com/scl/fi/obmpwrgu2nddfkjbgrpdo/mens-hoodie-size-chartscoast.jpg?rlkey=awm3eeidkmngaude5bmwsdd32&amp;dl=0","Click to download SizeChart")</f>
      </c>
      <c r="C47" s="0" t="inlineStr">
        <is>
          <t>Coast Men's Hoodie</t>
        </is>
      </c>
      <c r="D47" s="0" t="inlineStr">
        <is>
          <t>'142844</t>
        </is>
      </c>
      <c r="E47" s="0" t="inlineStr">
        <is>
          <t>ISU COAST M CL:142844B-M</t>
        </is>
      </c>
      <c r="F47" s="0" t="inlineStr">
        <is>
          <t>'801142844053</t>
        </is>
      </c>
      <c r="G47" s="0" t="inlineStr">
        <is>
          <t>MENS</t>
        </is>
      </c>
      <c r="H47" s="0" t="inlineStr">
        <is>
          <t>M</t>
        </is>
      </c>
      <c r="I47" s="0">
        <v>69.99</v>
      </c>
      <c r="J47" s="0">
        <v>5</v>
      </c>
    </row>
    <row r="48" spans="1:10" customHeight="0">
      <c r="A48" s="0">
        <f>HYPERLINK("https://dl.dropboxusercontent.com/scl/fi/anhxxnfchtju570wh1vx6/coast-142844-tn.jpg?rlkey=ogqck0j35dh35x37hroykrbxb&amp;dl=0","Click to download Image")</f>
      </c>
      <c r="B48" s="0">
        <f>HYPERLINK("https://dl.dropboxusercontent.com/scl/fi/obmpwrgu2nddfkjbgrpdo/mens-hoodie-size-chartscoast.jpg?rlkey=awm3eeidkmngaude5bmwsdd32&amp;dl=0","Click to download SizeChart")</f>
      </c>
      <c r="C48" s="0" t="inlineStr">
        <is>
          <t>Coast Men's Hoodie</t>
        </is>
      </c>
      <c r="D48" s="0" t="inlineStr">
        <is>
          <t>'142844</t>
        </is>
      </c>
      <c r="E48" s="0" t="inlineStr">
        <is>
          <t>ISU COAST M CL:142844C-L</t>
        </is>
      </c>
      <c r="F48" s="0" t="inlineStr">
        <is>
          <t>'801142844060</t>
        </is>
      </c>
      <c r="G48" s="0" t="inlineStr">
        <is>
          <t>MENS</t>
        </is>
      </c>
      <c r="H48" s="0" t="inlineStr">
        <is>
          <t>L</t>
        </is>
      </c>
      <c r="I48" s="0">
        <v>69.99</v>
      </c>
      <c r="J48" s="0">
        <v>9</v>
      </c>
    </row>
    <row r="49" spans="1:10" customHeight="0">
      <c r="A49" s="0">
        <f>HYPERLINK("https://dl.dropboxusercontent.com/scl/fi/anhxxnfchtju570wh1vx6/coast-142844-tn.jpg?rlkey=ogqck0j35dh35x37hroykrbxb&amp;dl=0","Click to download Image")</f>
      </c>
      <c r="B49" s="0">
        <f>HYPERLINK("https://dl.dropboxusercontent.com/scl/fi/obmpwrgu2nddfkjbgrpdo/mens-hoodie-size-chartscoast.jpg?rlkey=awm3eeidkmngaude5bmwsdd32&amp;dl=0","Click to download SizeChart")</f>
      </c>
      <c r="C49" s="0" t="inlineStr">
        <is>
          <t>Coast Men's Hoodie</t>
        </is>
      </c>
      <c r="D49" s="0" t="inlineStr">
        <is>
          <t>'142844</t>
        </is>
      </c>
      <c r="E49" s="0" t="inlineStr">
        <is>
          <t>ISU COAST M CL:142844D-XL</t>
        </is>
      </c>
      <c r="F49" s="0" t="inlineStr">
        <is>
          <t>'801142844077</t>
        </is>
      </c>
      <c r="G49" s="0" t="inlineStr">
        <is>
          <t>MENS</t>
        </is>
      </c>
      <c r="H49" s="0" t="inlineStr">
        <is>
          <t>XL</t>
        </is>
      </c>
      <c r="I49" s="0">
        <v>69.99</v>
      </c>
      <c r="J49" s="0">
        <v>9</v>
      </c>
    </row>
    <row r="50" spans="1:10" customHeight="0">
      <c r="A50" s="0">
        <f>HYPERLINK("https://dl.dropboxusercontent.com/scl/fi/anhxxnfchtju570wh1vx6/coast-142844-tn.jpg?rlkey=ogqck0j35dh35x37hroykrbxb&amp;dl=0","Click to download Image")</f>
      </c>
      <c r="B50" s="0">
        <f>HYPERLINK("https://dl.dropboxusercontent.com/scl/fi/obmpwrgu2nddfkjbgrpdo/mens-hoodie-size-chartscoast.jpg?rlkey=awm3eeidkmngaude5bmwsdd32&amp;dl=0","Click to download SizeChart")</f>
      </c>
      <c r="C50" s="0" t="inlineStr">
        <is>
          <t>Coast Men's Hoodie</t>
        </is>
      </c>
      <c r="D50" s="0" t="inlineStr">
        <is>
          <t>'142844</t>
        </is>
      </c>
      <c r="E50" s="0" t="inlineStr">
        <is>
          <t>ISU COAST M CL:142844E-2XL</t>
        </is>
      </c>
      <c r="F50" s="0" t="inlineStr">
        <is>
          <t>'801142844084</t>
        </is>
      </c>
      <c r="G50" s="0" t="inlineStr">
        <is>
          <t>MENS</t>
        </is>
      </c>
      <c r="H50" s="0" t="inlineStr">
        <is>
          <t>2XL</t>
        </is>
      </c>
      <c r="I50" s="0">
        <v>69.99</v>
      </c>
      <c r="J50" s="0">
        <v>6</v>
      </c>
    </row>
    <row r="51" spans="1:10" customHeight="0">
      <c r="A51" s="0">
        <f>HYPERLINK("https://dl.dropboxusercontent.com/scl/fi/anhxxnfchtju570wh1vx6/coast-142844-tn.jpg?rlkey=ogqck0j35dh35x37hroykrbxb&amp;dl=0","Click to download Image")</f>
      </c>
      <c r="B51" s="0">
        <f>HYPERLINK("https://dl.dropboxusercontent.com/scl/fi/obmpwrgu2nddfkjbgrpdo/mens-hoodie-size-chartscoast.jpg?rlkey=awm3eeidkmngaude5bmwsdd32&amp;dl=0","Click to download SizeChart")</f>
      </c>
      <c r="C51" s="0" t="inlineStr">
        <is>
          <t>Coast Men's Hoodie</t>
        </is>
      </c>
      <c r="D51" s="0" t="inlineStr">
        <is>
          <t>'142844</t>
        </is>
      </c>
      <c r="E51" s="0" t="inlineStr">
        <is>
          <t>ISU COAST M CL:142844F-3XL</t>
        </is>
      </c>
      <c r="F51" s="0" t="inlineStr">
        <is>
          <t>'801142844091</t>
        </is>
      </c>
      <c r="G51" s="0" t="inlineStr">
        <is>
          <t>MENS</t>
        </is>
      </c>
      <c r="H51" s="0" t="inlineStr">
        <is>
          <t>3XL</t>
        </is>
      </c>
      <c r="I51" s="0">
        <v>69.99</v>
      </c>
      <c r="J51" s="0">
        <v>3</v>
      </c>
    </row>
    <row r="52" spans="1:10" customHeight="0">
      <c r="A52" s="0">
        <f>HYPERLINK("https://dl.dropboxusercontent.com/scl/fi/anhxxnfchtju570wh1vx6/coast-142844-tn.jpg?rlkey=ogqck0j35dh35x37hroykrbxb&amp;dl=0","Click to download Image")</f>
      </c>
      <c r="B52" s="0">
        <f>HYPERLINK("https://dl.dropboxusercontent.com/scl/fi/obmpwrgu2nddfkjbgrpdo/mens-hoodie-size-chartscoast.jpg?rlkey=awm3eeidkmngaude5bmwsdd32&amp;dl=0","Click to download SizeChart")</f>
      </c>
      <c r="C52" s="0" t="inlineStr">
        <is>
          <t>Coast Men's Hoodie</t>
        </is>
      </c>
      <c r="D52" s="0" t="inlineStr">
        <is>
          <t>'142844</t>
        </is>
      </c>
      <c r="E52" s="0" t="inlineStr">
        <is>
          <t>ISU COAST M CL:142844Z-12PK</t>
        </is>
      </c>
      <c r="F52" s="0" t="inlineStr">
        <is>
          <t>'801142844992</t>
        </is>
      </c>
      <c r="G52" s="0" t="inlineStr">
        <is>
          <t>MENS</t>
        </is>
      </c>
      <c r="H52" s="0" t="inlineStr">
        <is>
          <t>12 PACK</t>
        </is>
      </c>
      <c r="I52" s="0">
        <v>678</v>
      </c>
      <c r="J52" s="0">
        <v>2</v>
      </c>
    </row>
    <row r="53" spans="1:10" customHeight="0">
      <c r="A53" s="0">
        <f>HYPERLINK("https://dl.dropboxusercontent.com/scl/fi/dy3r7jaewliqyfx9byt6j/142350-berridy-tn.jpg?rlkey=8xlkgvwpg0tr0cm4vhfiftvb1&amp;dl=0","Click to download Image")</f>
      </c>
      <c r="B53" s="0">
        <f>HYPERLINK("https://dl.dropboxusercontent.com/scl/fi/w1r2c2gsnw9qgh4xd4vzi/womens-tank-top-size-chartsberridy.jpg?rlkey=ce43f9huebat38os304ofvkf8&amp;dl=0","Click to download SizeChart")</f>
      </c>
      <c r="C53" s="0" t="inlineStr">
        <is>
          <t>Berridy Women's Tank Top</t>
        </is>
      </c>
      <c r="D53" s="0" t="inlineStr">
        <is>
          <t>'142350</t>
        </is>
      </c>
      <c r="E53" s="0" t="inlineStr">
        <is>
          <t>ISU BERRID W BK:142350A-S</t>
        </is>
      </c>
      <c r="F53" s="0" t="inlineStr">
        <is>
          <t>'801142350042</t>
        </is>
      </c>
      <c r="G53" s="0" t="inlineStr">
        <is>
          <t>WOMENS</t>
        </is>
      </c>
      <c r="H53" s="0" t="inlineStr">
        <is>
          <t>S</t>
        </is>
      </c>
      <c r="I53" s="0">
        <v>29.99</v>
      </c>
      <c r="J53" s="0">
        <v>0</v>
      </c>
    </row>
    <row r="54" spans="1:10" customHeight="0">
      <c r="A54" s="0">
        <f>HYPERLINK("https://dl.dropboxusercontent.com/scl/fi/dy3r7jaewliqyfx9byt6j/142350-berridy-tn.jpg?rlkey=8xlkgvwpg0tr0cm4vhfiftvb1&amp;dl=0","Click to download Image")</f>
      </c>
      <c r="B54" s="0">
        <f>HYPERLINK("https://dl.dropboxusercontent.com/scl/fi/w1r2c2gsnw9qgh4xd4vzi/womens-tank-top-size-chartsberridy.jpg?rlkey=ce43f9huebat38os304ofvkf8&amp;dl=0","Click to download SizeChart")</f>
      </c>
      <c r="C54" s="0" t="inlineStr">
        <is>
          <t>Berridy Women's Tank Top</t>
        </is>
      </c>
      <c r="D54" s="0" t="inlineStr">
        <is>
          <t>'142350</t>
        </is>
      </c>
      <c r="E54" s="0" t="inlineStr">
        <is>
          <t>ISU BERRID W BK:142350B-M</t>
        </is>
      </c>
      <c r="F54" s="0" t="inlineStr">
        <is>
          <t>'801142350059</t>
        </is>
      </c>
      <c r="G54" s="0" t="inlineStr">
        <is>
          <t>WOMENS</t>
        </is>
      </c>
      <c r="H54" s="0" t="inlineStr">
        <is>
          <t>M</t>
        </is>
      </c>
      <c r="I54" s="0">
        <v>29.99</v>
      </c>
      <c r="J54" s="0">
        <v>7</v>
      </c>
    </row>
    <row r="55" spans="1:10" customHeight="0">
      <c r="A55" s="0">
        <f>HYPERLINK("https://dl.dropboxusercontent.com/scl/fi/dy3r7jaewliqyfx9byt6j/142350-berridy-tn.jpg?rlkey=8xlkgvwpg0tr0cm4vhfiftvb1&amp;dl=0","Click to download Image")</f>
      </c>
      <c r="B55" s="0">
        <f>HYPERLINK("https://dl.dropboxusercontent.com/scl/fi/w1r2c2gsnw9qgh4xd4vzi/womens-tank-top-size-chartsberridy.jpg?rlkey=ce43f9huebat38os304ofvkf8&amp;dl=0","Click to download SizeChart")</f>
      </c>
      <c r="C55" s="0" t="inlineStr">
        <is>
          <t>Berridy Women's Tank Top</t>
        </is>
      </c>
      <c r="D55" s="0" t="inlineStr">
        <is>
          <t>'142350</t>
        </is>
      </c>
      <c r="E55" s="0" t="inlineStr">
        <is>
          <t>ISU BERRID W BK:142350C-L</t>
        </is>
      </c>
      <c r="F55" s="0" t="inlineStr">
        <is>
          <t>'801142350066</t>
        </is>
      </c>
      <c r="G55" s="0" t="inlineStr">
        <is>
          <t>WOMENS</t>
        </is>
      </c>
      <c r="H55" s="0" t="inlineStr">
        <is>
          <t>L</t>
        </is>
      </c>
      <c r="I55" s="0">
        <v>29.99</v>
      </c>
      <c r="J55" s="0">
        <v>11</v>
      </c>
    </row>
    <row r="56" spans="1:10" customHeight="0">
      <c r="A56" s="0">
        <f>HYPERLINK("https://dl.dropboxusercontent.com/scl/fi/dy3r7jaewliqyfx9byt6j/142350-berridy-tn.jpg?rlkey=8xlkgvwpg0tr0cm4vhfiftvb1&amp;dl=0","Click to download Image")</f>
      </c>
      <c r="B56" s="0">
        <f>HYPERLINK("https://dl.dropboxusercontent.com/scl/fi/w1r2c2gsnw9qgh4xd4vzi/womens-tank-top-size-chartsberridy.jpg?rlkey=ce43f9huebat38os304ofvkf8&amp;dl=0","Click to download SizeChart")</f>
      </c>
      <c r="C56" s="0" t="inlineStr">
        <is>
          <t>Berridy Women's Tank Top</t>
        </is>
      </c>
      <c r="D56" s="0" t="inlineStr">
        <is>
          <t>'142350</t>
        </is>
      </c>
      <c r="E56" s="0" t="inlineStr">
        <is>
          <t>ISU BERRID W BK:142350D-XL</t>
        </is>
      </c>
      <c r="F56" s="0" t="inlineStr">
        <is>
          <t>'801142350073</t>
        </is>
      </c>
      <c r="G56" s="0" t="inlineStr">
        <is>
          <t>WOMENS</t>
        </is>
      </c>
      <c r="H56" s="0" t="inlineStr">
        <is>
          <t>XL</t>
        </is>
      </c>
      <c r="I56" s="0">
        <v>29.99</v>
      </c>
      <c r="J56" s="0">
        <v>6</v>
      </c>
    </row>
    <row r="57" spans="1:10" customHeight="0">
      <c r="A57" s="0">
        <f>HYPERLINK("https://dl.dropboxusercontent.com/scl/fi/dy3r7jaewliqyfx9byt6j/142350-berridy-tn.jpg?rlkey=8xlkgvwpg0tr0cm4vhfiftvb1&amp;dl=0","Click to download Image")</f>
      </c>
      <c r="B57" s="0">
        <f>HYPERLINK("https://dl.dropboxusercontent.com/scl/fi/w1r2c2gsnw9qgh4xd4vzi/womens-tank-top-size-chartsberridy.jpg?rlkey=ce43f9huebat38os304ofvkf8&amp;dl=0","Click to download SizeChart")</f>
      </c>
      <c r="C57" s="0" t="inlineStr">
        <is>
          <t>Berridy Women's Tank Top</t>
        </is>
      </c>
      <c r="D57" s="0" t="inlineStr">
        <is>
          <t>'142350</t>
        </is>
      </c>
      <c r="E57" s="0" t="inlineStr">
        <is>
          <t>ISU BERRID W BK:142350E-2XL</t>
        </is>
      </c>
      <c r="F57" s="0" t="inlineStr">
        <is>
          <t>'801142350080</t>
        </is>
      </c>
      <c r="G57" s="0" t="inlineStr">
        <is>
          <t>WOMENS</t>
        </is>
      </c>
      <c r="H57" s="0" t="inlineStr">
        <is>
          <t>2XL</t>
        </is>
      </c>
      <c r="I57" s="0">
        <v>29.99</v>
      </c>
      <c r="J57" s="0">
        <v>6</v>
      </c>
    </row>
    <row r="58" spans="1:10" customHeight="0">
      <c r="A58" s="0">
        <f>HYPERLINK("https://dl.dropboxusercontent.com/scl/fi/dy3r7jaewliqyfx9byt6j/142350-berridy-tn.jpg?rlkey=8xlkgvwpg0tr0cm4vhfiftvb1&amp;dl=0","Click to download Image")</f>
      </c>
      <c r="B58" s="0">
        <f>HYPERLINK("https://dl.dropboxusercontent.com/scl/fi/w1r2c2gsnw9qgh4xd4vzi/womens-tank-top-size-chartsberridy.jpg?rlkey=ce43f9huebat38os304ofvkf8&amp;dl=0","Click to download SizeChart")</f>
      </c>
      <c r="C58" s="0" t="inlineStr">
        <is>
          <t>Berridy Women's Tank Top</t>
        </is>
      </c>
      <c r="D58" s="0" t="inlineStr">
        <is>
          <t>'142350</t>
        </is>
      </c>
      <c r="E58" s="0" t="inlineStr">
        <is>
          <t>ISU BERRID W BK:142350F-3XL</t>
        </is>
      </c>
      <c r="F58" s="0" t="inlineStr">
        <is>
          <t>'801142350097</t>
        </is>
      </c>
      <c r="G58" s="0" t="inlineStr">
        <is>
          <t>WOMENS</t>
        </is>
      </c>
      <c r="H58" s="0" t="inlineStr">
        <is>
          <t>3XL</t>
        </is>
      </c>
      <c r="I58" s="0">
        <v>29.99</v>
      </c>
      <c r="J58" s="0">
        <v>2</v>
      </c>
    </row>
    <row r="59" spans="1:10" customHeight="0">
      <c r="A59" s="0">
        <f>HYPERLINK("https://dl.dropboxusercontent.com/scl/fi/dy3r7jaewliqyfx9byt6j/142350-berridy-tn.jpg?rlkey=8xlkgvwpg0tr0cm4vhfiftvb1&amp;dl=0","Click to download Image")</f>
      </c>
      <c r="B59" s="0">
        <f>HYPERLINK("https://dl.dropboxusercontent.com/scl/fi/w1r2c2gsnw9qgh4xd4vzi/womens-tank-top-size-chartsberridy.jpg?rlkey=ce43f9huebat38os304ofvkf8&amp;dl=0","Click to download SizeChart")</f>
      </c>
      <c r="C59" s="0" t="inlineStr">
        <is>
          <t>Berridy Women's Tank Top</t>
        </is>
      </c>
      <c r="D59" s="0" t="inlineStr">
        <is>
          <t>'142350</t>
        </is>
      </c>
      <c r="E59" s="0" t="inlineStr">
        <is>
          <t>ISU BERRID W BK:142350Z-12PK</t>
        </is>
      </c>
      <c r="F59" s="0" t="inlineStr">
        <is>
          <t>'801142350998</t>
        </is>
      </c>
      <c r="G59" s="0" t="inlineStr">
        <is>
          <t>WOMENS</t>
        </is>
      </c>
      <c r="H59" s="0" t="inlineStr">
        <is>
          <t>12 PACK</t>
        </is>
      </c>
      <c r="I59" s="0">
        <v>288</v>
      </c>
      <c r="J59" s="0">
        <v>0</v>
      </c>
    </row>
    <row r="60" spans="1:10" customHeight="0">
      <c r="A60" s="0">
        <f>HYPERLINK("https://dl.dropboxusercontent.com/scl/fi/u5zpdae2ialp2tlkrghfi/bria-142560-tn.jpg?rlkey=ps9rac8eppzgs6hb2tzo9nfvq&amp;dl=0","Click to download Image")</f>
      </c>
      <c r="B60" s="0">
        <f>HYPERLINK("https://dl.dropboxusercontent.com/scl/fi/e3k0r176gw9hvansm9q70/womens-hoodie-and-sweatshirt-size-chartsbria.jpg?rlkey=md1i6e7r089tyvhilkxy6z72v&amp;dl=0","Click to download SizeChart")</f>
      </c>
      <c r="C60" s="0" t="inlineStr">
        <is>
          <t>Bria Women's Sweatshirt</t>
        </is>
      </c>
      <c r="D60" s="0" t="inlineStr">
        <is>
          <t>'142560</t>
        </is>
      </c>
      <c r="E60" s="0" t="inlineStr">
        <is>
          <t>ISU BRIA W CL:142560A-S</t>
        </is>
      </c>
      <c r="F60" s="0" t="inlineStr">
        <is>
          <t>'801142560045</t>
        </is>
      </c>
      <c r="G60" s="0" t="inlineStr">
        <is>
          <t>WOMENS</t>
        </is>
      </c>
      <c r="H60" s="0" t="inlineStr">
        <is>
          <t>S</t>
        </is>
      </c>
      <c r="I60" s="0">
        <v>64.99</v>
      </c>
      <c r="J60" s="0">
        <v>0</v>
      </c>
    </row>
    <row r="61" spans="1:10" customHeight="0">
      <c r="A61" s="0">
        <f>HYPERLINK("https://dl.dropboxusercontent.com/scl/fi/u5zpdae2ialp2tlkrghfi/bria-142560-tn.jpg?rlkey=ps9rac8eppzgs6hb2tzo9nfvq&amp;dl=0","Click to download Image")</f>
      </c>
      <c r="B61" s="0">
        <f>HYPERLINK("https://dl.dropboxusercontent.com/scl/fi/e3k0r176gw9hvansm9q70/womens-hoodie-and-sweatshirt-size-chartsbria.jpg?rlkey=md1i6e7r089tyvhilkxy6z72v&amp;dl=0","Click to download SizeChart")</f>
      </c>
      <c r="C61" s="0" t="inlineStr">
        <is>
          <t>Bria Women's Sweatshirt</t>
        </is>
      </c>
      <c r="D61" s="0" t="inlineStr">
        <is>
          <t>'142560</t>
        </is>
      </c>
      <c r="E61" s="0" t="inlineStr">
        <is>
          <t>ISU BRIA W CL:142560B-M</t>
        </is>
      </c>
      <c r="F61" s="0" t="inlineStr">
        <is>
          <t>'801142560052</t>
        </is>
      </c>
      <c r="G61" s="0" t="inlineStr">
        <is>
          <t>WOMENS</t>
        </is>
      </c>
      <c r="H61" s="0" t="inlineStr">
        <is>
          <t>M</t>
        </is>
      </c>
      <c r="I61" s="0">
        <v>64.99</v>
      </c>
      <c r="J61" s="0">
        <v>0</v>
      </c>
    </row>
    <row r="62" spans="1:10" customHeight="0">
      <c r="A62" s="0">
        <f>HYPERLINK("https://dl.dropboxusercontent.com/scl/fi/u5zpdae2ialp2tlkrghfi/bria-142560-tn.jpg?rlkey=ps9rac8eppzgs6hb2tzo9nfvq&amp;dl=0","Click to download Image")</f>
      </c>
      <c r="B62" s="0">
        <f>HYPERLINK("https://dl.dropboxusercontent.com/scl/fi/e3k0r176gw9hvansm9q70/womens-hoodie-and-sweatshirt-size-chartsbria.jpg?rlkey=md1i6e7r089tyvhilkxy6z72v&amp;dl=0","Click to download SizeChart")</f>
      </c>
      <c r="C62" s="0" t="inlineStr">
        <is>
          <t>Bria Women's Sweatshirt</t>
        </is>
      </c>
      <c r="D62" s="0" t="inlineStr">
        <is>
          <t>'142560</t>
        </is>
      </c>
      <c r="E62" s="0" t="inlineStr">
        <is>
          <t>ISU BRIA W CL:142560C-L</t>
        </is>
      </c>
      <c r="F62" s="0" t="inlineStr">
        <is>
          <t>'801142560069</t>
        </is>
      </c>
      <c r="G62" s="0" t="inlineStr">
        <is>
          <t>WOMENS</t>
        </is>
      </c>
      <c r="H62" s="0" t="inlineStr">
        <is>
          <t>L</t>
        </is>
      </c>
      <c r="I62" s="0">
        <v>64.99</v>
      </c>
      <c r="J62" s="0">
        <v>0</v>
      </c>
    </row>
    <row r="63" spans="1:10" customHeight="0">
      <c r="A63" s="0">
        <f>HYPERLINK("https://dl.dropboxusercontent.com/scl/fi/u5zpdae2ialp2tlkrghfi/bria-142560-tn.jpg?rlkey=ps9rac8eppzgs6hb2tzo9nfvq&amp;dl=0","Click to download Image")</f>
      </c>
      <c r="B63" s="0">
        <f>HYPERLINK("https://dl.dropboxusercontent.com/scl/fi/e3k0r176gw9hvansm9q70/womens-hoodie-and-sweatshirt-size-chartsbria.jpg?rlkey=md1i6e7r089tyvhilkxy6z72v&amp;dl=0","Click to download SizeChart")</f>
      </c>
      <c r="C63" s="0" t="inlineStr">
        <is>
          <t>Bria Women's Sweatshirt</t>
        </is>
      </c>
      <c r="D63" s="0" t="inlineStr">
        <is>
          <t>'142560</t>
        </is>
      </c>
      <c r="E63" s="0" t="inlineStr">
        <is>
          <t>ISU BRIA W CL:142560D-XL</t>
        </is>
      </c>
      <c r="F63" s="0" t="inlineStr">
        <is>
          <t>'801142560076</t>
        </is>
      </c>
      <c r="G63" s="0" t="inlineStr">
        <is>
          <t>WOMENS</t>
        </is>
      </c>
      <c r="H63" s="0" t="inlineStr">
        <is>
          <t>XL</t>
        </is>
      </c>
      <c r="I63" s="0">
        <v>64.99</v>
      </c>
      <c r="J63" s="0">
        <v>0</v>
      </c>
    </row>
    <row r="64" spans="1:10" customHeight="0">
      <c r="A64" s="0">
        <f>HYPERLINK("https://dl.dropboxusercontent.com/scl/fi/u5zpdae2ialp2tlkrghfi/bria-142560-tn.jpg?rlkey=ps9rac8eppzgs6hb2tzo9nfvq&amp;dl=0","Click to download Image")</f>
      </c>
      <c r="B64" s="0">
        <f>HYPERLINK("https://dl.dropboxusercontent.com/scl/fi/e3k0r176gw9hvansm9q70/womens-hoodie-and-sweatshirt-size-chartsbria.jpg?rlkey=md1i6e7r089tyvhilkxy6z72v&amp;dl=0","Click to download SizeChart")</f>
      </c>
      <c r="C64" s="0" t="inlineStr">
        <is>
          <t>Bria Women's Sweatshirt</t>
        </is>
      </c>
      <c r="D64" s="0" t="inlineStr">
        <is>
          <t>'142560</t>
        </is>
      </c>
      <c r="E64" s="0" t="inlineStr">
        <is>
          <t>ISU BRIA W CL:142560E-2XL</t>
        </is>
      </c>
      <c r="F64" s="0" t="inlineStr">
        <is>
          <t>'801142560083</t>
        </is>
      </c>
      <c r="G64" s="0" t="inlineStr">
        <is>
          <t>WOMENS</t>
        </is>
      </c>
      <c r="H64" s="0" t="inlineStr">
        <is>
          <t>2XL</t>
        </is>
      </c>
      <c r="I64" s="0">
        <v>64.99</v>
      </c>
      <c r="J64" s="0">
        <v>0</v>
      </c>
    </row>
    <row r="65" spans="1:10" customHeight="0">
      <c r="A65" s="0">
        <f>HYPERLINK("https://dl.dropboxusercontent.com/scl/fi/u5zpdae2ialp2tlkrghfi/bria-142560-tn.jpg?rlkey=ps9rac8eppzgs6hb2tzo9nfvq&amp;dl=0","Click to download Image")</f>
      </c>
      <c r="B65" s="0">
        <f>HYPERLINK("https://dl.dropboxusercontent.com/scl/fi/e3k0r176gw9hvansm9q70/womens-hoodie-and-sweatshirt-size-chartsbria.jpg?rlkey=md1i6e7r089tyvhilkxy6z72v&amp;dl=0","Click to download SizeChart")</f>
      </c>
      <c r="C65" s="0" t="inlineStr">
        <is>
          <t>Bria Women's Sweatshirt</t>
        </is>
      </c>
      <c r="D65" s="0" t="inlineStr">
        <is>
          <t>'142560</t>
        </is>
      </c>
      <c r="E65" s="0" t="inlineStr">
        <is>
          <t>ISU BRIA W CL:142560F-3XL</t>
        </is>
      </c>
      <c r="F65" s="0" t="inlineStr">
        <is>
          <t>'801142560090</t>
        </is>
      </c>
      <c r="G65" s="0" t="inlineStr">
        <is>
          <t>WOMENS</t>
        </is>
      </c>
      <c r="H65" s="0" t="inlineStr">
        <is>
          <t>3XL</t>
        </is>
      </c>
      <c r="I65" s="0">
        <v>64.99</v>
      </c>
      <c r="J65" s="0">
        <v>4</v>
      </c>
    </row>
    <row r="66" spans="1:10" customHeight="0">
      <c r="A66" s="0">
        <f>HYPERLINK("https://dl.dropboxusercontent.com/scl/fi/u5zpdae2ialp2tlkrghfi/bria-142560-tn.jpg?rlkey=ps9rac8eppzgs6hb2tzo9nfvq&amp;dl=0","Click to download Image")</f>
      </c>
      <c r="B66" s="0">
        <f>HYPERLINK("https://dl.dropboxusercontent.com/scl/fi/e3k0r176gw9hvansm9q70/womens-hoodie-and-sweatshirt-size-chartsbria.jpg?rlkey=md1i6e7r089tyvhilkxy6z72v&amp;dl=0","Click to download SizeChart")</f>
      </c>
      <c r="C66" s="0" t="inlineStr">
        <is>
          <t>Bria Women's Sweatshirt</t>
        </is>
      </c>
      <c r="D66" s="0" t="inlineStr">
        <is>
          <t>'142560</t>
        </is>
      </c>
      <c r="E66" s="0" t="inlineStr">
        <is>
          <t>ISU BRIA W CL:142560Z-12PK</t>
        </is>
      </c>
      <c r="F66" s="0" t="inlineStr">
        <is>
          <t>'801142560991</t>
        </is>
      </c>
      <c r="G66" s="0" t="inlineStr">
        <is>
          <t>WOMENS</t>
        </is>
      </c>
      <c r="H66" s="0" t="inlineStr">
        <is>
          <t>12 PACK</t>
        </is>
      </c>
      <c r="I66" s="0">
        <v>624</v>
      </c>
      <c r="J66" s="0">
        <v>0</v>
      </c>
    </row>
    <row r="67" spans="1:10" customHeight="0">
      <c r="A67" s="0">
        <f>HYPERLINK("https://dl.dropboxusercontent.com/scl/fi/ao4iq3c3ktc9gdmny3b8q/142669-amanda-tn.jpg?rlkey=7pskn5t1698zc845n5w6h9z67&amp;dl=0","Click to download Image")</f>
      </c>
      <c r="B67" s="0">
        <f>HYPERLINK("https://dl.dropboxusercontent.com/scl/fi/peh0u67yvagefgbzel4gd/womens-t-shirt-size-chartsamanda.jpg?rlkey=nqgsrueeit8vmp9654d87tfe2&amp;dl=0","Click to download SizeChart")</f>
      </c>
      <c r="C67" s="0" t="inlineStr">
        <is>
          <t>Amanda Women's Short Sleeve Shirt</t>
        </is>
      </c>
      <c r="D67" s="0" t="inlineStr">
        <is>
          <t>'142669</t>
        </is>
      </c>
      <c r="E67" s="0" t="inlineStr">
        <is>
          <t>ISU AMANDA W GY:142669A-S</t>
        </is>
      </c>
      <c r="F67" s="0" t="inlineStr">
        <is>
          <t>'801142669045</t>
        </is>
      </c>
      <c r="G67" s="0" t="inlineStr">
        <is>
          <t>WOMENS</t>
        </is>
      </c>
      <c r="H67" s="0" t="inlineStr">
        <is>
          <t>S</t>
        </is>
      </c>
      <c r="I67" s="0">
        <v>32.99</v>
      </c>
      <c r="J67" s="0">
        <v>2</v>
      </c>
    </row>
    <row r="68" spans="1:10" customHeight="0">
      <c r="A68" s="0">
        <f>HYPERLINK("https://dl.dropboxusercontent.com/scl/fi/ao4iq3c3ktc9gdmny3b8q/142669-amanda-tn.jpg?rlkey=7pskn5t1698zc845n5w6h9z67&amp;dl=0","Click to download Image")</f>
      </c>
      <c r="B68" s="0">
        <f>HYPERLINK("https://dl.dropboxusercontent.com/scl/fi/peh0u67yvagefgbzel4gd/womens-t-shirt-size-chartsamanda.jpg?rlkey=nqgsrueeit8vmp9654d87tfe2&amp;dl=0","Click to download SizeChart")</f>
      </c>
      <c r="C68" s="0" t="inlineStr">
        <is>
          <t>Amanda Women's Short Sleeve Shirt</t>
        </is>
      </c>
      <c r="D68" s="0" t="inlineStr">
        <is>
          <t>'142669</t>
        </is>
      </c>
      <c r="E68" s="0" t="inlineStr">
        <is>
          <t>ISU AMANDA W GY:142669B-M</t>
        </is>
      </c>
      <c r="F68" s="0" t="inlineStr">
        <is>
          <t>'801142669052</t>
        </is>
      </c>
      <c r="G68" s="0" t="inlineStr">
        <is>
          <t>WOMENS</t>
        </is>
      </c>
      <c r="H68" s="0" t="inlineStr">
        <is>
          <t>M</t>
        </is>
      </c>
      <c r="I68" s="0">
        <v>32.99</v>
      </c>
      <c r="J68" s="0">
        <v>0</v>
      </c>
    </row>
    <row r="69" spans="1:10" customHeight="0">
      <c r="A69" s="0">
        <f>HYPERLINK("https://dl.dropboxusercontent.com/scl/fi/ao4iq3c3ktc9gdmny3b8q/142669-amanda-tn.jpg?rlkey=7pskn5t1698zc845n5w6h9z67&amp;dl=0","Click to download Image")</f>
      </c>
      <c r="B69" s="0">
        <f>HYPERLINK("https://dl.dropboxusercontent.com/scl/fi/peh0u67yvagefgbzel4gd/womens-t-shirt-size-chartsamanda.jpg?rlkey=nqgsrueeit8vmp9654d87tfe2&amp;dl=0","Click to download SizeChart")</f>
      </c>
      <c r="C69" s="0" t="inlineStr">
        <is>
          <t>Amanda Women's Short Sleeve Shirt</t>
        </is>
      </c>
      <c r="D69" s="0" t="inlineStr">
        <is>
          <t>'142669</t>
        </is>
      </c>
      <c r="E69" s="0" t="inlineStr">
        <is>
          <t>ISU AMANDA W GY:142669C-L</t>
        </is>
      </c>
      <c r="F69" s="0" t="inlineStr">
        <is>
          <t>'801142669069</t>
        </is>
      </c>
      <c r="G69" s="0" t="inlineStr">
        <is>
          <t>WOMENS</t>
        </is>
      </c>
      <c r="H69" s="0" t="inlineStr">
        <is>
          <t>L</t>
        </is>
      </c>
      <c r="I69" s="0">
        <v>32.99</v>
      </c>
      <c r="J69" s="0">
        <v>1</v>
      </c>
    </row>
    <row r="70" spans="1:10" customHeight="0">
      <c r="A70" s="0">
        <f>HYPERLINK("https://dl.dropboxusercontent.com/scl/fi/ao4iq3c3ktc9gdmny3b8q/142669-amanda-tn.jpg?rlkey=7pskn5t1698zc845n5w6h9z67&amp;dl=0","Click to download Image")</f>
      </c>
      <c r="B70" s="0">
        <f>HYPERLINK("https://dl.dropboxusercontent.com/scl/fi/peh0u67yvagefgbzel4gd/womens-t-shirt-size-chartsamanda.jpg?rlkey=nqgsrueeit8vmp9654d87tfe2&amp;dl=0","Click to download SizeChart")</f>
      </c>
      <c r="C70" s="0" t="inlineStr">
        <is>
          <t>Amanda Women's Short Sleeve Shirt</t>
        </is>
      </c>
      <c r="D70" s="0" t="inlineStr">
        <is>
          <t>'142669</t>
        </is>
      </c>
      <c r="E70" s="0" t="inlineStr">
        <is>
          <t>ISU AMANDA W GY:142669D-XL</t>
        </is>
      </c>
      <c r="F70" s="0" t="inlineStr">
        <is>
          <t>'801142669076</t>
        </is>
      </c>
      <c r="G70" s="0" t="inlineStr">
        <is>
          <t>WOMENS</t>
        </is>
      </c>
      <c r="H70" s="0" t="inlineStr">
        <is>
          <t>XL</t>
        </is>
      </c>
      <c r="I70" s="0">
        <v>32.99</v>
      </c>
      <c r="J70" s="0">
        <v>3</v>
      </c>
    </row>
    <row r="71" spans="1:10" customHeight="0">
      <c r="A71" s="0">
        <f>HYPERLINK("https://dl.dropboxusercontent.com/scl/fi/ao4iq3c3ktc9gdmny3b8q/142669-amanda-tn.jpg?rlkey=7pskn5t1698zc845n5w6h9z67&amp;dl=0","Click to download Image")</f>
      </c>
      <c r="B71" s="0">
        <f>HYPERLINK("https://dl.dropboxusercontent.com/scl/fi/peh0u67yvagefgbzel4gd/womens-t-shirt-size-chartsamanda.jpg?rlkey=nqgsrueeit8vmp9654d87tfe2&amp;dl=0","Click to download SizeChart")</f>
      </c>
      <c r="C71" s="0" t="inlineStr">
        <is>
          <t>Amanda Women's Short Sleeve Shirt</t>
        </is>
      </c>
      <c r="D71" s="0" t="inlineStr">
        <is>
          <t>'142669</t>
        </is>
      </c>
      <c r="E71" s="0" t="inlineStr">
        <is>
          <t>ISU AMANDA W GY:142669E-2XL</t>
        </is>
      </c>
      <c r="F71" s="0" t="inlineStr">
        <is>
          <t>'801142669083</t>
        </is>
      </c>
      <c r="G71" s="0" t="inlineStr">
        <is>
          <t>WOMENS</t>
        </is>
      </c>
      <c r="H71" s="0" t="inlineStr">
        <is>
          <t>2XL</t>
        </is>
      </c>
      <c r="I71" s="0">
        <v>32.99</v>
      </c>
      <c r="J71" s="0">
        <v>2</v>
      </c>
    </row>
    <row r="72" spans="1:10" customHeight="0">
      <c r="A72" s="0">
        <f>HYPERLINK("https://dl.dropboxusercontent.com/scl/fi/ao4iq3c3ktc9gdmny3b8q/142669-amanda-tn.jpg?rlkey=7pskn5t1698zc845n5w6h9z67&amp;dl=0","Click to download Image")</f>
      </c>
      <c r="B72" s="0">
        <f>HYPERLINK("https://dl.dropboxusercontent.com/scl/fi/peh0u67yvagefgbzel4gd/womens-t-shirt-size-chartsamanda.jpg?rlkey=nqgsrueeit8vmp9654d87tfe2&amp;dl=0","Click to download SizeChart")</f>
      </c>
      <c r="C72" s="0" t="inlineStr">
        <is>
          <t>Amanda Women's Short Sleeve Shirt</t>
        </is>
      </c>
      <c r="D72" s="0" t="inlineStr">
        <is>
          <t>'142669</t>
        </is>
      </c>
      <c r="E72" s="0" t="inlineStr">
        <is>
          <t>ISU AMANDA W GY:142669F-3XL</t>
        </is>
      </c>
      <c r="F72" s="0" t="inlineStr">
        <is>
          <t>'801142669090</t>
        </is>
      </c>
      <c r="G72" s="0" t="inlineStr">
        <is>
          <t>WOMENS</t>
        </is>
      </c>
      <c r="H72" s="0" t="inlineStr">
        <is>
          <t>3XL</t>
        </is>
      </c>
      <c r="I72" s="0">
        <v>32.99</v>
      </c>
      <c r="J72" s="0">
        <v>2</v>
      </c>
    </row>
    <row r="73" spans="1:10" customHeight="0">
      <c r="A73" s="0">
        <f>HYPERLINK("https://dl.dropboxusercontent.com/scl/fi/ao4iq3c3ktc9gdmny3b8q/142669-amanda-tn.jpg?rlkey=7pskn5t1698zc845n5w6h9z67&amp;dl=0","Click to download Image")</f>
      </c>
      <c r="B73" s="0">
        <f>HYPERLINK("https://dl.dropboxusercontent.com/scl/fi/peh0u67yvagefgbzel4gd/womens-t-shirt-size-chartsamanda.jpg?rlkey=nqgsrueeit8vmp9654d87tfe2&amp;dl=0","Click to download SizeChart")</f>
      </c>
      <c r="C73" s="0" t="inlineStr">
        <is>
          <t>Amanda Women's Short Sleeve Shirt</t>
        </is>
      </c>
      <c r="D73" s="0" t="inlineStr">
        <is>
          <t>'142669</t>
        </is>
      </c>
      <c r="E73" s="0" t="inlineStr">
        <is>
          <t>ISU AMANDA W GY:142669Z-12PK</t>
        </is>
      </c>
      <c r="F73" s="0" t="inlineStr">
        <is>
          <t>'801142669991</t>
        </is>
      </c>
      <c r="G73" s="0" t="inlineStr">
        <is>
          <t>WOMENS</t>
        </is>
      </c>
      <c r="H73" s="0" t="inlineStr">
        <is>
          <t>12 PACK</t>
        </is>
      </c>
      <c r="I73" s="0">
        <v>316.8</v>
      </c>
      <c r="J73" s="0">
        <v>0</v>
      </c>
    </row>
    <row r="74" spans="1:10" customHeight="0">
      <c r="A74" s="0">
        <f>HYPERLINK("https://dl.dropboxusercontent.com/scl/fi/rj5mpyunoazr5jcvm7dqi/avenue-142681-tn.jpg?rlkey=wls88iqgb9ghf2u0i4bv0dr5u&amp;dl=0","Click to download Image")</f>
      </c>
      <c r="B74" s="0">
        <f>HYPERLINK("https://dl.dropboxusercontent.com/scl/fi/r7tly9hpolf4gbhlak9xq/womens-hoodie-and-sweatshirt-size-chartsavenue.jpg?rlkey=otm6njahhh4g0zfwaxvz0sgrw&amp;dl=0","Click to download SizeChart")</f>
      </c>
      <c r="C74" s="0" t="inlineStr">
        <is>
          <t>Avenue Women's Hoodie</t>
        </is>
      </c>
      <c r="D74" s="0" t="inlineStr">
        <is>
          <t>'142681</t>
        </is>
      </c>
      <c r="E74" s="0" t="inlineStr">
        <is>
          <t>ISU AVENUE W LG:F142681A-S</t>
        </is>
      </c>
      <c r="F74" s="0" t="inlineStr">
        <is>
          <t>'801142681047</t>
        </is>
      </c>
      <c r="G74" s="0" t="inlineStr">
        <is>
          <t>WOMENS</t>
        </is>
      </c>
      <c r="H74" s="0" t="inlineStr">
        <is>
          <t>S</t>
        </is>
      </c>
      <c r="I74" s="0">
        <v>69.99</v>
      </c>
      <c r="J74" s="0">
        <v>17</v>
      </c>
    </row>
    <row r="75" spans="1:10" customHeight="0">
      <c r="A75" s="0">
        <f>HYPERLINK("https://dl.dropboxusercontent.com/scl/fi/rj5mpyunoazr5jcvm7dqi/avenue-142681-tn.jpg?rlkey=wls88iqgb9ghf2u0i4bv0dr5u&amp;dl=0","Click to download Image")</f>
      </c>
      <c r="B75" s="0">
        <f>HYPERLINK("https://dl.dropboxusercontent.com/scl/fi/r7tly9hpolf4gbhlak9xq/womens-hoodie-and-sweatshirt-size-chartsavenue.jpg?rlkey=otm6njahhh4g0zfwaxvz0sgrw&amp;dl=0","Click to download SizeChart")</f>
      </c>
      <c r="C75" s="0" t="inlineStr">
        <is>
          <t>Avenue Women's Hoodie</t>
        </is>
      </c>
      <c r="D75" s="0" t="inlineStr">
        <is>
          <t>'142681</t>
        </is>
      </c>
      <c r="E75" s="0" t="inlineStr">
        <is>
          <t>ISU AVENUE W LG:F142681B-M</t>
        </is>
      </c>
      <c r="F75" s="0" t="inlineStr">
        <is>
          <t>'801142681054</t>
        </is>
      </c>
      <c r="G75" s="0" t="inlineStr">
        <is>
          <t>WOMENS</t>
        </is>
      </c>
      <c r="H75" s="0" t="inlineStr">
        <is>
          <t>M</t>
        </is>
      </c>
      <c r="I75" s="0">
        <v>69.99</v>
      </c>
      <c r="J75" s="0">
        <v>42</v>
      </c>
    </row>
    <row r="76" spans="1:10" customHeight="0">
      <c r="A76" s="0">
        <f>HYPERLINK("https://dl.dropboxusercontent.com/scl/fi/rj5mpyunoazr5jcvm7dqi/avenue-142681-tn.jpg?rlkey=wls88iqgb9ghf2u0i4bv0dr5u&amp;dl=0","Click to download Image")</f>
      </c>
      <c r="B76" s="0">
        <f>HYPERLINK("https://dl.dropboxusercontent.com/scl/fi/r7tly9hpolf4gbhlak9xq/womens-hoodie-and-sweatshirt-size-chartsavenue.jpg?rlkey=otm6njahhh4g0zfwaxvz0sgrw&amp;dl=0","Click to download SizeChart")</f>
      </c>
      <c r="C76" s="0" t="inlineStr">
        <is>
          <t>Avenue Women's Hoodie</t>
        </is>
      </c>
      <c r="D76" s="0" t="inlineStr">
        <is>
          <t>'142681</t>
        </is>
      </c>
      <c r="E76" s="0" t="inlineStr">
        <is>
          <t>ISU AVENUE W LG:F142681C-L</t>
        </is>
      </c>
      <c r="F76" s="0" t="inlineStr">
        <is>
          <t>'801142681061</t>
        </is>
      </c>
      <c r="G76" s="0" t="inlineStr">
        <is>
          <t>WOMENS</t>
        </is>
      </c>
      <c r="H76" s="0" t="inlineStr">
        <is>
          <t>L</t>
        </is>
      </c>
      <c r="I76" s="0">
        <v>69.99</v>
      </c>
      <c r="J76" s="0">
        <v>43</v>
      </c>
    </row>
    <row r="77" spans="1:10" customHeight="0">
      <c r="A77" s="0">
        <f>HYPERLINK("https://dl.dropboxusercontent.com/scl/fi/rj5mpyunoazr5jcvm7dqi/avenue-142681-tn.jpg?rlkey=wls88iqgb9ghf2u0i4bv0dr5u&amp;dl=0","Click to download Image")</f>
      </c>
      <c r="B77" s="0">
        <f>HYPERLINK("https://dl.dropboxusercontent.com/scl/fi/r7tly9hpolf4gbhlak9xq/womens-hoodie-and-sweatshirt-size-chartsavenue.jpg?rlkey=otm6njahhh4g0zfwaxvz0sgrw&amp;dl=0","Click to download SizeChart")</f>
      </c>
      <c r="C77" s="0" t="inlineStr">
        <is>
          <t>Avenue Women's Hoodie</t>
        </is>
      </c>
      <c r="D77" s="0" t="inlineStr">
        <is>
          <t>'142681</t>
        </is>
      </c>
      <c r="E77" s="0" t="inlineStr">
        <is>
          <t>ISU AVENUE W LG:F142681D-XL</t>
        </is>
      </c>
      <c r="F77" s="0" t="inlineStr">
        <is>
          <t>'801142681078</t>
        </is>
      </c>
      <c r="G77" s="0" t="inlineStr">
        <is>
          <t>WOMENS</t>
        </is>
      </c>
      <c r="H77" s="0" t="inlineStr">
        <is>
          <t>XL</t>
        </is>
      </c>
      <c r="I77" s="0">
        <v>69.99</v>
      </c>
      <c r="J77" s="0">
        <v>19</v>
      </c>
    </row>
    <row r="78" spans="1:10" customHeight="0">
      <c r="A78" s="0">
        <f>HYPERLINK("https://dl.dropboxusercontent.com/scl/fi/rj5mpyunoazr5jcvm7dqi/avenue-142681-tn.jpg?rlkey=wls88iqgb9ghf2u0i4bv0dr5u&amp;dl=0","Click to download Image")</f>
      </c>
      <c r="B78" s="0">
        <f>HYPERLINK("https://dl.dropboxusercontent.com/scl/fi/r7tly9hpolf4gbhlak9xq/womens-hoodie-and-sweatshirt-size-chartsavenue.jpg?rlkey=otm6njahhh4g0zfwaxvz0sgrw&amp;dl=0","Click to download SizeChart")</f>
      </c>
      <c r="C78" s="0" t="inlineStr">
        <is>
          <t>Avenue Women's Hoodie</t>
        </is>
      </c>
      <c r="D78" s="0" t="inlineStr">
        <is>
          <t>'142681</t>
        </is>
      </c>
      <c r="E78" s="0" t="inlineStr">
        <is>
          <t>ISU AVENUE W LG:F142681E-2XL</t>
        </is>
      </c>
      <c r="F78" s="0" t="inlineStr">
        <is>
          <t>'801142681085</t>
        </is>
      </c>
      <c r="G78" s="0" t="inlineStr">
        <is>
          <t>WOMENS</t>
        </is>
      </c>
      <c r="H78" s="0" t="inlineStr">
        <is>
          <t>2XL</t>
        </is>
      </c>
      <c r="I78" s="0">
        <v>69.99</v>
      </c>
      <c r="J78" s="0">
        <v>7</v>
      </c>
    </row>
    <row r="79" spans="1:10" customHeight="0">
      <c r="A79" s="0">
        <f>HYPERLINK("https://dl.dropboxusercontent.com/scl/fi/rj5mpyunoazr5jcvm7dqi/avenue-142681-tn.jpg?rlkey=wls88iqgb9ghf2u0i4bv0dr5u&amp;dl=0","Click to download Image")</f>
      </c>
      <c r="B79" s="0">
        <f>HYPERLINK("https://dl.dropboxusercontent.com/scl/fi/r7tly9hpolf4gbhlak9xq/womens-hoodie-and-sweatshirt-size-chartsavenue.jpg?rlkey=otm6njahhh4g0zfwaxvz0sgrw&amp;dl=0","Click to download SizeChart")</f>
      </c>
      <c r="C79" s="0" t="inlineStr">
        <is>
          <t>Avenue Women's Hoodie</t>
        </is>
      </c>
      <c r="D79" s="0" t="inlineStr">
        <is>
          <t>'142681</t>
        </is>
      </c>
      <c r="E79" s="0" t="inlineStr">
        <is>
          <t>ISU AVENUE W LG:F142681F-3XL</t>
        </is>
      </c>
      <c r="F79" s="0" t="inlineStr">
        <is>
          <t>'801142681092</t>
        </is>
      </c>
      <c r="G79" s="0" t="inlineStr">
        <is>
          <t>WOMENS</t>
        </is>
      </c>
      <c r="H79" s="0" t="inlineStr">
        <is>
          <t>3XL</t>
        </is>
      </c>
      <c r="I79" s="0">
        <v>69.99</v>
      </c>
      <c r="J79" s="0">
        <v>7</v>
      </c>
    </row>
    <row r="80" spans="1:10" customHeight="0">
      <c r="A80" s="0">
        <f>HYPERLINK("https://dl.dropboxusercontent.com/scl/fi/rj5mpyunoazr5jcvm7dqi/avenue-142681-tn.jpg?rlkey=wls88iqgb9ghf2u0i4bv0dr5u&amp;dl=0","Click to download Image")</f>
      </c>
      <c r="B80" s="0">
        <f>HYPERLINK("https://dl.dropboxusercontent.com/scl/fi/r7tly9hpolf4gbhlak9xq/womens-hoodie-and-sweatshirt-size-chartsavenue.jpg?rlkey=otm6njahhh4g0zfwaxvz0sgrw&amp;dl=0","Click to download SizeChart")</f>
      </c>
      <c r="C80" s="0" t="inlineStr">
        <is>
          <t>Avenue Women's Hoodie</t>
        </is>
      </c>
      <c r="D80" s="0" t="inlineStr">
        <is>
          <t>'142681</t>
        </is>
      </c>
      <c r="E80" s="0" t="inlineStr">
        <is>
          <t>ISU AVENUE W LG:F142681Z-12PK</t>
        </is>
      </c>
      <c r="F80" s="0" t="inlineStr">
        <is>
          <t>'801142681993</t>
        </is>
      </c>
      <c r="G80" s="0" t="inlineStr">
        <is>
          <t>WOMENS</t>
        </is>
      </c>
      <c r="H80" s="0" t="inlineStr">
        <is>
          <t>12 PACK</t>
        </is>
      </c>
      <c r="I80" s="0">
        <v>672</v>
      </c>
      <c r="J80" s="0">
        <v>12</v>
      </c>
    </row>
    <row r="81" spans="1:10" customHeight="0">
      <c r="A81" s="0">
        <f>HYPERLINK("https://dl.dropboxusercontent.com/scl/fi/yvunpdm9k2s43ohm03kj5/amanda-143056-tn.jpg?rlkey=r9gt1ma9ip7hevtl4ey2i5r16&amp;dl=0","Click to download Image")</f>
      </c>
      <c r="B81" s="0">
        <f>HYPERLINK("https://dl.dropboxusercontent.com/scl/fi/qsoiasajfqc4gc46fu7s6/tdlr-yth-t-shirt-size-chartsamanda.jpg?rlkey=8uct8v3eih8dcmyemqgcopn5h&amp;dl=0","Click to download SizeChart")</f>
      </c>
      <c r="C81" s="0" t="inlineStr">
        <is>
          <t>Amanda Youth Short Sleeve Shirt</t>
        </is>
      </c>
      <c r="D81" s="0" t="inlineStr">
        <is>
          <t>'143056</t>
        </is>
      </c>
      <c r="E81" s="0" t="inlineStr">
        <is>
          <t>ISU AMANDA Y BK:Y143056B-YS</t>
        </is>
      </c>
      <c r="F81" s="0" t="inlineStr">
        <is>
          <t>'801143056011</t>
        </is>
      </c>
      <c r="G81" s="0" t="inlineStr">
        <is>
          <t>YOUTH</t>
        </is>
      </c>
      <c r="H81" s="0" t="inlineStr">
        <is>
          <t>YS</t>
        </is>
      </c>
      <c r="I81" s="0">
        <v>29.99</v>
      </c>
      <c r="J81" s="0">
        <v>0</v>
      </c>
    </row>
    <row r="82" spans="1:10" customHeight="0">
      <c r="A82" s="0">
        <f>HYPERLINK("https://dl.dropboxusercontent.com/scl/fi/yvunpdm9k2s43ohm03kj5/amanda-143056-tn.jpg?rlkey=r9gt1ma9ip7hevtl4ey2i5r16&amp;dl=0","Click to download Image")</f>
      </c>
      <c r="B82" s="0">
        <f>HYPERLINK("https://dl.dropboxusercontent.com/scl/fi/qsoiasajfqc4gc46fu7s6/tdlr-yth-t-shirt-size-chartsamanda.jpg?rlkey=8uct8v3eih8dcmyemqgcopn5h&amp;dl=0","Click to download SizeChart")</f>
      </c>
      <c r="C82" s="0" t="inlineStr">
        <is>
          <t>Amanda Youth Short Sleeve Shirt</t>
        </is>
      </c>
      <c r="D82" s="0" t="inlineStr">
        <is>
          <t>'143056</t>
        </is>
      </c>
      <c r="E82" s="0" t="inlineStr">
        <is>
          <t>ISU AMANDA Y BK:Y143056C-YM</t>
        </is>
      </c>
      <c r="F82" s="0" t="inlineStr">
        <is>
          <t>'801143056028</t>
        </is>
      </c>
      <c r="G82" s="0" t="inlineStr">
        <is>
          <t>YOUTH</t>
        </is>
      </c>
      <c r="H82" s="0" t="inlineStr">
        <is>
          <t>YM</t>
        </is>
      </c>
      <c r="I82" s="0">
        <v>29.99</v>
      </c>
      <c r="J82" s="0">
        <v>1</v>
      </c>
    </row>
    <row r="83" spans="1:10" customHeight="0">
      <c r="A83" s="0">
        <f>HYPERLINK("https://dl.dropboxusercontent.com/scl/fi/yvunpdm9k2s43ohm03kj5/amanda-143056-tn.jpg?rlkey=r9gt1ma9ip7hevtl4ey2i5r16&amp;dl=0","Click to download Image")</f>
      </c>
      <c r="B83" s="0">
        <f>HYPERLINK("https://dl.dropboxusercontent.com/scl/fi/qsoiasajfqc4gc46fu7s6/tdlr-yth-t-shirt-size-chartsamanda.jpg?rlkey=8uct8v3eih8dcmyemqgcopn5h&amp;dl=0","Click to download SizeChart")</f>
      </c>
      <c r="C83" s="0" t="inlineStr">
        <is>
          <t>Amanda Youth Short Sleeve Shirt</t>
        </is>
      </c>
      <c r="D83" s="0" t="inlineStr">
        <is>
          <t>'143056</t>
        </is>
      </c>
      <c r="E83" s="0" t="inlineStr">
        <is>
          <t>ISU AMANDA Y BK:Y143056D-YL</t>
        </is>
      </c>
      <c r="F83" s="0" t="inlineStr">
        <is>
          <t>'801143056035</t>
        </is>
      </c>
      <c r="G83" s="0" t="inlineStr">
        <is>
          <t>YOUTH</t>
        </is>
      </c>
      <c r="H83" s="0" t="inlineStr">
        <is>
          <t>YL</t>
        </is>
      </c>
      <c r="I83" s="0">
        <v>29.99</v>
      </c>
      <c r="J83" s="0">
        <v>1</v>
      </c>
    </row>
    <row r="84" spans="1:10" customHeight="0">
      <c r="A84" s="0">
        <f>HYPERLINK("https://dl.dropboxusercontent.com/scl/fi/yvunpdm9k2s43ohm03kj5/amanda-143056-tn.jpg?rlkey=r9gt1ma9ip7hevtl4ey2i5r16&amp;dl=0","Click to download Image")</f>
      </c>
      <c r="B84" s="0">
        <f>HYPERLINK("https://dl.dropboxusercontent.com/scl/fi/qsoiasajfqc4gc46fu7s6/tdlr-yth-t-shirt-size-chartsamanda.jpg?rlkey=8uct8v3eih8dcmyemqgcopn5h&amp;dl=0","Click to download SizeChart")</f>
      </c>
      <c r="C84" s="0" t="inlineStr">
        <is>
          <t>Amanda Youth Short Sleeve Shirt</t>
        </is>
      </c>
      <c r="D84" s="0" t="inlineStr">
        <is>
          <t>'143056</t>
        </is>
      </c>
      <c r="E84" s="0" t="inlineStr">
        <is>
          <t>ISU AMANDA Y BK:Y143056E-YXL</t>
        </is>
      </c>
      <c r="F84" s="0" t="inlineStr">
        <is>
          <t>'801143056042</t>
        </is>
      </c>
      <c r="G84" s="0" t="inlineStr">
        <is>
          <t>YOUTH</t>
        </is>
      </c>
      <c r="H84" s="0" t="inlineStr">
        <is>
          <t>YXL</t>
        </is>
      </c>
      <c r="I84" s="0">
        <v>29.99</v>
      </c>
      <c r="J84" s="0">
        <v>3</v>
      </c>
    </row>
    <row r="85" spans="1:10" customHeight="0">
      <c r="A85" s="0">
        <f>HYPERLINK("https://dl.dropboxusercontent.com/scl/fi/yvunpdm9k2s43ohm03kj5/amanda-143056-tn.jpg?rlkey=r9gt1ma9ip7hevtl4ey2i5r16&amp;dl=0","Click to download Image")</f>
      </c>
      <c r="B85" s="0">
        <f>HYPERLINK("https://dl.dropboxusercontent.com/scl/fi/qsoiasajfqc4gc46fu7s6/tdlr-yth-t-shirt-size-chartsamanda.jpg?rlkey=8uct8v3eih8dcmyemqgcopn5h&amp;dl=0","Click to download SizeChart")</f>
      </c>
      <c r="C85" s="0" t="inlineStr">
        <is>
          <t>Amanda Youth Short Sleeve Shirt</t>
        </is>
      </c>
      <c r="D85" s="0" t="inlineStr">
        <is>
          <t>'143056</t>
        </is>
      </c>
      <c r="E85" s="0" t="inlineStr">
        <is>
          <t>ISU AMANDA Y BK:Y143056Z-12PK</t>
        </is>
      </c>
      <c r="F85" s="0" t="inlineStr">
        <is>
          <t>'801143056998</t>
        </is>
      </c>
      <c r="G85" s="0" t="inlineStr">
        <is>
          <t>YOUTH</t>
        </is>
      </c>
      <c r="H85" s="0" t="inlineStr">
        <is>
          <t>12 PACK</t>
        </is>
      </c>
      <c r="I85" s="0">
        <v>288</v>
      </c>
      <c r="J85" s="0">
        <v>2</v>
      </c>
    </row>
    <row r="86" spans="1:10" customHeight="0">
      <c r="A86" s="0">
        <f>HYPERLINK("https://dl.dropboxusercontent.com/scl/fi/q6csnsw8zo9fhwr0tf6hd/adam-138584-tn.jpg?rlkey=zv3y5z9ywsrqkwnhrug27i88k&amp;dl=0","Click to download Image")</f>
      </c>
      <c r="C86" s="0" t="inlineStr">
        <is>
          <t>Adam Men's Realtree Cap</t>
        </is>
      </c>
      <c r="D86" s="0" t="inlineStr">
        <is>
          <t>'138584</t>
        </is>
      </c>
      <c r="E86" s="0" t="inlineStr">
        <is>
          <t>ISU ADAM A CO:138584</t>
        </is>
      </c>
      <c r="F86" s="0" t="inlineStr">
        <is>
          <t>'701138584003</t>
        </is>
      </c>
      <c r="G86" s="0" t="inlineStr">
        <is>
          <t>MENS</t>
        </is>
      </c>
      <c r="H86" s="0" t="inlineStr">
        <is>
          <t>STANDARD MENS</t>
        </is>
      </c>
      <c r="I86" s="0">
        <v>24.99</v>
      </c>
      <c r="J86" s="0">
        <v>26</v>
      </c>
    </row>
    <row r="87" spans="1:10" customHeight="0">
      <c r="A87" s="0">
        <f>HYPERLINK("https://dl.dropboxusercontent.com/scl/fi/u00x8g05j06ml5opye43r/lance-138434-tn.jpg?rlkey=929vro9kv58ni6r6lxm3vx71a&amp;dl=0","Click to download Image")</f>
      </c>
      <c r="C87" s="0" t="inlineStr">
        <is>
          <t>Lance Men's Cap</t>
        </is>
      </c>
      <c r="D87" s="0" t="inlineStr">
        <is>
          <t>'138434</t>
        </is>
      </c>
      <c r="E87" s="0" t="inlineStr">
        <is>
          <t>ISU LANCE A CL:138434</t>
        </is>
      </c>
      <c r="F87" s="0" t="inlineStr">
        <is>
          <t>'701138434001</t>
        </is>
      </c>
      <c r="G87" s="0" t="inlineStr">
        <is>
          <t>MENS</t>
        </is>
      </c>
      <c r="H87" s="0" t="inlineStr">
        <is>
          <t>STANDARD MENS</t>
        </is>
      </c>
      <c r="I87" s="0">
        <v>24.99</v>
      </c>
      <c r="J87" s="0">
        <v>91</v>
      </c>
    </row>
    <row r="88" spans="1:10" customHeight="0">
      <c r="A88" s="0">
        <f>HYPERLINK("https://dl.dropboxusercontent.com/scl/fi/wvm7zdh7wa99vw55dbboj/huxley-135786-af.jpg?rlkey=ow38y5vyaoajlapt6fqk367xo&amp;dl=0","Click to download Image")</f>
      </c>
      <c r="C88" s="0" t="inlineStr">
        <is>
          <t>Huxley Men's Cap</t>
        </is>
      </c>
      <c r="D88" s="0" t="inlineStr">
        <is>
          <t>'135786</t>
        </is>
      </c>
      <c r="E88" s="0" t="inlineStr">
        <is>
          <t>ISU HUXLEY A GD:135786</t>
        </is>
      </c>
      <c r="F88" s="0" t="inlineStr">
        <is>
          <t>'701135786004</t>
        </is>
      </c>
      <c r="G88" s="0" t="inlineStr">
        <is>
          <t>MENS</t>
        </is>
      </c>
      <c r="H88" s="0" t="inlineStr">
        <is>
          <t>STANDARD MENS</t>
        </is>
      </c>
      <c r="I88" s="0">
        <v>24.99</v>
      </c>
      <c r="J88" s="0">
        <v>110</v>
      </c>
    </row>
    <row r="89" spans="1:10" customHeight="0">
      <c r="A89" s="0">
        <f>HYPERLINK("https://dl.dropboxusercontent.com/scl/fi/c2gr8xjrrqv8jz6cv5ug5/andrea-138375-tn.jpg?rlkey=7l6cgmwfm719x3vap1k6b2t51&amp;dl=0","Click to download Image")</f>
      </c>
      <c r="C89" s="0" t="inlineStr">
        <is>
          <t>Andrea Women's Cap</t>
        </is>
      </c>
      <c r="D89" s="0" t="inlineStr">
        <is>
          <t>'138375</t>
        </is>
      </c>
      <c r="E89" s="0" t="inlineStr">
        <is>
          <t>ISU ANDREA A BK:138375</t>
        </is>
      </c>
      <c r="F89" s="0" t="inlineStr">
        <is>
          <t>'701138375014</t>
        </is>
      </c>
      <c r="G89" s="0" t="inlineStr">
        <is>
          <t>WOMENS</t>
        </is>
      </c>
      <c r="H89" s="0" t="inlineStr">
        <is>
          <t>WOMENS</t>
        </is>
      </c>
      <c r="I89" s="0">
        <v>24.99</v>
      </c>
      <c r="J89" s="0">
        <v>41</v>
      </c>
    </row>
    <row r="90" spans="1:10" customHeight="0">
      <c r="A90" s="0">
        <f>HYPERLINK("https://dl.dropboxusercontent.com/scl/fi/w8km6o71za58241bqm829/finlay45612.jpg?rlkey=zywnoz8s0rgm93qivbnl0wkrl&amp;dl=0","Click to download Image")</f>
      </c>
      <c r="C90" s="0" t="inlineStr">
        <is>
          <t>Finlay Women's Cap</t>
        </is>
      </c>
      <c r="D90" s="0" t="inlineStr">
        <is>
          <t>'139124</t>
        </is>
      </c>
      <c r="E90" s="0" t="inlineStr">
        <is>
          <t>ISU FINLAY A CL:139124</t>
        </is>
      </c>
      <c r="F90" s="0" t="inlineStr">
        <is>
          <t>'701139124017</t>
        </is>
      </c>
      <c r="G90" s="0" t="inlineStr">
        <is>
          <t>WOMENS</t>
        </is>
      </c>
      <c r="H90" s="0" t="inlineStr">
        <is>
          <t>WOMENS</t>
        </is>
      </c>
      <c r="I90" s="0">
        <v>24.99</v>
      </c>
      <c r="J90" s="0">
        <v>43</v>
      </c>
    </row>
    <row r="91" spans="1:10" customHeight="0">
      <c r="A91" s="0">
        <f>HYPERLINK("https://dl.dropboxusercontent.com/scl/fi/9l3y8tsywjcur2m0y0mxi/wynn-137573-tn.jpg?rlkey=484itf2rnofmpoqg9rzcz1as1&amp;dl=0","Click to download Image")</f>
      </c>
      <c r="C91" s="0" t="inlineStr">
        <is>
          <t>Wynn Women's Cap</t>
        </is>
      </c>
      <c r="D91" s="0" t="inlineStr">
        <is>
          <t>'137573</t>
        </is>
      </c>
      <c r="E91" s="0" t="inlineStr">
        <is>
          <t>ISU WYNN A BK:137573</t>
        </is>
      </c>
      <c r="F91" s="0" t="inlineStr">
        <is>
          <t>'701137573015</t>
        </is>
      </c>
      <c r="G91" s="0" t="inlineStr">
        <is>
          <t>WOMENS</t>
        </is>
      </c>
      <c r="H91" s="0" t="inlineStr">
        <is>
          <t>WOMENS</t>
        </is>
      </c>
      <c r="I91" s="0">
        <v>24.99</v>
      </c>
      <c r="J91" s="0">
        <v>81</v>
      </c>
    </row>
    <row r="92" spans="1:10" customHeight="0">
      <c r="A92" s="0">
        <f>HYPERLINK("https://dl.dropboxusercontent.com/scl/fi/m5j6pbbhc8npsvj0j2aax/audrina-137618-tn.jpg?rlkey=6fs9r89gzai6isflo5b12siyf&amp;dl=0","Click to download Image")</f>
      </c>
      <c r="C92" s="0" t="inlineStr">
        <is>
          <t>Audrina Women's Cap</t>
        </is>
      </c>
      <c r="D92" s="0" t="inlineStr">
        <is>
          <t>'137618</t>
        </is>
      </c>
      <c r="E92" s="0" t="inlineStr">
        <is>
          <t>ISU AUDRIN A CL:137618</t>
        </is>
      </c>
      <c r="F92" s="0" t="inlineStr">
        <is>
          <t>'701137618013</t>
        </is>
      </c>
      <c r="G92" s="0" t="inlineStr">
        <is>
          <t>WOMENS</t>
        </is>
      </c>
      <c r="H92" s="0" t="inlineStr">
        <is>
          <t>WOMENS</t>
        </is>
      </c>
      <c r="I92" s="0">
        <v>24.99</v>
      </c>
      <c r="J92" s="0">
        <v>18</v>
      </c>
    </row>
    <row r="93" spans="1:10" customHeight="0">
      <c r="A93" s="0">
        <f>HYPERLINK("https://dl.dropboxusercontent.com/scl/fi/mshqwusckpwlpyx1ayqmr/miles-138663-tn.jpg?rlkey=bq0fxt81e68g32mskml940j7n&amp;dl=0","Click to download Image")</f>
      </c>
      <c r="C93" s="0" t="inlineStr">
        <is>
          <t>Miles Youth Cap</t>
        </is>
      </c>
      <c r="D93" s="0" t="inlineStr">
        <is>
          <t>'138663</t>
        </is>
      </c>
      <c r="E93" s="0" t="inlineStr">
        <is>
          <t>ISU MILES Y CO:Y138663</t>
        </is>
      </c>
      <c r="F93" s="0" t="inlineStr">
        <is>
          <t>'701138663036</t>
        </is>
      </c>
      <c r="G93" s="0" t="inlineStr">
        <is>
          <t>YOUTH</t>
        </is>
      </c>
      <c r="H93" s="0" t="inlineStr">
        <is>
          <t>YOUTH</t>
        </is>
      </c>
      <c r="I93" s="0">
        <v>24.99</v>
      </c>
      <c r="J93" s="0">
        <v>15</v>
      </c>
    </row>
    <row r="94" spans="1:10" customHeight="0">
      <c r="A94" s="0">
        <f>HYPERLINK("https://dl.dropboxusercontent.com/scl/fi/97ml9nlg6pq00rpyokacx/vos-m-137173-tn.jpg?rlkey=w4dv5srcfd4kydi0tn7aqreig&amp;dl=0","Click to download Image")</f>
      </c>
      <c r="C94" s="0" t="inlineStr">
        <is>
          <t>Vos Men's Beanie</t>
        </is>
      </c>
      <c r="D94" s="0" t="inlineStr">
        <is>
          <t>'137173</t>
        </is>
      </c>
      <c r="E94" s="0" t="inlineStr">
        <is>
          <t>ISU VOS M CL:137173</t>
        </is>
      </c>
      <c r="F94" s="0" t="inlineStr">
        <is>
          <t>'701137173017</t>
        </is>
      </c>
      <c r="G94" s="0" t="inlineStr">
        <is>
          <t>MENS</t>
        </is>
      </c>
      <c r="H94" s="0" t="inlineStr">
        <is>
          <t>ADULT</t>
        </is>
      </c>
      <c r="I94" s="0">
        <v>24.99</v>
      </c>
      <c r="J94" s="0">
        <v>32</v>
      </c>
    </row>
    <row r="95" spans="1:10" customHeight="0">
      <c r="A95" s="0">
        <f>HYPERLINK("https://dl.dropboxusercontent.com/scl/fi/1a2at27m24ej7opsc2bn9/vos-150600-tn.jpg?rlkey=ud91ndaj8x1c4j2yqd9y9no49&amp;dl=0","Click to download Image")</f>
      </c>
      <c r="C95" s="0" t="inlineStr">
        <is>
          <t>Vos Men's Beanie</t>
        </is>
      </c>
      <c r="D95" s="0" t="inlineStr">
        <is>
          <t>'150600</t>
        </is>
      </c>
      <c r="E95" s="0" t="inlineStr">
        <is>
          <t>ISU VOS M CL:150600</t>
        </is>
      </c>
      <c r="F95" s="0" t="inlineStr">
        <is>
          <t>'701150600019</t>
        </is>
      </c>
      <c r="G95" s="0" t="inlineStr">
        <is>
          <t>MENS</t>
        </is>
      </c>
      <c r="H95" s="0" t="inlineStr">
        <is>
          <t>ADULT</t>
        </is>
      </c>
      <c r="I95" s="0">
        <v>24.99</v>
      </c>
      <c r="J95" s="0">
        <v>124</v>
      </c>
    </row>
    <row r="96" spans="1:10" customHeight="0">
      <c r="A96" s="0">
        <f>HYPERLINK("https://dl.dropboxusercontent.com/scl/fi/5sxq7ni3tfr1ae3p5oyp9/kenny-137124-tn.jpg?rlkey=r4xev20u61pu7nzlyh3ij1h2v&amp;dl=0","Click to download Image")</f>
      </c>
      <c r="C96" s="0" t="inlineStr">
        <is>
          <t>Kenny Men's Beanie</t>
        </is>
      </c>
      <c r="D96" s="0" t="inlineStr">
        <is>
          <t>'137124</t>
        </is>
      </c>
      <c r="E96" s="0" t="inlineStr">
        <is>
          <t>ISU KENNY M HG:137124</t>
        </is>
      </c>
      <c r="F96" s="0" t="inlineStr">
        <is>
          <t>'701137124019</t>
        </is>
      </c>
      <c r="G96" s="0" t="inlineStr">
        <is>
          <t>MENS</t>
        </is>
      </c>
      <c r="H96" s="0" t="inlineStr">
        <is>
          <t>ADULT</t>
        </is>
      </c>
      <c r="I96" s="0">
        <v>24.99</v>
      </c>
      <c r="J96" s="0">
        <v>32</v>
      </c>
    </row>
    <row r="97" spans="1:10" customHeight="0">
      <c r="A97" s="0">
        <f>HYPERLINK("https://dl.dropboxusercontent.com/scl/fi/tv3dyklytnnxat8stikhb/martina-139407-tn.jpg?rlkey=ccswqgpdxnmlkyzyzbh5dqqts&amp;dl=0","Click to download Image")</f>
      </c>
      <c r="C97" s="0" t="inlineStr">
        <is>
          <t>Martina Women's Beanie</t>
        </is>
      </c>
      <c r="D97" s="0" t="inlineStr">
        <is>
          <t>'139407</t>
        </is>
      </c>
      <c r="E97" s="0" t="inlineStr">
        <is>
          <t>ISU MARTIN W BK:139407</t>
        </is>
      </c>
      <c r="F97" s="0" t="inlineStr">
        <is>
          <t>'701139407011</t>
        </is>
      </c>
      <c r="G97" s="0" t="inlineStr">
        <is>
          <t>WOMENS</t>
        </is>
      </c>
      <c r="H97" s="0" t="inlineStr">
        <is>
          <t>ADULT</t>
        </is>
      </c>
      <c r="I97" s="0">
        <v>29.99</v>
      </c>
      <c r="J97" s="0">
        <v>16</v>
      </c>
    </row>
    <row r="98" spans="1:10" customHeight="0">
      <c r="A98" s="0">
        <f>HYPERLINK("https://dl.dropboxusercontent.com/scl/fi/etw9fg4xv8s11ksub3uhq/viv-137798-tn.jpg?rlkey=8lc719jydbonkn4uuxa1eossw&amp;dl=0","Click to download Image")</f>
      </c>
      <c r="C98" s="0" t="inlineStr">
        <is>
          <t>Viv Women's Beanie</t>
        </is>
      </c>
      <c r="D98" s="0" t="inlineStr">
        <is>
          <t>'137798</t>
        </is>
      </c>
      <c r="E98" s="0" t="inlineStr">
        <is>
          <t>ISU VIV W BK:137798</t>
        </is>
      </c>
      <c r="F98" s="0" t="inlineStr">
        <is>
          <t>'701137798012</t>
        </is>
      </c>
      <c r="G98" s="0" t="inlineStr">
        <is>
          <t>WOMENS</t>
        </is>
      </c>
      <c r="H98" s="0" t="inlineStr">
        <is>
          <t>ADULT</t>
        </is>
      </c>
      <c r="I98" s="0">
        <v>29.99</v>
      </c>
      <c r="J98" s="0">
        <v>83</v>
      </c>
    </row>
    <row r="99" spans="1:10" customHeight="0">
      <c r="A99" s="0">
        <f>HYPERLINK("https://dl.dropboxusercontent.com/scl/fi/09wq2uxou1ugn8as2okji/weditdsc2388.jpg?rlkey=m9gyjzql0ohmwk7eeb7jh9w0a&amp;dl=0","Click to download Image")</f>
      </c>
      <c r="C99" s="0" t="inlineStr">
        <is>
          <t>Dove Infant Beanie</t>
        </is>
      </c>
      <c r="D99" s="0" t="inlineStr">
        <is>
          <t>'135494</t>
        </is>
      </c>
      <c r="E99" s="0" t="inlineStr">
        <is>
          <t>ISU DOVE I WE:135494</t>
        </is>
      </c>
      <c r="F99" s="0" t="inlineStr">
        <is>
          <t>'701135494015</t>
        </is>
      </c>
      <c r="G99" s="0" t="inlineStr">
        <is>
          <t>INFANT</t>
        </is>
      </c>
      <c r="H99" s="0" t="inlineStr">
        <is>
          <t>INFANT</t>
        </is>
      </c>
      <c r="I99" s="0">
        <v>29.99</v>
      </c>
      <c r="J99" s="0">
        <v>27</v>
      </c>
    </row>
    <row r="100" spans="1:10" customHeight="0">
      <c r="A100" s="0">
        <f>HYPERLINK("https://dl.dropboxusercontent.com/scl/fi/hmndicquc5ay459qngcl2/vos-i-137146-tn.jpg?rlkey=0vz304kqabf8u8haeioy7bgcb&amp;dl=0","Click to download Image")</f>
      </c>
      <c r="C100" s="0" t="inlineStr">
        <is>
          <t>Vos Infant Beanie</t>
        </is>
      </c>
      <c r="D100" s="0" t="inlineStr">
        <is>
          <t>'137146</t>
        </is>
      </c>
      <c r="E100" s="0" t="inlineStr">
        <is>
          <t>ISU VOS I CL:137146</t>
        </is>
      </c>
      <c r="F100" s="0" t="inlineStr">
        <is>
          <t>'701137146011</t>
        </is>
      </c>
      <c r="G100" s="0" t="inlineStr">
        <is>
          <t>INFANT</t>
        </is>
      </c>
      <c r="H100" s="0" t="inlineStr">
        <is>
          <t>INFANT</t>
        </is>
      </c>
      <c r="I100" s="0">
        <v>24.99</v>
      </c>
      <c r="J100" s="0">
        <v>74</v>
      </c>
    </row>
    <row r="101" spans="1:10" customHeight="0">
      <c r="A101" s="0">
        <f>HYPERLINK("https://dl.dropboxusercontent.com/scl/fi/5eeuy9c3derjtb56q0x9g/vos-yt-137158-tn.jpg?rlkey=eprfjoxp4c1rg81kkvuu5es0h&amp;dl=0","Click to download Image")</f>
      </c>
      <c r="C101" s="0" t="inlineStr">
        <is>
          <t>Vos Youth Beanie</t>
        </is>
      </c>
      <c r="D101" s="0" t="inlineStr">
        <is>
          <t>'137158</t>
        </is>
      </c>
      <c r="E101" s="0" t="inlineStr">
        <is>
          <t>ISU VOS Y CL:Y137158</t>
        </is>
      </c>
      <c r="F101" s="0" t="inlineStr">
        <is>
          <t>'701137158014</t>
        </is>
      </c>
      <c r="G101" s="0" t="inlineStr">
        <is>
          <t>YOUTH</t>
        </is>
      </c>
      <c r="H101" s="0" t="inlineStr">
        <is>
          <t>YOUTH</t>
        </is>
      </c>
      <c r="I101" s="0">
        <v>24.99</v>
      </c>
      <c r="J101" s="0">
        <v>45</v>
      </c>
    </row>
    <row r="102" spans="1:10" customHeight="0">
      <c r="A102" s="0">
        <f>HYPERLINK("https://dl.dropboxusercontent.com/scl/fi/udywdg9bop8wbtl9gm1ri/vos-yt-137158-tn.jpg?rlkey=w9fgpwrdxxbkk01s50692z6e2&amp;dl=0","Click to download Image")</f>
      </c>
      <c r="C102" s="0" t="inlineStr">
        <is>
          <t>Vos Toddler Beanie</t>
        </is>
      </c>
      <c r="D102" s="0" t="inlineStr">
        <is>
          <t>'137158</t>
        </is>
      </c>
      <c r="E102" s="0" t="inlineStr">
        <is>
          <t>ISU VOS T CL:T137158</t>
        </is>
      </c>
      <c r="F102" s="0" t="inlineStr">
        <is>
          <t>'701137158014</t>
        </is>
      </c>
      <c r="G102" s="0" t="inlineStr">
        <is>
          <t>TODDLER</t>
        </is>
      </c>
      <c r="H102" s="0" t="inlineStr">
        <is>
          <t>TODDLER</t>
        </is>
      </c>
      <c r="I102" s="0">
        <v>24.99</v>
      </c>
      <c r="J102" s="0">
        <v>82</v>
      </c>
    </row>
    <row r="103" spans="1:10" customHeight="0">
      <c r="A103" s="0">
        <f>HYPERLINK("https://dl.dropboxusercontent.com/scl/fi/9f5tmc6beoikkm7761m1k/relay-139545-tn.jpg?rlkey=e3jg5a0bbacsbwe7hs1skhqjc&amp;dl=0","Click to download Image")</f>
      </c>
      <c r="C103" s="0" t="inlineStr">
        <is>
          <t>Clear Relay Sling Bag</t>
        </is>
      </c>
      <c r="D103" s="0" t="inlineStr">
        <is>
          <t>'139545</t>
        </is>
      </c>
      <c r="E103" s="0" t="inlineStr">
        <is>
          <t>ISU RELAY CR:139545</t>
        </is>
      </c>
      <c r="F103" s="0" t="inlineStr">
        <is>
          <t>'901139545014</t>
        </is>
      </c>
      <c r="I103" s="0">
        <v>24.99</v>
      </c>
      <c r="J103" s="0">
        <v>9</v>
      </c>
    </row>
    <row r="104" spans="1:10" customHeight="0">
      <c r="A104" s="0">
        <f>HYPERLINK("https://dl.dropboxusercontent.com/scl/fi/wp80d7yx2jonp9owdbe19/axis-138599-tn.jpg?rlkey=212d5geq4q7ma3lv5fft8k4bd&amp;dl=0","Click to download Image")</f>
      </c>
      <c r="B104" s="0">
        <f>HYPERLINK("https://dl.dropboxusercontent.com/scl/fi/w0hotskx2jrgnbsauyjjh/mens-t-shirt-size-chartsslate-cason.jpg?rlkey=3jxdz6id7p4w7p2apuyd7obdo&amp;dl=0","Click to download SizeChart")</f>
      </c>
      <c r="C104" s="0" t="inlineStr">
        <is>
          <t>Axis Men's Short Sleeve Shirt</t>
        </is>
      </c>
      <c r="D104" s="0" t="inlineStr">
        <is>
          <t>'138599</t>
        </is>
      </c>
      <c r="E104" s="0" t="inlineStr">
        <is>
          <t>ISU AXIS M BK:138599A-S</t>
        </is>
      </c>
      <c r="F104" s="0" t="inlineStr">
        <is>
          <t>'801138599042</t>
        </is>
      </c>
      <c r="G104" s="0" t="inlineStr">
        <is>
          <t>MENS</t>
        </is>
      </c>
      <c r="H104" s="0" t="inlineStr">
        <is>
          <t>S</t>
        </is>
      </c>
      <c r="I104" s="0">
        <v>29.99</v>
      </c>
      <c r="J104" s="0">
        <v>4</v>
      </c>
    </row>
    <row r="105" spans="1:10" customHeight="0">
      <c r="A105" s="0">
        <f>HYPERLINK("https://dl.dropboxusercontent.com/scl/fi/wp80d7yx2jonp9owdbe19/axis-138599-tn.jpg?rlkey=212d5geq4q7ma3lv5fft8k4bd&amp;dl=0","Click to download Image")</f>
      </c>
      <c r="B105" s="0">
        <f>HYPERLINK("https://dl.dropboxusercontent.com/scl/fi/w0hotskx2jrgnbsauyjjh/mens-t-shirt-size-chartsslate-cason.jpg?rlkey=3jxdz6id7p4w7p2apuyd7obdo&amp;dl=0","Click to download SizeChart")</f>
      </c>
      <c r="C105" s="0" t="inlineStr">
        <is>
          <t>Axis Men's Short Sleeve Shirt</t>
        </is>
      </c>
      <c r="D105" s="0" t="inlineStr">
        <is>
          <t>'138599</t>
        </is>
      </c>
      <c r="E105" s="0" t="inlineStr">
        <is>
          <t>ISU AXIS M BK:138599B-M</t>
        </is>
      </c>
      <c r="F105" s="0" t="inlineStr">
        <is>
          <t>'801138599059</t>
        </is>
      </c>
      <c r="G105" s="0" t="inlineStr">
        <is>
          <t>MENS</t>
        </is>
      </c>
      <c r="H105" s="0" t="inlineStr">
        <is>
          <t>M</t>
        </is>
      </c>
      <c r="I105" s="0">
        <v>29.99</v>
      </c>
      <c r="J105" s="0">
        <v>11</v>
      </c>
    </row>
    <row r="106" spans="1:10" customHeight="0">
      <c r="A106" s="0">
        <f>HYPERLINK("https://dl.dropboxusercontent.com/scl/fi/wp80d7yx2jonp9owdbe19/axis-138599-tn.jpg?rlkey=212d5geq4q7ma3lv5fft8k4bd&amp;dl=0","Click to download Image")</f>
      </c>
      <c r="B106" s="0">
        <f>HYPERLINK("https://dl.dropboxusercontent.com/scl/fi/w0hotskx2jrgnbsauyjjh/mens-t-shirt-size-chartsslate-cason.jpg?rlkey=3jxdz6id7p4w7p2apuyd7obdo&amp;dl=0","Click to download SizeChart")</f>
      </c>
      <c r="C106" s="0" t="inlineStr">
        <is>
          <t>Axis Men's Short Sleeve Shirt</t>
        </is>
      </c>
      <c r="D106" s="0" t="inlineStr">
        <is>
          <t>'138599</t>
        </is>
      </c>
      <c r="E106" s="0" t="inlineStr">
        <is>
          <t>ISU AXIS M BK:138599C-L</t>
        </is>
      </c>
      <c r="F106" s="0" t="inlineStr">
        <is>
          <t>'801138599066</t>
        </is>
      </c>
      <c r="G106" s="0" t="inlineStr">
        <is>
          <t>MENS</t>
        </is>
      </c>
      <c r="H106" s="0" t="inlineStr">
        <is>
          <t>L</t>
        </is>
      </c>
      <c r="I106" s="0">
        <v>29.99</v>
      </c>
      <c r="J106" s="0">
        <v>14</v>
      </c>
    </row>
    <row r="107" spans="1:10" customHeight="0">
      <c r="A107" s="0">
        <f>HYPERLINK("https://dl.dropboxusercontent.com/scl/fi/wp80d7yx2jonp9owdbe19/axis-138599-tn.jpg?rlkey=212d5geq4q7ma3lv5fft8k4bd&amp;dl=0","Click to download Image")</f>
      </c>
      <c r="B107" s="0">
        <f>HYPERLINK("https://dl.dropboxusercontent.com/scl/fi/w0hotskx2jrgnbsauyjjh/mens-t-shirt-size-chartsslate-cason.jpg?rlkey=3jxdz6id7p4w7p2apuyd7obdo&amp;dl=0","Click to download SizeChart")</f>
      </c>
      <c r="C107" s="0" t="inlineStr">
        <is>
          <t>Axis Men's Short Sleeve Shirt</t>
        </is>
      </c>
      <c r="D107" s="0" t="inlineStr">
        <is>
          <t>'138599</t>
        </is>
      </c>
      <c r="E107" s="0" t="inlineStr">
        <is>
          <t>ISU AXIS M BK:138599D-XL</t>
        </is>
      </c>
      <c r="F107" s="0" t="inlineStr">
        <is>
          <t>'801138599073</t>
        </is>
      </c>
      <c r="G107" s="0" t="inlineStr">
        <is>
          <t>MENS</t>
        </is>
      </c>
      <c r="H107" s="0" t="inlineStr">
        <is>
          <t>XL</t>
        </is>
      </c>
      <c r="I107" s="0">
        <v>29.99</v>
      </c>
      <c r="J107" s="0">
        <v>17</v>
      </c>
    </row>
    <row r="108" spans="1:10" customHeight="0">
      <c r="A108" s="0">
        <f>HYPERLINK("https://dl.dropboxusercontent.com/scl/fi/wp80d7yx2jonp9owdbe19/axis-138599-tn.jpg?rlkey=212d5geq4q7ma3lv5fft8k4bd&amp;dl=0","Click to download Image")</f>
      </c>
      <c r="B108" s="0">
        <f>HYPERLINK("https://dl.dropboxusercontent.com/scl/fi/w0hotskx2jrgnbsauyjjh/mens-t-shirt-size-chartsslate-cason.jpg?rlkey=3jxdz6id7p4w7p2apuyd7obdo&amp;dl=0","Click to download SizeChart")</f>
      </c>
      <c r="C108" s="0" t="inlineStr">
        <is>
          <t>Axis Men's Short Sleeve Shirt</t>
        </is>
      </c>
      <c r="D108" s="0" t="inlineStr">
        <is>
          <t>'138599</t>
        </is>
      </c>
      <c r="E108" s="0" t="inlineStr">
        <is>
          <t>ISU AXIS M BK:138599E-2XL</t>
        </is>
      </c>
      <c r="F108" s="0" t="inlineStr">
        <is>
          <t>'801138599080</t>
        </is>
      </c>
      <c r="G108" s="0" t="inlineStr">
        <is>
          <t>MENS</t>
        </is>
      </c>
      <c r="H108" s="0" t="inlineStr">
        <is>
          <t>2XL</t>
        </is>
      </c>
      <c r="I108" s="0">
        <v>29.99</v>
      </c>
      <c r="J108" s="0">
        <v>10</v>
      </c>
    </row>
    <row r="109" spans="1:10" customHeight="0">
      <c r="A109" s="0">
        <f>HYPERLINK("https://dl.dropboxusercontent.com/scl/fi/wp80d7yx2jonp9owdbe19/axis-138599-tn.jpg?rlkey=212d5geq4q7ma3lv5fft8k4bd&amp;dl=0","Click to download Image")</f>
      </c>
      <c r="B109" s="0">
        <f>HYPERLINK("https://dl.dropboxusercontent.com/scl/fi/w0hotskx2jrgnbsauyjjh/mens-t-shirt-size-chartsslate-cason.jpg?rlkey=3jxdz6id7p4w7p2apuyd7obdo&amp;dl=0","Click to download SizeChart")</f>
      </c>
      <c r="C109" s="0" t="inlineStr">
        <is>
          <t>Axis Men's Short Sleeve Shirt</t>
        </is>
      </c>
      <c r="D109" s="0" t="inlineStr">
        <is>
          <t>'138599</t>
        </is>
      </c>
      <c r="E109" s="0" t="inlineStr">
        <is>
          <t>ISU AXIS M BK:138599F-3XL</t>
        </is>
      </c>
      <c r="F109" s="0" t="inlineStr">
        <is>
          <t>'801138599097</t>
        </is>
      </c>
      <c r="G109" s="0" t="inlineStr">
        <is>
          <t>MENS</t>
        </is>
      </c>
      <c r="H109" s="0" t="inlineStr">
        <is>
          <t>3XL</t>
        </is>
      </c>
      <c r="I109" s="0">
        <v>29.99</v>
      </c>
      <c r="J109" s="0">
        <v>6</v>
      </c>
    </row>
    <row r="110" spans="1:10" customHeight="0">
      <c r="A110" s="0">
        <f>HYPERLINK("https://dl.dropboxusercontent.com/scl/fi/wp80d7yx2jonp9owdbe19/axis-138599-tn.jpg?rlkey=212d5geq4q7ma3lv5fft8k4bd&amp;dl=0","Click to download Image")</f>
      </c>
      <c r="B110" s="0">
        <f>HYPERLINK("https://dl.dropboxusercontent.com/scl/fi/w0hotskx2jrgnbsauyjjh/mens-t-shirt-size-chartsslate-cason.jpg?rlkey=3jxdz6id7p4w7p2apuyd7obdo&amp;dl=0","Click to download SizeChart")</f>
      </c>
      <c r="C110" s="0" t="inlineStr">
        <is>
          <t>Axis Men's Short Sleeve Shirt</t>
        </is>
      </c>
      <c r="D110" s="0" t="inlineStr">
        <is>
          <t>'138599</t>
        </is>
      </c>
      <c r="E110" s="0" t="inlineStr">
        <is>
          <t>ISU AXIS M BK:138599Z-12PK</t>
        </is>
      </c>
      <c r="F110" s="0" t="inlineStr">
        <is>
          <t>'801138599998</t>
        </is>
      </c>
      <c r="G110" s="0" t="inlineStr">
        <is>
          <t>MENS</t>
        </is>
      </c>
      <c r="H110" s="0" t="inlineStr">
        <is>
          <t>12 PACK</t>
        </is>
      </c>
      <c r="I110" s="0">
        <v>294</v>
      </c>
      <c r="J110" s="0">
        <v>5</v>
      </c>
    </row>
    <row r="111" spans="1:10" customHeight="0">
      <c r="A111" s="0">
        <f>HYPERLINK("https://dl.dropboxusercontent.com/scl/fi/qkk4v4i2oyhj90g72tsjm/fleet-139365-tn.jpg?rlkey=nnfug3xd2x2ms13n2zi9qwwd4&amp;dl=0","Click to download Image")</f>
      </c>
      <c r="B111" s="0">
        <f>HYPERLINK("https://dl.dropboxusercontent.com/scl/fi/d8vomaxff09wo850k860d/mens-polo-size-chartsfleet.jpg?rlkey=l8np6w1qgoutb31rhdh76451h&amp;dl=0","Click to download SizeChart")</f>
      </c>
      <c r="C111" s="0" t="inlineStr">
        <is>
          <t>Fleet Men's Polo</t>
        </is>
      </c>
      <c r="D111" s="0" t="inlineStr">
        <is>
          <t>'139365</t>
        </is>
      </c>
      <c r="E111" s="0" t="inlineStr">
        <is>
          <t>ISU FLEET M CL:139365A-S</t>
        </is>
      </c>
      <c r="F111" s="0" t="inlineStr">
        <is>
          <t>'801139365042</t>
        </is>
      </c>
      <c r="G111" s="0" t="inlineStr">
        <is>
          <t>MENS</t>
        </is>
      </c>
      <c r="H111" s="0" t="inlineStr">
        <is>
          <t>S</t>
        </is>
      </c>
      <c r="I111" s="0">
        <v>49.99</v>
      </c>
      <c r="J111" s="0">
        <v>4</v>
      </c>
    </row>
    <row r="112" spans="1:10" customHeight="0">
      <c r="A112" s="0">
        <f>HYPERLINK("https://dl.dropboxusercontent.com/scl/fi/qkk4v4i2oyhj90g72tsjm/fleet-139365-tn.jpg?rlkey=nnfug3xd2x2ms13n2zi9qwwd4&amp;dl=0","Click to download Image")</f>
      </c>
      <c r="B112" s="0">
        <f>HYPERLINK("https://dl.dropboxusercontent.com/scl/fi/d8vomaxff09wo850k860d/mens-polo-size-chartsfleet.jpg?rlkey=l8np6w1qgoutb31rhdh76451h&amp;dl=0","Click to download SizeChart")</f>
      </c>
      <c r="C112" s="0" t="inlineStr">
        <is>
          <t>Fleet Men's Polo</t>
        </is>
      </c>
      <c r="D112" s="0" t="inlineStr">
        <is>
          <t>'139365</t>
        </is>
      </c>
      <c r="E112" s="0" t="inlineStr">
        <is>
          <t>ISU FLEET M CL:139365B-M</t>
        </is>
      </c>
      <c r="F112" s="0" t="inlineStr">
        <is>
          <t>'801139365059</t>
        </is>
      </c>
      <c r="G112" s="0" t="inlineStr">
        <is>
          <t>MENS</t>
        </is>
      </c>
      <c r="H112" s="0" t="inlineStr">
        <is>
          <t>M</t>
        </is>
      </c>
      <c r="I112" s="0">
        <v>49.99</v>
      </c>
      <c r="J112" s="0">
        <v>4</v>
      </c>
    </row>
    <row r="113" spans="1:10" customHeight="0">
      <c r="A113" s="0">
        <f>HYPERLINK("https://dl.dropboxusercontent.com/scl/fi/qkk4v4i2oyhj90g72tsjm/fleet-139365-tn.jpg?rlkey=nnfug3xd2x2ms13n2zi9qwwd4&amp;dl=0","Click to download Image")</f>
      </c>
      <c r="B113" s="0">
        <f>HYPERLINK("https://dl.dropboxusercontent.com/scl/fi/d8vomaxff09wo850k860d/mens-polo-size-chartsfleet.jpg?rlkey=l8np6w1qgoutb31rhdh76451h&amp;dl=0","Click to download SizeChart")</f>
      </c>
      <c r="C113" s="0" t="inlineStr">
        <is>
          <t>Fleet Men's Polo</t>
        </is>
      </c>
      <c r="D113" s="0" t="inlineStr">
        <is>
          <t>'139365</t>
        </is>
      </c>
      <c r="E113" s="0" t="inlineStr">
        <is>
          <t>ISU FLEET M CL:139365C-L</t>
        </is>
      </c>
      <c r="F113" s="0" t="inlineStr">
        <is>
          <t>'801139365066</t>
        </is>
      </c>
      <c r="G113" s="0" t="inlineStr">
        <is>
          <t>MENS</t>
        </is>
      </c>
      <c r="H113" s="0" t="inlineStr">
        <is>
          <t>L</t>
        </is>
      </c>
      <c r="I113" s="0">
        <v>49.99</v>
      </c>
      <c r="J113" s="0">
        <v>1</v>
      </c>
    </row>
    <row r="114" spans="1:10" customHeight="0">
      <c r="A114" s="0">
        <f>HYPERLINK("https://dl.dropboxusercontent.com/scl/fi/qkk4v4i2oyhj90g72tsjm/fleet-139365-tn.jpg?rlkey=nnfug3xd2x2ms13n2zi9qwwd4&amp;dl=0","Click to download Image")</f>
      </c>
      <c r="B114" s="0">
        <f>HYPERLINK("https://dl.dropboxusercontent.com/scl/fi/d8vomaxff09wo850k860d/mens-polo-size-chartsfleet.jpg?rlkey=l8np6w1qgoutb31rhdh76451h&amp;dl=0","Click to download SizeChart")</f>
      </c>
      <c r="C114" s="0" t="inlineStr">
        <is>
          <t>Fleet Men's Polo</t>
        </is>
      </c>
      <c r="D114" s="0" t="inlineStr">
        <is>
          <t>'139365</t>
        </is>
      </c>
      <c r="E114" s="0" t="inlineStr">
        <is>
          <t>ISU FLEET M CL:139365D-XL</t>
        </is>
      </c>
      <c r="F114" s="0" t="inlineStr">
        <is>
          <t>'801139365073</t>
        </is>
      </c>
      <c r="G114" s="0" t="inlineStr">
        <is>
          <t>MENS</t>
        </is>
      </c>
      <c r="H114" s="0" t="inlineStr">
        <is>
          <t>XL</t>
        </is>
      </c>
      <c r="I114" s="0">
        <v>49.99</v>
      </c>
      <c r="J114" s="0">
        <v>0</v>
      </c>
    </row>
    <row r="115" spans="1:10" customHeight="0">
      <c r="A115" s="0">
        <f>HYPERLINK("https://dl.dropboxusercontent.com/scl/fi/qkk4v4i2oyhj90g72tsjm/fleet-139365-tn.jpg?rlkey=nnfug3xd2x2ms13n2zi9qwwd4&amp;dl=0","Click to download Image")</f>
      </c>
      <c r="B115" s="0">
        <f>HYPERLINK("https://dl.dropboxusercontent.com/scl/fi/d8vomaxff09wo850k860d/mens-polo-size-chartsfleet.jpg?rlkey=l8np6w1qgoutb31rhdh76451h&amp;dl=0","Click to download SizeChart")</f>
      </c>
      <c r="C115" s="0" t="inlineStr">
        <is>
          <t>Fleet Men's Polo</t>
        </is>
      </c>
      <c r="D115" s="0" t="inlineStr">
        <is>
          <t>'139365</t>
        </is>
      </c>
      <c r="E115" s="0" t="inlineStr">
        <is>
          <t>ISU FLEET M CL:139365E-2XL</t>
        </is>
      </c>
      <c r="F115" s="0" t="inlineStr">
        <is>
          <t>'801139365080</t>
        </is>
      </c>
      <c r="G115" s="0" t="inlineStr">
        <is>
          <t>MENS</t>
        </is>
      </c>
      <c r="H115" s="0" t="inlineStr">
        <is>
          <t>2XL</t>
        </is>
      </c>
      <c r="I115" s="0">
        <v>51.99</v>
      </c>
      <c r="J115" s="0">
        <v>5</v>
      </c>
    </row>
    <row r="116" spans="1:10" customHeight="0">
      <c r="A116" s="0">
        <f>HYPERLINK("https://dl.dropboxusercontent.com/scl/fi/qkk4v4i2oyhj90g72tsjm/fleet-139365-tn.jpg?rlkey=nnfug3xd2x2ms13n2zi9qwwd4&amp;dl=0","Click to download Image")</f>
      </c>
      <c r="B116" s="0">
        <f>HYPERLINK("https://dl.dropboxusercontent.com/scl/fi/d8vomaxff09wo850k860d/mens-polo-size-chartsfleet.jpg?rlkey=l8np6w1qgoutb31rhdh76451h&amp;dl=0","Click to download SizeChart")</f>
      </c>
      <c r="C116" s="0" t="inlineStr">
        <is>
          <t>Fleet Men's Polo</t>
        </is>
      </c>
      <c r="D116" s="0" t="inlineStr">
        <is>
          <t>'139365</t>
        </is>
      </c>
      <c r="E116" s="0" t="inlineStr">
        <is>
          <t>ISU FLEET M CL:139365F-3XL</t>
        </is>
      </c>
      <c r="F116" s="0" t="inlineStr">
        <is>
          <t>'801139365097</t>
        </is>
      </c>
      <c r="G116" s="0" t="inlineStr">
        <is>
          <t>MENS</t>
        </is>
      </c>
      <c r="H116" s="0" t="inlineStr">
        <is>
          <t>3XL</t>
        </is>
      </c>
      <c r="I116" s="0">
        <v>51.99</v>
      </c>
      <c r="J116" s="0">
        <v>2</v>
      </c>
    </row>
    <row r="117" spans="1:10" customHeight="0">
      <c r="A117" s="0">
        <f>HYPERLINK("https://dl.dropboxusercontent.com/scl/fi/qkk4v4i2oyhj90g72tsjm/fleet-139365-tn.jpg?rlkey=nnfug3xd2x2ms13n2zi9qwwd4&amp;dl=0","Click to download Image")</f>
      </c>
      <c r="B117" s="0">
        <f>HYPERLINK("https://dl.dropboxusercontent.com/scl/fi/d8vomaxff09wo850k860d/mens-polo-size-chartsfleet.jpg?rlkey=l8np6w1qgoutb31rhdh76451h&amp;dl=0","Click to download SizeChart")</f>
      </c>
      <c r="C117" s="0" t="inlineStr">
        <is>
          <t>Fleet Men's Polo</t>
        </is>
      </c>
      <c r="D117" s="0" t="inlineStr">
        <is>
          <t>'139365</t>
        </is>
      </c>
      <c r="E117" s="0" t="inlineStr">
        <is>
          <t>ISU FLEET M CL:139365Z-12PK</t>
        </is>
      </c>
      <c r="F117" s="0" t="inlineStr">
        <is>
          <t>'801139365998</t>
        </is>
      </c>
      <c r="G117" s="0" t="inlineStr">
        <is>
          <t>MENS</t>
        </is>
      </c>
      <c r="H117" s="0" t="inlineStr">
        <is>
          <t>12 PACK</t>
        </is>
      </c>
      <c r="I117" s="0">
        <v>486</v>
      </c>
      <c r="J117" s="0">
        <v>0</v>
      </c>
    </row>
    <row r="118" spans="1:10" customHeight="0">
      <c r="A118" s="0">
        <f>HYPERLINK("https://dl.dropboxusercontent.com/scl/fi/3y88tvpggsn4rxvewrqvu/fleet-139364-tn.jpg?rlkey=ogxg1v358igjobxl9hx3riets&amp;dl=0","Click to download Image")</f>
      </c>
      <c r="B118" s="0">
        <f>HYPERLINK("https://dl.dropboxusercontent.com/scl/fi/d8vomaxff09wo850k860d/mens-polo-size-chartsfleet.jpg?rlkey=l8np6w1qgoutb31rhdh76451h&amp;dl=0","Click to download SizeChart")</f>
      </c>
      <c r="C118" s="0" t="inlineStr">
        <is>
          <t>Fleet Men's Polo</t>
        </is>
      </c>
      <c r="D118" s="0" t="inlineStr">
        <is>
          <t>'139364</t>
        </is>
      </c>
      <c r="E118" s="0" t="inlineStr">
        <is>
          <t>ISU FLEET M GD:139364A-S</t>
        </is>
      </c>
      <c r="F118" s="0" t="inlineStr">
        <is>
          <t>'801139364045</t>
        </is>
      </c>
      <c r="G118" s="0" t="inlineStr">
        <is>
          <t>MENS</t>
        </is>
      </c>
      <c r="H118" s="0" t="inlineStr">
        <is>
          <t>S</t>
        </is>
      </c>
      <c r="I118" s="0">
        <v>49.99</v>
      </c>
      <c r="J118" s="0">
        <v>2</v>
      </c>
    </row>
    <row r="119" spans="1:10" customHeight="0">
      <c r="A119" s="0">
        <f>HYPERLINK("https://dl.dropboxusercontent.com/scl/fi/3y88tvpggsn4rxvewrqvu/fleet-139364-tn.jpg?rlkey=ogxg1v358igjobxl9hx3riets&amp;dl=0","Click to download Image")</f>
      </c>
      <c r="B119" s="0">
        <f>HYPERLINK("https://dl.dropboxusercontent.com/scl/fi/d8vomaxff09wo850k860d/mens-polo-size-chartsfleet.jpg?rlkey=l8np6w1qgoutb31rhdh76451h&amp;dl=0","Click to download SizeChart")</f>
      </c>
      <c r="C119" s="0" t="inlineStr">
        <is>
          <t>Fleet Men's Polo</t>
        </is>
      </c>
      <c r="D119" s="0" t="inlineStr">
        <is>
          <t>'139364</t>
        </is>
      </c>
      <c r="E119" s="0" t="inlineStr">
        <is>
          <t>ISU FLEET M GD:139364B-M</t>
        </is>
      </c>
      <c r="F119" s="0" t="inlineStr">
        <is>
          <t>'801139364052</t>
        </is>
      </c>
      <c r="G119" s="0" t="inlineStr">
        <is>
          <t>MENS</t>
        </is>
      </c>
      <c r="H119" s="0" t="inlineStr">
        <is>
          <t>M</t>
        </is>
      </c>
      <c r="I119" s="0">
        <v>49.99</v>
      </c>
      <c r="J119" s="0">
        <v>3</v>
      </c>
    </row>
    <row r="120" spans="1:10" customHeight="0">
      <c r="A120" s="0">
        <f>HYPERLINK("https://dl.dropboxusercontent.com/scl/fi/3y88tvpggsn4rxvewrqvu/fleet-139364-tn.jpg?rlkey=ogxg1v358igjobxl9hx3riets&amp;dl=0","Click to download Image")</f>
      </c>
      <c r="B120" s="0">
        <f>HYPERLINK("https://dl.dropboxusercontent.com/scl/fi/d8vomaxff09wo850k860d/mens-polo-size-chartsfleet.jpg?rlkey=l8np6w1qgoutb31rhdh76451h&amp;dl=0","Click to download SizeChart")</f>
      </c>
      <c r="C120" s="0" t="inlineStr">
        <is>
          <t>Fleet Men's Polo</t>
        </is>
      </c>
      <c r="D120" s="0" t="inlineStr">
        <is>
          <t>'139364</t>
        </is>
      </c>
      <c r="E120" s="0" t="inlineStr">
        <is>
          <t>ISU FLEET M GD:139364C-L</t>
        </is>
      </c>
      <c r="F120" s="0" t="inlineStr">
        <is>
          <t>'801139364069</t>
        </is>
      </c>
      <c r="G120" s="0" t="inlineStr">
        <is>
          <t>MENS</t>
        </is>
      </c>
      <c r="H120" s="0" t="inlineStr">
        <is>
          <t>L</t>
        </is>
      </c>
      <c r="I120" s="0">
        <v>49.99</v>
      </c>
      <c r="J120" s="0">
        <v>1</v>
      </c>
    </row>
    <row r="121" spans="1:10" customHeight="0">
      <c r="A121" s="0">
        <f>HYPERLINK("https://dl.dropboxusercontent.com/scl/fi/3y88tvpggsn4rxvewrqvu/fleet-139364-tn.jpg?rlkey=ogxg1v358igjobxl9hx3riets&amp;dl=0","Click to download Image")</f>
      </c>
      <c r="B121" s="0">
        <f>HYPERLINK("https://dl.dropboxusercontent.com/scl/fi/d8vomaxff09wo850k860d/mens-polo-size-chartsfleet.jpg?rlkey=l8np6w1qgoutb31rhdh76451h&amp;dl=0","Click to download SizeChart")</f>
      </c>
      <c r="C121" s="0" t="inlineStr">
        <is>
          <t>Fleet Men's Polo</t>
        </is>
      </c>
      <c r="D121" s="0" t="inlineStr">
        <is>
          <t>'139364</t>
        </is>
      </c>
      <c r="E121" s="0" t="inlineStr">
        <is>
          <t>ISU FLEET M GD:139364D-XL</t>
        </is>
      </c>
      <c r="F121" s="0" t="inlineStr">
        <is>
          <t>'801139364076</t>
        </is>
      </c>
      <c r="G121" s="0" t="inlineStr">
        <is>
          <t>MENS</t>
        </is>
      </c>
      <c r="H121" s="0" t="inlineStr">
        <is>
          <t>XL</t>
        </is>
      </c>
      <c r="I121" s="0">
        <v>49.99</v>
      </c>
      <c r="J121" s="0">
        <v>1</v>
      </c>
    </row>
    <row r="122" spans="1:10" customHeight="0">
      <c r="A122" s="0">
        <f>HYPERLINK("https://dl.dropboxusercontent.com/scl/fi/3y88tvpggsn4rxvewrqvu/fleet-139364-tn.jpg?rlkey=ogxg1v358igjobxl9hx3riets&amp;dl=0","Click to download Image")</f>
      </c>
      <c r="B122" s="0">
        <f>HYPERLINK("https://dl.dropboxusercontent.com/scl/fi/d8vomaxff09wo850k860d/mens-polo-size-chartsfleet.jpg?rlkey=l8np6w1qgoutb31rhdh76451h&amp;dl=0","Click to download SizeChart")</f>
      </c>
      <c r="C122" s="0" t="inlineStr">
        <is>
          <t>Fleet Men's Polo</t>
        </is>
      </c>
      <c r="D122" s="0" t="inlineStr">
        <is>
          <t>'139364</t>
        </is>
      </c>
      <c r="E122" s="0" t="inlineStr">
        <is>
          <t>ISU FLEET M GD:139364E-2XL</t>
        </is>
      </c>
      <c r="F122" s="0" t="inlineStr">
        <is>
          <t>'801139364083</t>
        </is>
      </c>
      <c r="G122" s="0" t="inlineStr">
        <is>
          <t>MENS</t>
        </is>
      </c>
      <c r="H122" s="0" t="inlineStr">
        <is>
          <t>2XL</t>
        </is>
      </c>
      <c r="I122" s="0">
        <v>51.99</v>
      </c>
      <c r="J122" s="0">
        <v>2</v>
      </c>
    </row>
    <row r="123" spans="1:10" customHeight="0">
      <c r="A123" s="0">
        <f>HYPERLINK("https://dl.dropboxusercontent.com/scl/fi/3y88tvpggsn4rxvewrqvu/fleet-139364-tn.jpg?rlkey=ogxg1v358igjobxl9hx3riets&amp;dl=0","Click to download Image")</f>
      </c>
      <c r="B123" s="0">
        <f>HYPERLINK("https://dl.dropboxusercontent.com/scl/fi/d8vomaxff09wo850k860d/mens-polo-size-chartsfleet.jpg?rlkey=l8np6w1qgoutb31rhdh76451h&amp;dl=0","Click to download SizeChart")</f>
      </c>
      <c r="C123" s="0" t="inlineStr">
        <is>
          <t>Fleet Men's Polo</t>
        </is>
      </c>
      <c r="D123" s="0" t="inlineStr">
        <is>
          <t>'139364</t>
        </is>
      </c>
      <c r="E123" s="0" t="inlineStr">
        <is>
          <t>ISU FLEET M GD:139364F-3XL</t>
        </is>
      </c>
      <c r="F123" s="0" t="inlineStr">
        <is>
          <t>'801139364090</t>
        </is>
      </c>
      <c r="G123" s="0" t="inlineStr">
        <is>
          <t>MENS</t>
        </is>
      </c>
      <c r="H123" s="0" t="inlineStr">
        <is>
          <t>3XL</t>
        </is>
      </c>
      <c r="I123" s="0">
        <v>51.99</v>
      </c>
      <c r="J123" s="0">
        <v>0</v>
      </c>
    </row>
    <row r="124" spans="1:10" customHeight="0">
      <c r="A124" s="0">
        <f>HYPERLINK("https://dl.dropboxusercontent.com/scl/fi/3y88tvpggsn4rxvewrqvu/fleet-139364-tn.jpg?rlkey=ogxg1v358igjobxl9hx3riets&amp;dl=0","Click to download Image")</f>
      </c>
      <c r="B124" s="0">
        <f>HYPERLINK("https://dl.dropboxusercontent.com/scl/fi/d8vomaxff09wo850k860d/mens-polo-size-chartsfleet.jpg?rlkey=l8np6w1qgoutb31rhdh76451h&amp;dl=0","Click to download SizeChart")</f>
      </c>
      <c r="C124" s="0" t="inlineStr">
        <is>
          <t>Fleet Men's Polo</t>
        </is>
      </c>
      <c r="D124" s="0" t="inlineStr">
        <is>
          <t>'139364</t>
        </is>
      </c>
      <c r="E124" s="0" t="inlineStr">
        <is>
          <t>ISU FLEET M GD:139364Z-12PK</t>
        </is>
      </c>
      <c r="F124" s="0" t="inlineStr">
        <is>
          <t>'801139364991</t>
        </is>
      </c>
      <c r="G124" s="0" t="inlineStr">
        <is>
          <t>MENS</t>
        </is>
      </c>
      <c r="H124" s="0" t="inlineStr">
        <is>
          <t>12 PACK</t>
        </is>
      </c>
      <c r="I124" s="0">
        <v>486</v>
      </c>
      <c r="J124" s="0">
        <v>0</v>
      </c>
    </row>
    <row r="125" spans="1:10" customHeight="0">
      <c r="A125" s="0">
        <f>HYPERLINK("https://dl.dropboxusercontent.com/scl/fi/kwv3ts667o9zc67wp4qlz/blaise-isu-tn.jpg?rlkey=brtvakgj16gty0zwa41ntc9mf&amp;dl=0","Click to download Image")</f>
      </c>
      <c r="B125" s="0">
        <f>HYPERLINK("https://dl.dropboxusercontent.com/scl/fi/ew346f5my3kgzlnl1vptn/mens-pullover-size-chartsblaise.jpg?rlkey=36zlrkb81qdyuzkp9dpwr4b63&amp;dl=0","Click to download SizeChart")</f>
      </c>
      <c r="C125" s="0" t="inlineStr">
        <is>
          <t>Blaise Men's Pullover</t>
        </is>
      </c>
      <c r="D125" s="0" t="inlineStr">
        <is>
          <t>'139418</t>
        </is>
      </c>
      <c r="E125" s="0" t="inlineStr">
        <is>
          <t>ISU BLAISE M CL:139418A-S</t>
        </is>
      </c>
      <c r="F125" s="0" t="inlineStr">
        <is>
          <t>'801139418045</t>
        </is>
      </c>
      <c r="G125" s="0" t="inlineStr">
        <is>
          <t>MENS</t>
        </is>
      </c>
      <c r="H125" s="0" t="inlineStr">
        <is>
          <t>S</t>
        </is>
      </c>
      <c r="I125" s="0">
        <v>59.99</v>
      </c>
      <c r="J125" s="0">
        <v>2</v>
      </c>
    </row>
    <row r="126" spans="1:10" customHeight="0">
      <c r="A126" s="0">
        <f>HYPERLINK("https://dl.dropboxusercontent.com/scl/fi/kwv3ts667o9zc67wp4qlz/blaise-isu-tn.jpg?rlkey=brtvakgj16gty0zwa41ntc9mf&amp;dl=0","Click to download Image")</f>
      </c>
      <c r="B126" s="0">
        <f>HYPERLINK("https://dl.dropboxusercontent.com/scl/fi/ew346f5my3kgzlnl1vptn/mens-pullover-size-chartsblaise.jpg?rlkey=36zlrkb81qdyuzkp9dpwr4b63&amp;dl=0","Click to download SizeChart")</f>
      </c>
      <c r="C126" s="0" t="inlineStr">
        <is>
          <t>Blaise Men's Pullover</t>
        </is>
      </c>
      <c r="D126" s="0" t="inlineStr">
        <is>
          <t>'139418</t>
        </is>
      </c>
      <c r="E126" s="0" t="inlineStr">
        <is>
          <t>ISU BLAISE M CL:139418B-M</t>
        </is>
      </c>
      <c r="F126" s="0" t="inlineStr">
        <is>
          <t>'801139418052</t>
        </is>
      </c>
      <c r="G126" s="0" t="inlineStr">
        <is>
          <t>MENS</t>
        </is>
      </c>
      <c r="H126" s="0" t="inlineStr">
        <is>
          <t>M</t>
        </is>
      </c>
      <c r="I126" s="0">
        <v>59.99</v>
      </c>
      <c r="J126" s="0">
        <v>4</v>
      </c>
    </row>
    <row r="127" spans="1:10" customHeight="0">
      <c r="A127" s="0">
        <f>HYPERLINK("https://dl.dropboxusercontent.com/scl/fi/kwv3ts667o9zc67wp4qlz/blaise-isu-tn.jpg?rlkey=brtvakgj16gty0zwa41ntc9mf&amp;dl=0","Click to download Image")</f>
      </c>
      <c r="B127" s="0">
        <f>HYPERLINK("https://dl.dropboxusercontent.com/scl/fi/ew346f5my3kgzlnl1vptn/mens-pullover-size-chartsblaise.jpg?rlkey=36zlrkb81qdyuzkp9dpwr4b63&amp;dl=0","Click to download SizeChart")</f>
      </c>
      <c r="C127" s="0" t="inlineStr">
        <is>
          <t>Blaise Men's Pullover</t>
        </is>
      </c>
      <c r="D127" s="0" t="inlineStr">
        <is>
          <t>'139418</t>
        </is>
      </c>
      <c r="E127" s="0" t="inlineStr">
        <is>
          <t>ISU BLAISE M CL:139418C-L</t>
        </is>
      </c>
      <c r="F127" s="0" t="inlineStr">
        <is>
          <t>'801139418069</t>
        </is>
      </c>
      <c r="G127" s="0" t="inlineStr">
        <is>
          <t>MENS</t>
        </is>
      </c>
      <c r="H127" s="0" t="inlineStr">
        <is>
          <t>L</t>
        </is>
      </c>
      <c r="I127" s="0">
        <v>59.99</v>
      </c>
      <c r="J127" s="0">
        <v>7</v>
      </c>
    </row>
    <row r="128" spans="1:10" customHeight="0">
      <c r="A128" s="0">
        <f>HYPERLINK("https://dl.dropboxusercontent.com/scl/fi/kwv3ts667o9zc67wp4qlz/blaise-isu-tn.jpg?rlkey=brtvakgj16gty0zwa41ntc9mf&amp;dl=0","Click to download Image")</f>
      </c>
      <c r="B128" s="0">
        <f>HYPERLINK("https://dl.dropboxusercontent.com/scl/fi/ew346f5my3kgzlnl1vptn/mens-pullover-size-chartsblaise.jpg?rlkey=36zlrkb81qdyuzkp9dpwr4b63&amp;dl=0","Click to download SizeChart")</f>
      </c>
      <c r="C128" s="0" t="inlineStr">
        <is>
          <t>Blaise Men's Pullover</t>
        </is>
      </c>
      <c r="D128" s="0" t="inlineStr">
        <is>
          <t>'139418</t>
        </is>
      </c>
      <c r="E128" s="0" t="inlineStr">
        <is>
          <t>ISU BLAISE M CL:139418D-XL</t>
        </is>
      </c>
      <c r="F128" s="0" t="inlineStr">
        <is>
          <t>'801139418076</t>
        </is>
      </c>
      <c r="G128" s="0" t="inlineStr">
        <is>
          <t>MENS</t>
        </is>
      </c>
      <c r="H128" s="0" t="inlineStr">
        <is>
          <t>XL</t>
        </is>
      </c>
      <c r="I128" s="0">
        <v>59.99</v>
      </c>
      <c r="J128" s="0">
        <v>7</v>
      </c>
    </row>
    <row r="129" spans="1:10" customHeight="0">
      <c r="A129" s="0">
        <f>HYPERLINK("https://dl.dropboxusercontent.com/scl/fi/kwv3ts667o9zc67wp4qlz/blaise-isu-tn.jpg?rlkey=brtvakgj16gty0zwa41ntc9mf&amp;dl=0","Click to download Image")</f>
      </c>
      <c r="B129" s="0">
        <f>HYPERLINK("https://dl.dropboxusercontent.com/scl/fi/ew346f5my3kgzlnl1vptn/mens-pullover-size-chartsblaise.jpg?rlkey=36zlrkb81qdyuzkp9dpwr4b63&amp;dl=0","Click to download SizeChart")</f>
      </c>
      <c r="C129" s="0" t="inlineStr">
        <is>
          <t>Blaise Men's Pullover</t>
        </is>
      </c>
      <c r="D129" s="0" t="inlineStr">
        <is>
          <t>'139418</t>
        </is>
      </c>
      <c r="E129" s="0" t="inlineStr">
        <is>
          <t>ISU BLAISE M CL:139418E-2XL</t>
        </is>
      </c>
      <c r="F129" s="0" t="inlineStr">
        <is>
          <t>'801139418083</t>
        </is>
      </c>
      <c r="G129" s="0" t="inlineStr">
        <is>
          <t>MENS</t>
        </is>
      </c>
      <c r="H129" s="0" t="inlineStr">
        <is>
          <t>2XL</t>
        </is>
      </c>
      <c r="I129" s="0">
        <v>59.99</v>
      </c>
      <c r="J129" s="0">
        <v>7</v>
      </c>
    </row>
    <row r="130" spans="1:10" customHeight="0">
      <c r="A130" s="0">
        <f>HYPERLINK("https://dl.dropboxusercontent.com/scl/fi/kwv3ts667o9zc67wp4qlz/blaise-isu-tn.jpg?rlkey=brtvakgj16gty0zwa41ntc9mf&amp;dl=0","Click to download Image")</f>
      </c>
      <c r="B130" s="0">
        <f>HYPERLINK("https://dl.dropboxusercontent.com/scl/fi/ew346f5my3kgzlnl1vptn/mens-pullover-size-chartsblaise.jpg?rlkey=36zlrkb81qdyuzkp9dpwr4b63&amp;dl=0","Click to download SizeChart")</f>
      </c>
      <c r="C130" s="0" t="inlineStr">
        <is>
          <t>Blaise Men's Pullover</t>
        </is>
      </c>
      <c r="D130" s="0" t="inlineStr">
        <is>
          <t>'139418</t>
        </is>
      </c>
      <c r="E130" s="0" t="inlineStr">
        <is>
          <t>ISU BLAISE M CL:139418F-3XL</t>
        </is>
      </c>
      <c r="F130" s="0" t="inlineStr">
        <is>
          <t>'801139418090</t>
        </is>
      </c>
      <c r="G130" s="0" t="inlineStr">
        <is>
          <t>MENS</t>
        </is>
      </c>
      <c r="H130" s="0" t="inlineStr">
        <is>
          <t>3XL</t>
        </is>
      </c>
      <c r="I130" s="0">
        <v>59.99</v>
      </c>
      <c r="J130" s="0">
        <v>4</v>
      </c>
    </row>
    <row r="131" spans="1:10" customHeight="0">
      <c r="A131" s="0">
        <f>HYPERLINK("https://dl.dropboxusercontent.com/scl/fi/kwv3ts667o9zc67wp4qlz/blaise-isu-tn.jpg?rlkey=brtvakgj16gty0zwa41ntc9mf&amp;dl=0","Click to download Image")</f>
      </c>
      <c r="B131" s="0">
        <f>HYPERLINK("https://dl.dropboxusercontent.com/scl/fi/ew346f5my3kgzlnl1vptn/mens-pullover-size-chartsblaise.jpg?rlkey=36zlrkb81qdyuzkp9dpwr4b63&amp;dl=0","Click to download SizeChart")</f>
      </c>
      <c r="C131" s="0" t="inlineStr">
        <is>
          <t>Blaise Men's Pullover</t>
        </is>
      </c>
      <c r="D131" s="0" t="inlineStr">
        <is>
          <t>'139418</t>
        </is>
      </c>
      <c r="E131" s="0" t="inlineStr">
        <is>
          <t>ISU BLAISE M CL:139418Z-12PK</t>
        </is>
      </c>
      <c r="F131" s="0" t="inlineStr">
        <is>
          <t>'801139418991</t>
        </is>
      </c>
      <c r="G131" s="0" t="inlineStr">
        <is>
          <t>MENS</t>
        </is>
      </c>
      <c r="H131" s="0" t="inlineStr">
        <is>
          <t>12 PACK</t>
        </is>
      </c>
      <c r="I131" s="0">
        <v>582</v>
      </c>
      <c r="J131" s="0">
        <v>2</v>
      </c>
    </row>
    <row r="132" spans="1:10" customHeight="0">
      <c r="A132" s="0">
        <f>HYPERLINK("https://dl.dropboxusercontent.com/scl/fi/tf6szwswqtommpqxdtdqh/blaise-139249-tn.jpg?rlkey=xamzih7n303kkzv6ncmuiujib&amp;dl=0","Click to download Image")</f>
      </c>
      <c r="B132" s="0">
        <f>HYPERLINK("https://dl.dropboxusercontent.com/scl/fi/ew346f5my3kgzlnl1vptn/mens-pullover-size-chartsblaise.jpg?rlkey=36zlrkb81qdyuzkp9dpwr4b63&amp;dl=0","Click to download SizeChart")</f>
      </c>
      <c r="C132" s="0" t="inlineStr">
        <is>
          <t>Blaise Men's Pullover</t>
        </is>
      </c>
      <c r="D132" s="0" t="inlineStr">
        <is>
          <t>'139249</t>
        </is>
      </c>
      <c r="E132" s="0" t="inlineStr">
        <is>
          <t>ISU BLAISE M OG:139249A-S</t>
        </is>
      </c>
      <c r="F132" s="0" t="inlineStr">
        <is>
          <t>'801139249045</t>
        </is>
      </c>
      <c r="G132" s="0" t="inlineStr">
        <is>
          <t>MENS</t>
        </is>
      </c>
      <c r="H132" s="0" t="inlineStr">
        <is>
          <t>S</t>
        </is>
      </c>
      <c r="I132" s="0">
        <v>59.99</v>
      </c>
      <c r="J132" s="0">
        <v>0</v>
      </c>
    </row>
    <row r="133" spans="1:10" customHeight="0">
      <c r="A133" s="0">
        <f>HYPERLINK("https://dl.dropboxusercontent.com/scl/fi/tf6szwswqtommpqxdtdqh/blaise-139249-tn.jpg?rlkey=xamzih7n303kkzv6ncmuiujib&amp;dl=0","Click to download Image")</f>
      </c>
      <c r="B133" s="0">
        <f>HYPERLINK("https://dl.dropboxusercontent.com/scl/fi/ew346f5my3kgzlnl1vptn/mens-pullover-size-chartsblaise.jpg?rlkey=36zlrkb81qdyuzkp9dpwr4b63&amp;dl=0","Click to download SizeChart")</f>
      </c>
      <c r="C133" s="0" t="inlineStr">
        <is>
          <t>Blaise Men's Pullover</t>
        </is>
      </c>
      <c r="D133" s="0" t="inlineStr">
        <is>
          <t>'139249</t>
        </is>
      </c>
      <c r="E133" s="0" t="inlineStr">
        <is>
          <t>ISU BLAISE M OG:139249B-M</t>
        </is>
      </c>
      <c r="F133" s="0" t="inlineStr">
        <is>
          <t>'801139249052</t>
        </is>
      </c>
      <c r="G133" s="0" t="inlineStr">
        <is>
          <t>MENS</t>
        </is>
      </c>
      <c r="H133" s="0" t="inlineStr">
        <is>
          <t>M</t>
        </is>
      </c>
      <c r="I133" s="0">
        <v>59.99</v>
      </c>
      <c r="J133" s="0">
        <v>0</v>
      </c>
    </row>
    <row r="134" spans="1:10" customHeight="0">
      <c r="A134" s="0">
        <f>HYPERLINK("https://dl.dropboxusercontent.com/scl/fi/tf6szwswqtommpqxdtdqh/blaise-139249-tn.jpg?rlkey=xamzih7n303kkzv6ncmuiujib&amp;dl=0","Click to download Image")</f>
      </c>
      <c r="B134" s="0">
        <f>HYPERLINK("https://dl.dropboxusercontent.com/scl/fi/ew346f5my3kgzlnl1vptn/mens-pullover-size-chartsblaise.jpg?rlkey=36zlrkb81qdyuzkp9dpwr4b63&amp;dl=0","Click to download SizeChart")</f>
      </c>
      <c r="C134" s="0" t="inlineStr">
        <is>
          <t>Blaise Men's Pullover</t>
        </is>
      </c>
      <c r="D134" s="0" t="inlineStr">
        <is>
          <t>'139249</t>
        </is>
      </c>
      <c r="E134" s="0" t="inlineStr">
        <is>
          <t>ISU BLAISE M OG:139249C-L</t>
        </is>
      </c>
      <c r="F134" s="0" t="inlineStr">
        <is>
          <t>'801139249069</t>
        </is>
      </c>
      <c r="G134" s="0" t="inlineStr">
        <is>
          <t>MENS</t>
        </is>
      </c>
      <c r="H134" s="0" t="inlineStr">
        <is>
          <t>L</t>
        </is>
      </c>
      <c r="I134" s="0">
        <v>59.99</v>
      </c>
      <c r="J134" s="0">
        <v>0</v>
      </c>
    </row>
    <row r="135" spans="1:10" customHeight="0">
      <c r="A135" s="0">
        <f>HYPERLINK("https://dl.dropboxusercontent.com/scl/fi/tf6szwswqtommpqxdtdqh/blaise-139249-tn.jpg?rlkey=xamzih7n303kkzv6ncmuiujib&amp;dl=0","Click to download Image")</f>
      </c>
      <c r="B135" s="0">
        <f>HYPERLINK("https://dl.dropboxusercontent.com/scl/fi/ew346f5my3kgzlnl1vptn/mens-pullover-size-chartsblaise.jpg?rlkey=36zlrkb81qdyuzkp9dpwr4b63&amp;dl=0","Click to download SizeChart")</f>
      </c>
      <c r="C135" s="0" t="inlineStr">
        <is>
          <t>Blaise Men's Pullover</t>
        </is>
      </c>
      <c r="D135" s="0" t="inlineStr">
        <is>
          <t>'139249</t>
        </is>
      </c>
      <c r="E135" s="0" t="inlineStr">
        <is>
          <t>ISU BLAISE M OG:139249D-XL</t>
        </is>
      </c>
      <c r="F135" s="0" t="inlineStr">
        <is>
          <t>'801139249076</t>
        </is>
      </c>
      <c r="G135" s="0" t="inlineStr">
        <is>
          <t>MENS</t>
        </is>
      </c>
      <c r="H135" s="0" t="inlineStr">
        <is>
          <t>XL</t>
        </is>
      </c>
      <c r="I135" s="0">
        <v>59.99</v>
      </c>
      <c r="J135" s="0">
        <v>0</v>
      </c>
    </row>
    <row r="136" spans="1:10" customHeight="0">
      <c r="A136" s="0">
        <f>HYPERLINK("https://dl.dropboxusercontent.com/scl/fi/tf6szwswqtommpqxdtdqh/blaise-139249-tn.jpg?rlkey=xamzih7n303kkzv6ncmuiujib&amp;dl=0","Click to download Image")</f>
      </c>
      <c r="B136" s="0">
        <f>HYPERLINK("https://dl.dropboxusercontent.com/scl/fi/ew346f5my3kgzlnl1vptn/mens-pullover-size-chartsblaise.jpg?rlkey=36zlrkb81qdyuzkp9dpwr4b63&amp;dl=0","Click to download SizeChart")</f>
      </c>
      <c r="C136" s="0" t="inlineStr">
        <is>
          <t>Blaise Men's Pullover</t>
        </is>
      </c>
      <c r="D136" s="0" t="inlineStr">
        <is>
          <t>'139249</t>
        </is>
      </c>
      <c r="E136" s="0" t="inlineStr">
        <is>
          <t>ISU BLAISE M OG:139249E-2XL</t>
        </is>
      </c>
      <c r="F136" s="0" t="inlineStr">
        <is>
          <t>'801139249083</t>
        </is>
      </c>
      <c r="G136" s="0" t="inlineStr">
        <is>
          <t>MENS</t>
        </is>
      </c>
      <c r="H136" s="0" t="inlineStr">
        <is>
          <t>2XL</t>
        </is>
      </c>
      <c r="I136" s="0">
        <v>59.99</v>
      </c>
      <c r="J136" s="0">
        <v>1</v>
      </c>
    </row>
    <row r="137" spans="1:10" customHeight="0">
      <c r="A137" s="0">
        <f>HYPERLINK("https://dl.dropboxusercontent.com/scl/fi/tf6szwswqtommpqxdtdqh/blaise-139249-tn.jpg?rlkey=xamzih7n303kkzv6ncmuiujib&amp;dl=0","Click to download Image")</f>
      </c>
      <c r="B137" s="0">
        <f>HYPERLINK("https://dl.dropboxusercontent.com/scl/fi/ew346f5my3kgzlnl1vptn/mens-pullover-size-chartsblaise.jpg?rlkey=36zlrkb81qdyuzkp9dpwr4b63&amp;dl=0","Click to download SizeChart")</f>
      </c>
      <c r="C137" s="0" t="inlineStr">
        <is>
          <t>Blaise Men's Pullover</t>
        </is>
      </c>
      <c r="D137" s="0" t="inlineStr">
        <is>
          <t>'139249</t>
        </is>
      </c>
      <c r="E137" s="0" t="inlineStr">
        <is>
          <t>ISU BLAISE M OG:139249F-3XL</t>
        </is>
      </c>
      <c r="F137" s="0" t="inlineStr">
        <is>
          <t>'801139249090</t>
        </is>
      </c>
      <c r="G137" s="0" t="inlineStr">
        <is>
          <t>MENS</t>
        </is>
      </c>
      <c r="H137" s="0" t="inlineStr">
        <is>
          <t>3XL</t>
        </is>
      </c>
      <c r="I137" s="0">
        <v>59.99</v>
      </c>
      <c r="J137" s="0">
        <v>0</v>
      </c>
    </row>
    <row r="138" spans="1:10" customHeight="0">
      <c r="A138" s="0">
        <f>HYPERLINK("https://dl.dropboxusercontent.com/scl/fi/tf6szwswqtommpqxdtdqh/blaise-139249-tn.jpg?rlkey=xamzih7n303kkzv6ncmuiujib&amp;dl=0","Click to download Image")</f>
      </c>
      <c r="B138" s="0">
        <f>HYPERLINK("https://dl.dropboxusercontent.com/scl/fi/ew346f5my3kgzlnl1vptn/mens-pullover-size-chartsblaise.jpg?rlkey=36zlrkb81qdyuzkp9dpwr4b63&amp;dl=0","Click to download SizeChart")</f>
      </c>
      <c r="C138" s="0" t="inlineStr">
        <is>
          <t>Blaise Men's Pullover</t>
        </is>
      </c>
      <c r="D138" s="0" t="inlineStr">
        <is>
          <t>'139249</t>
        </is>
      </c>
      <c r="E138" s="0" t="inlineStr">
        <is>
          <t>ISU BLAISE M OG:139249Z-12PK</t>
        </is>
      </c>
      <c r="F138" s="0" t="inlineStr">
        <is>
          <t>'801139249991</t>
        </is>
      </c>
      <c r="G138" s="0" t="inlineStr">
        <is>
          <t>MENS</t>
        </is>
      </c>
      <c r="H138" s="0" t="inlineStr">
        <is>
          <t>12 PACK</t>
        </is>
      </c>
      <c r="I138" s="0">
        <v>582</v>
      </c>
      <c r="J138" s="0">
        <v>0</v>
      </c>
    </row>
    <row r="139" spans="1:10" customHeight="0">
      <c r="A139" s="0">
        <f>HYPERLINK("https://dl.dropboxusercontent.com/scl/fi/7i4asdlfgcr3wegvx7b9n/untitled-8202713.jpg?rlkey=rqnzp88ppfgsh1dsco2qy9bs7&amp;dl=0","Click to download Image")</f>
      </c>
      <c r="B139" s="0">
        <f>HYPERLINK("https://dl.dropboxusercontent.com/scl/fi/kb6gpjzpz7smued2wfq8x/mens-hoodie-size-chartsquincy.jpg?rlkey=3rdo5zggqwj204m2wpgqik71f&amp;dl=0","Click to download SizeChart")</f>
      </c>
      <c r="C139" s="0" t="inlineStr">
        <is>
          <t>Quincy Men's Hoodie</t>
        </is>
      </c>
      <c r="D139" s="0" t="inlineStr">
        <is>
          <t>'138621</t>
        </is>
      </c>
      <c r="E139" s="0" t="inlineStr">
        <is>
          <t>ISU QUINCY M GY:138621A-S</t>
        </is>
      </c>
      <c r="F139" s="0" t="inlineStr">
        <is>
          <t>'801138621040</t>
        </is>
      </c>
      <c r="G139" s="0" t="inlineStr">
        <is>
          <t>MENS</t>
        </is>
      </c>
      <c r="H139" s="0" t="inlineStr">
        <is>
          <t>S</t>
        </is>
      </c>
      <c r="I139" s="0">
        <v>59.99</v>
      </c>
      <c r="J139" s="0">
        <v>7</v>
      </c>
    </row>
    <row r="140" spans="1:10" customHeight="0">
      <c r="A140" s="0">
        <f>HYPERLINK("https://dl.dropboxusercontent.com/scl/fi/7i4asdlfgcr3wegvx7b9n/untitled-8202713.jpg?rlkey=rqnzp88ppfgsh1dsco2qy9bs7&amp;dl=0","Click to download Image")</f>
      </c>
      <c r="B140" s="0">
        <f>HYPERLINK("https://dl.dropboxusercontent.com/scl/fi/kb6gpjzpz7smued2wfq8x/mens-hoodie-size-chartsquincy.jpg?rlkey=3rdo5zggqwj204m2wpgqik71f&amp;dl=0","Click to download SizeChart")</f>
      </c>
      <c r="C140" s="0" t="inlineStr">
        <is>
          <t>Quincy Men's Hoodie</t>
        </is>
      </c>
      <c r="D140" s="0" t="inlineStr">
        <is>
          <t>'138621</t>
        </is>
      </c>
      <c r="E140" s="0" t="inlineStr">
        <is>
          <t>ISU QUINCY M GY:138621B-M</t>
        </is>
      </c>
      <c r="F140" s="0" t="inlineStr">
        <is>
          <t>'801138621057</t>
        </is>
      </c>
      <c r="G140" s="0" t="inlineStr">
        <is>
          <t>MENS</t>
        </is>
      </c>
      <c r="H140" s="0" t="inlineStr">
        <is>
          <t>M</t>
        </is>
      </c>
      <c r="I140" s="0">
        <v>59.99</v>
      </c>
      <c r="J140" s="0">
        <v>9</v>
      </c>
    </row>
    <row r="141" spans="1:10" customHeight="0">
      <c r="A141" s="0">
        <f>HYPERLINK("https://dl.dropboxusercontent.com/scl/fi/7i4asdlfgcr3wegvx7b9n/untitled-8202713.jpg?rlkey=rqnzp88ppfgsh1dsco2qy9bs7&amp;dl=0","Click to download Image")</f>
      </c>
      <c r="B141" s="0">
        <f>HYPERLINK("https://dl.dropboxusercontent.com/scl/fi/kb6gpjzpz7smued2wfq8x/mens-hoodie-size-chartsquincy.jpg?rlkey=3rdo5zggqwj204m2wpgqik71f&amp;dl=0","Click to download SizeChart")</f>
      </c>
      <c r="C141" s="0" t="inlineStr">
        <is>
          <t>Quincy Men's Hoodie</t>
        </is>
      </c>
      <c r="D141" s="0" t="inlineStr">
        <is>
          <t>'138621</t>
        </is>
      </c>
      <c r="E141" s="0" t="inlineStr">
        <is>
          <t>ISU QUINCY M GY:138621C-L</t>
        </is>
      </c>
      <c r="F141" s="0" t="inlineStr">
        <is>
          <t>'801138621064</t>
        </is>
      </c>
      <c r="G141" s="0" t="inlineStr">
        <is>
          <t>MENS</t>
        </is>
      </c>
      <c r="H141" s="0" t="inlineStr">
        <is>
          <t>L</t>
        </is>
      </c>
      <c r="I141" s="0">
        <v>59.99</v>
      </c>
      <c r="J141" s="0">
        <v>10</v>
      </c>
    </row>
    <row r="142" spans="1:10" customHeight="0">
      <c r="A142" s="0">
        <f>HYPERLINK("https://dl.dropboxusercontent.com/scl/fi/7i4asdlfgcr3wegvx7b9n/untitled-8202713.jpg?rlkey=rqnzp88ppfgsh1dsco2qy9bs7&amp;dl=0","Click to download Image")</f>
      </c>
      <c r="B142" s="0">
        <f>HYPERLINK("https://dl.dropboxusercontent.com/scl/fi/kb6gpjzpz7smued2wfq8x/mens-hoodie-size-chartsquincy.jpg?rlkey=3rdo5zggqwj204m2wpgqik71f&amp;dl=0","Click to download SizeChart")</f>
      </c>
      <c r="C142" s="0" t="inlineStr">
        <is>
          <t>Quincy Men's Hoodie</t>
        </is>
      </c>
      <c r="D142" s="0" t="inlineStr">
        <is>
          <t>'138621</t>
        </is>
      </c>
      <c r="E142" s="0" t="inlineStr">
        <is>
          <t>ISU QUINCY M GY:138621D-XL</t>
        </is>
      </c>
      <c r="F142" s="0" t="inlineStr">
        <is>
          <t>'801138621071</t>
        </is>
      </c>
      <c r="G142" s="0" t="inlineStr">
        <is>
          <t>MENS</t>
        </is>
      </c>
      <c r="H142" s="0" t="inlineStr">
        <is>
          <t>XL</t>
        </is>
      </c>
      <c r="I142" s="0">
        <v>59.99</v>
      </c>
      <c r="J142" s="0">
        <v>13</v>
      </c>
    </row>
    <row r="143" spans="1:10" customHeight="0">
      <c r="A143" s="0">
        <f>HYPERLINK("https://dl.dropboxusercontent.com/scl/fi/7i4asdlfgcr3wegvx7b9n/untitled-8202713.jpg?rlkey=rqnzp88ppfgsh1dsco2qy9bs7&amp;dl=0","Click to download Image")</f>
      </c>
      <c r="B143" s="0">
        <f>HYPERLINK("https://dl.dropboxusercontent.com/scl/fi/kb6gpjzpz7smued2wfq8x/mens-hoodie-size-chartsquincy.jpg?rlkey=3rdo5zggqwj204m2wpgqik71f&amp;dl=0","Click to download SizeChart")</f>
      </c>
      <c r="C143" s="0" t="inlineStr">
        <is>
          <t>Quincy Men's Hoodie</t>
        </is>
      </c>
      <c r="D143" s="0" t="inlineStr">
        <is>
          <t>'138621</t>
        </is>
      </c>
      <c r="E143" s="0" t="inlineStr">
        <is>
          <t>ISU QUINCY M GY:138621E-2XL</t>
        </is>
      </c>
      <c r="F143" s="0" t="inlineStr">
        <is>
          <t>'801138621088</t>
        </is>
      </c>
      <c r="G143" s="0" t="inlineStr">
        <is>
          <t>MENS</t>
        </is>
      </c>
      <c r="H143" s="0" t="inlineStr">
        <is>
          <t>2XL</t>
        </is>
      </c>
      <c r="I143" s="0">
        <v>59.99</v>
      </c>
      <c r="J143" s="0">
        <v>11</v>
      </c>
    </row>
    <row r="144" spans="1:10" customHeight="0">
      <c r="A144" s="0">
        <f>HYPERLINK("https://dl.dropboxusercontent.com/scl/fi/7i4asdlfgcr3wegvx7b9n/untitled-8202713.jpg?rlkey=rqnzp88ppfgsh1dsco2qy9bs7&amp;dl=0","Click to download Image")</f>
      </c>
      <c r="B144" s="0">
        <f>HYPERLINK("https://dl.dropboxusercontent.com/scl/fi/kb6gpjzpz7smued2wfq8x/mens-hoodie-size-chartsquincy.jpg?rlkey=3rdo5zggqwj204m2wpgqik71f&amp;dl=0","Click to download SizeChart")</f>
      </c>
      <c r="C144" s="0" t="inlineStr">
        <is>
          <t>Quincy Men's Hoodie</t>
        </is>
      </c>
      <c r="D144" s="0" t="inlineStr">
        <is>
          <t>'138621</t>
        </is>
      </c>
      <c r="E144" s="0" t="inlineStr">
        <is>
          <t>ISU QUINCY M GY:138621F-3XL</t>
        </is>
      </c>
      <c r="F144" s="0" t="inlineStr">
        <is>
          <t>'801138621095</t>
        </is>
      </c>
      <c r="G144" s="0" t="inlineStr">
        <is>
          <t>MENS</t>
        </is>
      </c>
      <c r="H144" s="0" t="inlineStr">
        <is>
          <t>3XL</t>
        </is>
      </c>
      <c r="I144" s="0">
        <v>59.99</v>
      </c>
      <c r="J144" s="0">
        <v>6</v>
      </c>
    </row>
    <row r="145" spans="1:10" customHeight="0">
      <c r="A145" s="0">
        <f>HYPERLINK("https://dl.dropboxusercontent.com/scl/fi/7i4asdlfgcr3wegvx7b9n/untitled-8202713.jpg?rlkey=rqnzp88ppfgsh1dsco2qy9bs7&amp;dl=0","Click to download Image")</f>
      </c>
      <c r="B145" s="0">
        <f>HYPERLINK("https://dl.dropboxusercontent.com/scl/fi/kb6gpjzpz7smued2wfq8x/mens-hoodie-size-chartsquincy.jpg?rlkey=3rdo5zggqwj204m2wpgqik71f&amp;dl=0","Click to download SizeChart")</f>
      </c>
      <c r="C145" s="0" t="inlineStr">
        <is>
          <t>Quincy Men's Hoodie</t>
        </is>
      </c>
      <c r="D145" s="0" t="inlineStr">
        <is>
          <t>'138621</t>
        </is>
      </c>
      <c r="E145" s="0" t="inlineStr">
        <is>
          <t>ISU QUINCY M GY:138621Z-12PK</t>
        </is>
      </c>
      <c r="F145" s="0" t="inlineStr">
        <is>
          <t>'801138621996</t>
        </is>
      </c>
      <c r="G145" s="0" t="inlineStr">
        <is>
          <t>MENS</t>
        </is>
      </c>
      <c r="H145" s="0" t="inlineStr">
        <is>
          <t>12 PACK</t>
        </is>
      </c>
      <c r="I145" s="0">
        <v>582</v>
      </c>
      <c r="J145" s="0">
        <v>3</v>
      </c>
    </row>
    <row r="146" spans="1:10" customHeight="0">
      <c r="A146" s="0">
        <f>HYPERLINK("https://dl.dropboxusercontent.com/scl/fi/y6l9wcze81gqghkenmwl7/william-139299-t.jpg?rlkey=60egtv3vd4shkldrsq78boirn&amp;dl=0","Click to download Image")</f>
      </c>
      <c r="B146" s="0">
        <f>HYPERLINK("https://dl.dropboxusercontent.com/scl/fi/ixjnm3shbpmo827bttk7o/mens-jackets-size-chartswilliam.jpg?rlkey=3ao81llzkz6jgoc7bsicdxpzc&amp;dl=0","Click to download SizeChart")</f>
      </c>
      <c r="C146" s="0" t="inlineStr">
        <is>
          <t>William Men's Jacket</t>
        </is>
      </c>
      <c r="D146" s="0" t="inlineStr">
        <is>
          <t>'139299</t>
        </is>
      </c>
      <c r="E146" s="0" t="inlineStr">
        <is>
          <t>ISU WILLIA M BK:139299A-S</t>
        </is>
      </c>
      <c r="F146" s="0" t="inlineStr">
        <is>
          <t>'801139299040</t>
        </is>
      </c>
      <c r="G146" s="0" t="inlineStr">
        <is>
          <t>MENS</t>
        </is>
      </c>
      <c r="H146" s="0" t="inlineStr">
        <is>
          <t>S</t>
        </is>
      </c>
      <c r="I146" s="0">
        <v>109.99</v>
      </c>
      <c r="J146" s="0">
        <v>5</v>
      </c>
    </row>
    <row r="147" spans="1:10" customHeight="0">
      <c r="A147" s="0">
        <f>HYPERLINK("https://dl.dropboxusercontent.com/scl/fi/y6l9wcze81gqghkenmwl7/william-139299-t.jpg?rlkey=60egtv3vd4shkldrsq78boirn&amp;dl=0","Click to download Image")</f>
      </c>
      <c r="B147" s="0">
        <f>HYPERLINK("https://dl.dropboxusercontent.com/scl/fi/ixjnm3shbpmo827bttk7o/mens-jackets-size-chartswilliam.jpg?rlkey=3ao81llzkz6jgoc7bsicdxpzc&amp;dl=0","Click to download SizeChart")</f>
      </c>
      <c r="C147" s="0" t="inlineStr">
        <is>
          <t>William Men's Jacket</t>
        </is>
      </c>
      <c r="D147" s="0" t="inlineStr">
        <is>
          <t>'139299</t>
        </is>
      </c>
      <c r="E147" s="0" t="inlineStr">
        <is>
          <t>ISU WILLIA M BK:139299B-M</t>
        </is>
      </c>
      <c r="F147" s="0" t="inlineStr">
        <is>
          <t>'801139299057</t>
        </is>
      </c>
      <c r="G147" s="0" t="inlineStr">
        <is>
          <t>MENS</t>
        </is>
      </c>
      <c r="H147" s="0" t="inlineStr">
        <is>
          <t>M</t>
        </is>
      </c>
      <c r="I147" s="0">
        <v>109.99</v>
      </c>
      <c r="J147" s="0">
        <v>11</v>
      </c>
    </row>
    <row r="148" spans="1:10" customHeight="0">
      <c r="A148" s="0">
        <f>HYPERLINK("https://dl.dropboxusercontent.com/scl/fi/y6l9wcze81gqghkenmwl7/william-139299-t.jpg?rlkey=60egtv3vd4shkldrsq78boirn&amp;dl=0","Click to download Image")</f>
      </c>
      <c r="B148" s="0">
        <f>HYPERLINK("https://dl.dropboxusercontent.com/scl/fi/ixjnm3shbpmo827bttk7o/mens-jackets-size-chartswilliam.jpg?rlkey=3ao81llzkz6jgoc7bsicdxpzc&amp;dl=0","Click to download SizeChart")</f>
      </c>
      <c r="C148" s="0" t="inlineStr">
        <is>
          <t>William Men's Jacket</t>
        </is>
      </c>
      <c r="D148" s="0" t="inlineStr">
        <is>
          <t>'139299</t>
        </is>
      </c>
      <c r="E148" s="0" t="inlineStr">
        <is>
          <t>ISU WILLIA M BK:139299C-L</t>
        </is>
      </c>
      <c r="F148" s="0" t="inlineStr">
        <is>
          <t>'801139299064</t>
        </is>
      </c>
      <c r="G148" s="0" t="inlineStr">
        <is>
          <t>MENS</t>
        </is>
      </c>
      <c r="H148" s="0" t="inlineStr">
        <is>
          <t>L</t>
        </is>
      </c>
      <c r="I148" s="0">
        <v>109.99</v>
      </c>
      <c r="J148" s="0">
        <v>10</v>
      </c>
    </row>
    <row r="149" spans="1:10" customHeight="0">
      <c r="A149" s="0">
        <f>HYPERLINK("https://dl.dropboxusercontent.com/scl/fi/y6l9wcze81gqghkenmwl7/william-139299-t.jpg?rlkey=60egtv3vd4shkldrsq78boirn&amp;dl=0","Click to download Image")</f>
      </c>
      <c r="B149" s="0">
        <f>HYPERLINK("https://dl.dropboxusercontent.com/scl/fi/ixjnm3shbpmo827bttk7o/mens-jackets-size-chartswilliam.jpg?rlkey=3ao81llzkz6jgoc7bsicdxpzc&amp;dl=0","Click to download SizeChart")</f>
      </c>
      <c r="C149" s="0" t="inlineStr">
        <is>
          <t>William Men's Jacket</t>
        </is>
      </c>
      <c r="D149" s="0" t="inlineStr">
        <is>
          <t>'139299</t>
        </is>
      </c>
      <c r="E149" s="0" t="inlineStr">
        <is>
          <t>ISU WILLIA M BK:139299D-XL</t>
        </is>
      </c>
      <c r="F149" s="0" t="inlineStr">
        <is>
          <t>'801139299071</t>
        </is>
      </c>
      <c r="G149" s="0" t="inlineStr">
        <is>
          <t>MENS</t>
        </is>
      </c>
      <c r="H149" s="0" t="inlineStr">
        <is>
          <t>XL</t>
        </is>
      </c>
      <c r="I149" s="0">
        <v>109.99</v>
      </c>
      <c r="J149" s="0">
        <v>14</v>
      </c>
    </row>
    <row r="150" spans="1:10" customHeight="0">
      <c r="A150" s="0">
        <f>HYPERLINK("https://dl.dropboxusercontent.com/scl/fi/y6l9wcze81gqghkenmwl7/william-139299-t.jpg?rlkey=60egtv3vd4shkldrsq78boirn&amp;dl=0","Click to download Image")</f>
      </c>
      <c r="B150" s="0">
        <f>HYPERLINK("https://dl.dropboxusercontent.com/scl/fi/ixjnm3shbpmo827bttk7o/mens-jackets-size-chartswilliam.jpg?rlkey=3ao81llzkz6jgoc7bsicdxpzc&amp;dl=0","Click to download SizeChart")</f>
      </c>
      <c r="C150" s="0" t="inlineStr">
        <is>
          <t>William Men's Jacket</t>
        </is>
      </c>
      <c r="D150" s="0" t="inlineStr">
        <is>
          <t>'139299</t>
        </is>
      </c>
      <c r="E150" s="0" t="inlineStr">
        <is>
          <t>ISU WILLIA M BK:139299E-2XL</t>
        </is>
      </c>
      <c r="F150" s="0" t="inlineStr">
        <is>
          <t>'801139299088</t>
        </is>
      </c>
      <c r="G150" s="0" t="inlineStr">
        <is>
          <t>MENS</t>
        </is>
      </c>
      <c r="H150" s="0" t="inlineStr">
        <is>
          <t>2XL</t>
        </is>
      </c>
      <c r="I150" s="0">
        <v>111.99</v>
      </c>
      <c r="J150" s="0">
        <v>10</v>
      </c>
    </row>
    <row r="151" spans="1:10" customHeight="0">
      <c r="A151" s="0">
        <f>HYPERLINK("https://dl.dropboxusercontent.com/scl/fi/y6l9wcze81gqghkenmwl7/william-139299-t.jpg?rlkey=60egtv3vd4shkldrsq78boirn&amp;dl=0","Click to download Image")</f>
      </c>
      <c r="B151" s="0">
        <f>HYPERLINK("https://dl.dropboxusercontent.com/scl/fi/ixjnm3shbpmo827bttk7o/mens-jackets-size-chartswilliam.jpg?rlkey=3ao81llzkz6jgoc7bsicdxpzc&amp;dl=0","Click to download SizeChart")</f>
      </c>
      <c r="C151" s="0" t="inlineStr">
        <is>
          <t>William Men's Jacket</t>
        </is>
      </c>
      <c r="D151" s="0" t="inlineStr">
        <is>
          <t>'139299</t>
        </is>
      </c>
      <c r="E151" s="0" t="inlineStr">
        <is>
          <t>ISU WILLIA M BK:139299F-3XL</t>
        </is>
      </c>
      <c r="F151" s="0" t="inlineStr">
        <is>
          <t>'801139299095</t>
        </is>
      </c>
      <c r="G151" s="0" t="inlineStr">
        <is>
          <t>MENS</t>
        </is>
      </c>
      <c r="H151" s="0" t="inlineStr">
        <is>
          <t>3XL</t>
        </is>
      </c>
      <c r="I151" s="0">
        <v>111.99</v>
      </c>
      <c r="J151" s="0">
        <v>5</v>
      </c>
    </row>
    <row r="152" spans="1:10" customHeight="0">
      <c r="A152" s="0">
        <f>HYPERLINK("https://dl.dropboxusercontent.com/scl/fi/y6l9wcze81gqghkenmwl7/william-139299-t.jpg?rlkey=60egtv3vd4shkldrsq78boirn&amp;dl=0","Click to download Image")</f>
      </c>
      <c r="B152" s="0">
        <f>HYPERLINK("https://dl.dropboxusercontent.com/scl/fi/ixjnm3shbpmo827bttk7o/mens-jackets-size-chartswilliam.jpg?rlkey=3ao81llzkz6jgoc7bsicdxpzc&amp;dl=0","Click to download SizeChart")</f>
      </c>
      <c r="C152" s="0" t="inlineStr">
        <is>
          <t>William Men's Jacket</t>
        </is>
      </c>
      <c r="D152" s="0" t="inlineStr">
        <is>
          <t>'139299</t>
        </is>
      </c>
      <c r="E152" s="0" t="inlineStr">
        <is>
          <t>ISU WILLIA M BK:139299Z-12PK</t>
        </is>
      </c>
      <c r="F152" s="0" t="inlineStr">
        <is>
          <t>'801139299996</t>
        </is>
      </c>
      <c r="G152" s="0" t="inlineStr">
        <is>
          <t>MENS</t>
        </is>
      </c>
      <c r="H152" s="0" t="inlineStr">
        <is>
          <t>12 PACK</t>
        </is>
      </c>
      <c r="I152" s="0">
        <v>1052.4</v>
      </c>
      <c r="J152" s="0">
        <v>3</v>
      </c>
    </row>
    <row r="153" spans="1:10" customHeight="0">
      <c r="A153" s="0">
        <f>HYPERLINK("https://dl.dropboxusercontent.com/scl/fi/kj7kpnoky4am2fis0vm56/grove90482.jpg?rlkey=ikhdlrglt9yv6h8tw3t1o3vcx&amp;dl=0","Click to download Image")</f>
      </c>
      <c r="B153" s="0">
        <f>HYPERLINK("https://dl.dropboxusercontent.com/scl/fi/60a5wkezeiqcc9p2wl6ab/mens-jackets-size-chartsgrove.jpg?rlkey=xzq3u00p4jwk8n0sujca3il54&amp;dl=0","Click to download SizeChart")</f>
      </c>
      <c r="C153" s="0" t="inlineStr">
        <is>
          <t>Grove Men's Windshell Jacket</t>
        </is>
      </c>
      <c r="D153" s="0" t="inlineStr">
        <is>
          <t>'138650</t>
        </is>
      </c>
      <c r="E153" s="0" t="inlineStr">
        <is>
          <t>ISU GROVE M BK:138650A-S</t>
        </is>
      </c>
      <c r="F153" s="0" t="inlineStr">
        <is>
          <t>'801138650040</t>
        </is>
      </c>
      <c r="G153" s="0" t="inlineStr">
        <is>
          <t>MENS</t>
        </is>
      </c>
      <c r="H153" s="0" t="inlineStr">
        <is>
          <t>S</t>
        </is>
      </c>
      <c r="I153" s="0">
        <v>68.99</v>
      </c>
      <c r="J153" s="0">
        <v>2</v>
      </c>
    </row>
    <row r="154" spans="1:10" customHeight="0">
      <c r="A154" s="0">
        <f>HYPERLINK("https://dl.dropboxusercontent.com/scl/fi/kj7kpnoky4am2fis0vm56/grove90482.jpg?rlkey=ikhdlrglt9yv6h8tw3t1o3vcx&amp;dl=0","Click to download Image")</f>
      </c>
      <c r="B154" s="0">
        <f>HYPERLINK("https://dl.dropboxusercontent.com/scl/fi/60a5wkezeiqcc9p2wl6ab/mens-jackets-size-chartsgrove.jpg?rlkey=xzq3u00p4jwk8n0sujca3il54&amp;dl=0","Click to download SizeChart")</f>
      </c>
      <c r="C154" s="0" t="inlineStr">
        <is>
          <t>Grove Men's Windshell Jacket</t>
        </is>
      </c>
      <c r="D154" s="0" t="inlineStr">
        <is>
          <t>'138650</t>
        </is>
      </c>
      <c r="E154" s="0" t="inlineStr">
        <is>
          <t>ISU GROVE M BK:138650B-M</t>
        </is>
      </c>
      <c r="F154" s="0" t="inlineStr">
        <is>
          <t>'801138650057</t>
        </is>
      </c>
      <c r="G154" s="0" t="inlineStr">
        <is>
          <t>MENS</t>
        </is>
      </c>
      <c r="H154" s="0" t="inlineStr">
        <is>
          <t>M</t>
        </is>
      </c>
      <c r="I154" s="0">
        <v>68.99</v>
      </c>
      <c r="J154" s="0">
        <v>5</v>
      </c>
    </row>
    <row r="155" spans="1:10" customHeight="0">
      <c r="A155" s="0">
        <f>HYPERLINK("https://dl.dropboxusercontent.com/scl/fi/kj7kpnoky4am2fis0vm56/grove90482.jpg?rlkey=ikhdlrglt9yv6h8tw3t1o3vcx&amp;dl=0","Click to download Image")</f>
      </c>
      <c r="B155" s="0">
        <f>HYPERLINK("https://dl.dropboxusercontent.com/scl/fi/60a5wkezeiqcc9p2wl6ab/mens-jackets-size-chartsgrove.jpg?rlkey=xzq3u00p4jwk8n0sujca3il54&amp;dl=0","Click to download SizeChart")</f>
      </c>
      <c r="C155" s="0" t="inlineStr">
        <is>
          <t>Grove Men's Windshell Jacket</t>
        </is>
      </c>
      <c r="D155" s="0" t="inlineStr">
        <is>
          <t>'138650</t>
        </is>
      </c>
      <c r="E155" s="0" t="inlineStr">
        <is>
          <t>ISU GROVE M BK:138650C-L</t>
        </is>
      </c>
      <c r="F155" s="0" t="inlineStr">
        <is>
          <t>'801138650064</t>
        </is>
      </c>
      <c r="G155" s="0" t="inlineStr">
        <is>
          <t>MENS</t>
        </is>
      </c>
      <c r="H155" s="0" t="inlineStr">
        <is>
          <t>L</t>
        </is>
      </c>
      <c r="I155" s="0">
        <v>68.99</v>
      </c>
      <c r="J155" s="0">
        <v>9</v>
      </c>
    </row>
    <row r="156" spans="1:10" customHeight="0">
      <c r="A156" s="0">
        <f>HYPERLINK("https://dl.dropboxusercontent.com/scl/fi/kj7kpnoky4am2fis0vm56/grove90482.jpg?rlkey=ikhdlrglt9yv6h8tw3t1o3vcx&amp;dl=0","Click to download Image")</f>
      </c>
      <c r="B156" s="0">
        <f>HYPERLINK("https://dl.dropboxusercontent.com/scl/fi/60a5wkezeiqcc9p2wl6ab/mens-jackets-size-chartsgrove.jpg?rlkey=xzq3u00p4jwk8n0sujca3il54&amp;dl=0","Click to download SizeChart")</f>
      </c>
      <c r="C156" s="0" t="inlineStr">
        <is>
          <t>Grove Men's Windshell Jacket</t>
        </is>
      </c>
      <c r="D156" s="0" t="inlineStr">
        <is>
          <t>'138650</t>
        </is>
      </c>
      <c r="E156" s="0" t="inlineStr">
        <is>
          <t>ISU GROVE M BK:138650D-XL</t>
        </is>
      </c>
      <c r="F156" s="0" t="inlineStr">
        <is>
          <t>'801138650071</t>
        </is>
      </c>
      <c r="G156" s="0" t="inlineStr">
        <is>
          <t>MENS</t>
        </is>
      </c>
      <c r="H156" s="0" t="inlineStr">
        <is>
          <t>XL</t>
        </is>
      </c>
      <c r="I156" s="0">
        <v>68.99</v>
      </c>
      <c r="J156" s="0">
        <v>8</v>
      </c>
    </row>
    <row r="157" spans="1:10" customHeight="0">
      <c r="A157" s="0">
        <f>HYPERLINK("https://dl.dropboxusercontent.com/scl/fi/kj7kpnoky4am2fis0vm56/grove90482.jpg?rlkey=ikhdlrglt9yv6h8tw3t1o3vcx&amp;dl=0","Click to download Image")</f>
      </c>
      <c r="B157" s="0">
        <f>HYPERLINK("https://dl.dropboxusercontent.com/scl/fi/60a5wkezeiqcc9p2wl6ab/mens-jackets-size-chartsgrove.jpg?rlkey=xzq3u00p4jwk8n0sujca3il54&amp;dl=0","Click to download SizeChart")</f>
      </c>
      <c r="C157" s="0" t="inlineStr">
        <is>
          <t>Grove Men's Windshell Jacket</t>
        </is>
      </c>
      <c r="D157" s="0" t="inlineStr">
        <is>
          <t>'138650</t>
        </is>
      </c>
      <c r="E157" s="0" t="inlineStr">
        <is>
          <t>ISU GROVE M BK:138650E-2XL</t>
        </is>
      </c>
      <c r="F157" s="0" t="inlineStr">
        <is>
          <t>'801138650088</t>
        </is>
      </c>
      <c r="G157" s="0" t="inlineStr">
        <is>
          <t>MENS</t>
        </is>
      </c>
      <c r="H157" s="0" t="inlineStr">
        <is>
          <t>2XL</t>
        </is>
      </c>
      <c r="I157" s="0">
        <v>70.99</v>
      </c>
      <c r="J157" s="0">
        <v>4</v>
      </c>
    </row>
    <row r="158" spans="1:10" customHeight="0">
      <c r="A158" s="0">
        <f>HYPERLINK("https://dl.dropboxusercontent.com/scl/fi/kj7kpnoky4am2fis0vm56/grove90482.jpg?rlkey=ikhdlrglt9yv6h8tw3t1o3vcx&amp;dl=0","Click to download Image")</f>
      </c>
      <c r="B158" s="0">
        <f>HYPERLINK("https://dl.dropboxusercontent.com/scl/fi/60a5wkezeiqcc9p2wl6ab/mens-jackets-size-chartsgrove.jpg?rlkey=xzq3u00p4jwk8n0sujca3il54&amp;dl=0","Click to download SizeChart")</f>
      </c>
      <c r="C158" s="0" t="inlineStr">
        <is>
          <t>Grove Men's Windshell Jacket</t>
        </is>
      </c>
      <c r="D158" s="0" t="inlineStr">
        <is>
          <t>'138650</t>
        </is>
      </c>
      <c r="E158" s="0" t="inlineStr">
        <is>
          <t>ISU GROVE M BK:138650F-3XL</t>
        </is>
      </c>
      <c r="F158" s="0" t="inlineStr">
        <is>
          <t>'801138650095</t>
        </is>
      </c>
      <c r="G158" s="0" t="inlineStr">
        <is>
          <t>MENS</t>
        </is>
      </c>
      <c r="H158" s="0" t="inlineStr">
        <is>
          <t>3XL</t>
        </is>
      </c>
      <c r="I158" s="0">
        <v>70.99</v>
      </c>
      <c r="J158" s="0">
        <v>3</v>
      </c>
    </row>
    <row r="159" spans="1:10" customHeight="0">
      <c r="A159" s="0">
        <f>HYPERLINK("https://dl.dropboxusercontent.com/scl/fi/kj7kpnoky4am2fis0vm56/grove90482.jpg?rlkey=ikhdlrglt9yv6h8tw3t1o3vcx&amp;dl=0","Click to download Image")</f>
      </c>
      <c r="B159" s="0">
        <f>HYPERLINK("https://dl.dropboxusercontent.com/scl/fi/60a5wkezeiqcc9p2wl6ab/mens-jackets-size-chartsgrove.jpg?rlkey=xzq3u00p4jwk8n0sujca3il54&amp;dl=0","Click to download SizeChart")</f>
      </c>
      <c r="C159" s="0" t="inlineStr">
        <is>
          <t>Grove Men's Windshell Jacket</t>
        </is>
      </c>
      <c r="D159" s="0" t="inlineStr">
        <is>
          <t>'138650</t>
        </is>
      </c>
      <c r="E159" s="0" t="inlineStr">
        <is>
          <t>ISU GROVE M BK:138650Z-12PK</t>
        </is>
      </c>
      <c r="F159" s="0" t="inlineStr">
        <is>
          <t>'801138650996</t>
        </is>
      </c>
      <c r="G159" s="0" t="inlineStr">
        <is>
          <t>MENS</t>
        </is>
      </c>
      <c r="H159" s="0" t="inlineStr">
        <is>
          <t>12 PACK</t>
        </is>
      </c>
      <c r="I159" s="0">
        <v>668.33</v>
      </c>
      <c r="J159" s="0">
        <v>2</v>
      </c>
    </row>
    <row r="160" spans="1:10" customHeight="0">
      <c r="A160" s="0">
        <f>HYPERLINK("https://dl.dropboxusercontent.com/scl/fi/xjysfmiot1fo4ktamm7lt/harlow-139273-tn.jpg?rlkey=wtankb20wv99ym2hfsby8bp0w&amp;dl=0","Click to download Image")</f>
      </c>
      <c r="B160" s="0">
        <f>HYPERLINK("https://dl.dropboxusercontent.com/scl/fi/e7db3s8v5nepsb39zvrtt/womens-size-chartsharlow.jpg?rlkey=2a9jeuxmk0wp93d4817zkiuwa&amp;dl=0","Click to download SizeChart")</f>
      </c>
      <c r="C160" s="0" t="inlineStr">
        <is>
          <t>Harlow Women's Puffer Vest</t>
        </is>
      </c>
      <c r="D160" s="0" t="inlineStr">
        <is>
          <t>'139273</t>
        </is>
      </c>
      <c r="E160" s="0" t="inlineStr">
        <is>
          <t>ISU HARLOW W BK:139273A-S</t>
        </is>
      </c>
      <c r="F160" s="0" t="inlineStr">
        <is>
          <t>'801139273040</t>
        </is>
      </c>
      <c r="G160" s="0" t="inlineStr">
        <is>
          <t>WOMENS</t>
        </is>
      </c>
      <c r="H160" s="0" t="inlineStr">
        <is>
          <t>S</t>
        </is>
      </c>
      <c r="I160" s="0">
        <v>89.99</v>
      </c>
      <c r="J160" s="0">
        <v>2</v>
      </c>
    </row>
    <row r="161" spans="1:10" customHeight="0">
      <c r="A161" s="0">
        <f>HYPERLINK("https://dl.dropboxusercontent.com/scl/fi/xjysfmiot1fo4ktamm7lt/harlow-139273-tn.jpg?rlkey=wtankb20wv99ym2hfsby8bp0w&amp;dl=0","Click to download Image")</f>
      </c>
      <c r="B161" s="0">
        <f>HYPERLINK("https://dl.dropboxusercontent.com/scl/fi/e7db3s8v5nepsb39zvrtt/womens-size-chartsharlow.jpg?rlkey=2a9jeuxmk0wp93d4817zkiuwa&amp;dl=0","Click to download SizeChart")</f>
      </c>
      <c r="C161" s="0" t="inlineStr">
        <is>
          <t>Harlow Women's Puffer Vest</t>
        </is>
      </c>
      <c r="D161" s="0" t="inlineStr">
        <is>
          <t>'139273</t>
        </is>
      </c>
      <c r="E161" s="0" t="inlineStr">
        <is>
          <t>ISU HARLOW W BK:139273B-M</t>
        </is>
      </c>
      <c r="F161" s="0" t="inlineStr">
        <is>
          <t>'801139273057</t>
        </is>
      </c>
      <c r="G161" s="0" t="inlineStr">
        <is>
          <t>WOMENS</t>
        </is>
      </c>
      <c r="H161" s="0" t="inlineStr">
        <is>
          <t>M</t>
        </is>
      </c>
      <c r="I161" s="0">
        <v>89.99</v>
      </c>
      <c r="J161" s="0">
        <v>2</v>
      </c>
    </row>
    <row r="162" spans="1:10" customHeight="0">
      <c r="A162" s="0">
        <f>HYPERLINK("https://dl.dropboxusercontent.com/scl/fi/xjysfmiot1fo4ktamm7lt/harlow-139273-tn.jpg?rlkey=wtankb20wv99ym2hfsby8bp0w&amp;dl=0","Click to download Image")</f>
      </c>
      <c r="B162" s="0">
        <f>HYPERLINK("https://dl.dropboxusercontent.com/scl/fi/e7db3s8v5nepsb39zvrtt/womens-size-chartsharlow.jpg?rlkey=2a9jeuxmk0wp93d4817zkiuwa&amp;dl=0","Click to download SizeChart")</f>
      </c>
      <c r="C162" s="0" t="inlineStr">
        <is>
          <t>Harlow Women's Puffer Vest</t>
        </is>
      </c>
      <c r="D162" s="0" t="inlineStr">
        <is>
          <t>'139273</t>
        </is>
      </c>
      <c r="E162" s="0" t="inlineStr">
        <is>
          <t>ISU HARLOW W BK:139273C-L</t>
        </is>
      </c>
      <c r="F162" s="0" t="inlineStr">
        <is>
          <t>'801139273064</t>
        </is>
      </c>
      <c r="G162" s="0" t="inlineStr">
        <is>
          <t>WOMENS</t>
        </is>
      </c>
      <c r="H162" s="0" t="inlineStr">
        <is>
          <t>L</t>
        </is>
      </c>
      <c r="I162" s="0">
        <v>89.99</v>
      </c>
      <c r="J162" s="0">
        <v>0</v>
      </c>
    </row>
    <row r="163" spans="1:10" customHeight="0">
      <c r="A163" s="0">
        <f>HYPERLINK("https://dl.dropboxusercontent.com/scl/fi/xjysfmiot1fo4ktamm7lt/harlow-139273-tn.jpg?rlkey=wtankb20wv99ym2hfsby8bp0w&amp;dl=0","Click to download Image")</f>
      </c>
      <c r="B163" s="0">
        <f>HYPERLINK("https://dl.dropboxusercontent.com/scl/fi/e7db3s8v5nepsb39zvrtt/womens-size-chartsharlow.jpg?rlkey=2a9jeuxmk0wp93d4817zkiuwa&amp;dl=0","Click to download SizeChart")</f>
      </c>
      <c r="C163" s="0" t="inlineStr">
        <is>
          <t>Harlow Women's Puffer Vest</t>
        </is>
      </c>
      <c r="D163" s="0" t="inlineStr">
        <is>
          <t>'139273</t>
        </is>
      </c>
      <c r="E163" s="0" t="inlineStr">
        <is>
          <t>ISU HARLOW W BK:139273D-XL</t>
        </is>
      </c>
      <c r="F163" s="0" t="inlineStr">
        <is>
          <t>'801139273071</t>
        </is>
      </c>
      <c r="G163" s="0" t="inlineStr">
        <is>
          <t>WOMENS</t>
        </is>
      </c>
      <c r="H163" s="0" t="inlineStr">
        <is>
          <t>XL</t>
        </is>
      </c>
      <c r="I163" s="0">
        <v>89.99</v>
      </c>
      <c r="J163" s="0">
        <v>0</v>
      </c>
    </row>
    <row r="164" spans="1:10" customHeight="0">
      <c r="A164" s="0">
        <f>HYPERLINK("https://dl.dropboxusercontent.com/scl/fi/xjysfmiot1fo4ktamm7lt/harlow-139273-tn.jpg?rlkey=wtankb20wv99ym2hfsby8bp0w&amp;dl=0","Click to download Image")</f>
      </c>
      <c r="B164" s="0">
        <f>HYPERLINK("https://dl.dropboxusercontent.com/scl/fi/e7db3s8v5nepsb39zvrtt/womens-size-chartsharlow.jpg?rlkey=2a9jeuxmk0wp93d4817zkiuwa&amp;dl=0","Click to download SizeChart")</f>
      </c>
      <c r="C164" s="0" t="inlineStr">
        <is>
          <t>Harlow Women's Puffer Vest</t>
        </is>
      </c>
      <c r="D164" s="0" t="inlineStr">
        <is>
          <t>'139273</t>
        </is>
      </c>
      <c r="E164" s="0" t="inlineStr">
        <is>
          <t>ISU HARLOW W BK:139273E-2XL</t>
        </is>
      </c>
      <c r="F164" s="0" t="inlineStr">
        <is>
          <t>'801139273088</t>
        </is>
      </c>
      <c r="G164" s="0" t="inlineStr">
        <is>
          <t>WOMENS</t>
        </is>
      </c>
      <c r="H164" s="0" t="inlineStr">
        <is>
          <t>2XL</t>
        </is>
      </c>
      <c r="I164" s="0">
        <v>89.99</v>
      </c>
      <c r="J164" s="0">
        <v>5</v>
      </c>
    </row>
    <row r="165" spans="1:10" customHeight="0">
      <c r="A165" s="0">
        <f>HYPERLINK("https://dl.dropboxusercontent.com/scl/fi/xjysfmiot1fo4ktamm7lt/harlow-139273-tn.jpg?rlkey=wtankb20wv99ym2hfsby8bp0w&amp;dl=0","Click to download Image")</f>
      </c>
      <c r="B165" s="0">
        <f>HYPERLINK("https://dl.dropboxusercontent.com/scl/fi/e7db3s8v5nepsb39zvrtt/womens-size-chartsharlow.jpg?rlkey=2a9jeuxmk0wp93d4817zkiuwa&amp;dl=0","Click to download SizeChart")</f>
      </c>
      <c r="C165" s="0" t="inlineStr">
        <is>
          <t>Harlow Women's Puffer Vest</t>
        </is>
      </c>
      <c r="D165" s="0" t="inlineStr">
        <is>
          <t>'139273</t>
        </is>
      </c>
      <c r="E165" s="0" t="inlineStr">
        <is>
          <t>ISU HARLOW W BK:139273F-3XL</t>
        </is>
      </c>
      <c r="F165" s="0" t="inlineStr">
        <is>
          <t>'801139273095</t>
        </is>
      </c>
      <c r="G165" s="0" t="inlineStr">
        <is>
          <t>WOMENS</t>
        </is>
      </c>
      <c r="H165" s="0" t="inlineStr">
        <is>
          <t>3XL</t>
        </is>
      </c>
      <c r="I165" s="0">
        <v>89.99</v>
      </c>
      <c r="J165" s="0">
        <v>1</v>
      </c>
    </row>
    <row r="166" spans="1:10" customHeight="0">
      <c r="A166" s="0">
        <f>HYPERLINK("https://dl.dropboxusercontent.com/scl/fi/xjysfmiot1fo4ktamm7lt/harlow-139273-tn.jpg?rlkey=wtankb20wv99ym2hfsby8bp0w&amp;dl=0","Click to download Image")</f>
      </c>
      <c r="B166" s="0">
        <f>HYPERLINK("https://dl.dropboxusercontent.com/scl/fi/e7db3s8v5nepsb39zvrtt/womens-size-chartsharlow.jpg?rlkey=2a9jeuxmk0wp93d4817zkiuwa&amp;dl=0","Click to download SizeChart")</f>
      </c>
      <c r="C166" s="0" t="inlineStr">
        <is>
          <t>Harlow Women's Puffer Vest</t>
        </is>
      </c>
      <c r="D166" s="0" t="inlineStr">
        <is>
          <t>'139273</t>
        </is>
      </c>
      <c r="E166" s="0" t="inlineStr">
        <is>
          <t>ISU HARLOW W BK:139273Z-12PK</t>
        </is>
      </c>
      <c r="F166" s="0" t="inlineStr">
        <is>
          <t>'801139273996</t>
        </is>
      </c>
      <c r="G166" s="0" t="inlineStr">
        <is>
          <t>WOMENS</t>
        </is>
      </c>
      <c r="H166" s="0" t="inlineStr">
        <is>
          <t>12 PACK</t>
        </is>
      </c>
      <c r="I166" s="0">
        <v>864</v>
      </c>
      <c r="J166" s="0">
        <v>0</v>
      </c>
    </row>
    <row r="167" spans="1:10" customHeight="0">
      <c r="A167" s="0">
        <f>HYPERLINK("https://dl.dropboxusercontent.com/scl/fi/nm3tv8r9he4l2yq50gz0l/amanda-137528-tn.jpg?rlkey=9wjk1fne2pb1eyw5gtlxwrfux&amp;dl=0","Click to download Image")</f>
      </c>
      <c r="B167" s="0">
        <f>HYPERLINK("https://dl.dropboxusercontent.com/scl/fi/dj046xrnzq22lj593z034/womens-t-shirt-size-chartsamanda.jpg?rlkey=3rrss30r6ybg629p6ku25ruao&amp;dl=0","Click to download SizeChart")</f>
      </c>
      <c r="C167" s="0" t="inlineStr">
        <is>
          <t>Amanda Women's Short Sleeve Shirt</t>
        </is>
      </c>
      <c r="D167" s="0" t="inlineStr">
        <is>
          <t>'137528</t>
        </is>
      </c>
      <c r="E167" s="0" t="inlineStr">
        <is>
          <t>ISU AMANDA W BK:137528A-S</t>
        </is>
      </c>
      <c r="F167" s="0" t="inlineStr">
        <is>
          <t>'801137528043</t>
        </is>
      </c>
      <c r="G167" s="0" t="inlineStr">
        <is>
          <t>WOMENS</t>
        </is>
      </c>
      <c r="H167" s="0" t="inlineStr">
        <is>
          <t>S</t>
        </is>
      </c>
      <c r="I167" s="0">
        <v>34.99</v>
      </c>
      <c r="J167" s="0">
        <v>9</v>
      </c>
    </row>
    <row r="168" spans="1:10" customHeight="0">
      <c r="A168" s="0">
        <f>HYPERLINK("https://dl.dropboxusercontent.com/scl/fi/nm3tv8r9he4l2yq50gz0l/amanda-137528-tn.jpg?rlkey=9wjk1fne2pb1eyw5gtlxwrfux&amp;dl=0","Click to download Image")</f>
      </c>
      <c r="B168" s="0">
        <f>HYPERLINK("https://dl.dropboxusercontent.com/scl/fi/dj046xrnzq22lj593z034/womens-t-shirt-size-chartsamanda.jpg?rlkey=3rrss30r6ybg629p6ku25ruao&amp;dl=0","Click to download SizeChart")</f>
      </c>
      <c r="C168" s="0" t="inlineStr">
        <is>
          <t>Amanda Women's Short Sleeve Shirt</t>
        </is>
      </c>
      <c r="D168" s="0" t="inlineStr">
        <is>
          <t>'137528</t>
        </is>
      </c>
      <c r="E168" s="0" t="inlineStr">
        <is>
          <t>ISU AMANDA W BK:137528B-M</t>
        </is>
      </c>
      <c r="F168" s="0" t="inlineStr">
        <is>
          <t>'801137528050</t>
        </is>
      </c>
      <c r="G168" s="0" t="inlineStr">
        <is>
          <t>WOMENS</t>
        </is>
      </c>
      <c r="H168" s="0" t="inlineStr">
        <is>
          <t>M</t>
        </is>
      </c>
      <c r="I168" s="0">
        <v>34.99</v>
      </c>
      <c r="J168" s="0">
        <v>17</v>
      </c>
    </row>
    <row r="169" spans="1:10" customHeight="0">
      <c r="A169" s="0">
        <f>HYPERLINK("https://dl.dropboxusercontent.com/scl/fi/nm3tv8r9he4l2yq50gz0l/amanda-137528-tn.jpg?rlkey=9wjk1fne2pb1eyw5gtlxwrfux&amp;dl=0","Click to download Image")</f>
      </c>
      <c r="B169" s="0">
        <f>HYPERLINK("https://dl.dropboxusercontent.com/scl/fi/dj046xrnzq22lj593z034/womens-t-shirt-size-chartsamanda.jpg?rlkey=3rrss30r6ybg629p6ku25ruao&amp;dl=0","Click to download SizeChart")</f>
      </c>
      <c r="C169" s="0" t="inlineStr">
        <is>
          <t>Amanda Women's Short Sleeve Shirt</t>
        </is>
      </c>
      <c r="D169" s="0" t="inlineStr">
        <is>
          <t>'137528</t>
        </is>
      </c>
      <c r="E169" s="0" t="inlineStr">
        <is>
          <t>ISU AMANDA W BK:137528C-L</t>
        </is>
      </c>
      <c r="F169" s="0" t="inlineStr">
        <is>
          <t>'801137528067</t>
        </is>
      </c>
      <c r="G169" s="0" t="inlineStr">
        <is>
          <t>WOMENS</t>
        </is>
      </c>
      <c r="H169" s="0" t="inlineStr">
        <is>
          <t>L</t>
        </is>
      </c>
      <c r="I169" s="0">
        <v>34.99</v>
      </c>
      <c r="J169" s="0">
        <v>18</v>
      </c>
    </row>
    <row r="170" spans="1:10" customHeight="0">
      <c r="A170" s="0">
        <f>HYPERLINK("https://dl.dropboxusercontent.com/scl/fi/nm3tv8r9he4l2yq50gz0l/amanda-137528-tn.jpg?rlkey=9wjk1fne2pb1eyw5gtlxwrfux&amp;dl=0","Click to download Image")</f>
      </c>
      <c r="B170" s="0">
        <f>HYPERLINK("https://dl.dropboxusercontent.com/scl/fi/dj046xrnzq22lj593z034/womens-t-shirt-size-chartsamanda.jpg?rlkey=3rrss30r6ybg629p6ku25ruao&amp;dl=0","Click to download SizeChart")</f>
      </c>
      <c r="C170" s="0" t="inlineStr">
        <is>
          <t>Amanda Women's Short Sleeve Shirt</t>
        </is>
      </c>
      <c r="D170" s="0" t="inlineStr">
        <is>
          <t>'137528</t>
        </is>
      </c>
      <c r="E170" s="0" t="inlineStr">
        <is>
          <t>ISU AMANDA W BK:137528D-XL</t>
        </is>
      </c>
      <c r="F170" s="0" t="inlineStr">
        <is>
          <t>'801137528074</t>
        </is>
      </c>
      <c r="G170" s="0" t="inlineStr">
        <is>
          <t>WOMENS</t>
        </is>
      </c>
      <c r="H170" s="0" t="inlineStr">
        <is>
          <t>XL</t>
        </is>
      </c>
      <c r="I170" s="0">
        <v>34.99</v>
      </c>
      <c r="J170" s="0">
        <v>9</v>
      </c>
    </row>
    <row r="171" spans="1:10" customHeight="0">
      <c r="A171" s="0">
        <f>HYPERLINK("https://dl.dropboxusercontent.com/scl/fi/nm3tv8r9he4l2yq50gz0l/amanda-137528-tn.jpg?rlkey=9wjk1fne2pb1eyw5gtlxwrfux&amp;dl=0","Click to download Image")</f>
      </c>
      <c r="B171" s="0">
        <f>HYPERLINK("https://dl.dropboxusercontent.com/scl/fi/dj046xrnzq22lj593z034/womens-t-shirt-size-chartsamanda.jpg?rlkey=3rrss30r6ybg629p6ku25ruao&amp;dl=0","Click to download SizeChart")</f>
      </c>
      <c r="C171" s="0" t="inlineStr">
        <is>
          <t>Amanda Women's Short Sleeve Shirt</t>
        </is>
      </c>
      <c r="D171" s="0" t="inlineStr">
        <is>
          <t>'137528</t>
        </is>
      </c>
      <c r="E171" s="0" t="inlineStr">
        <is>
          <t>ISU AMANDA W BK:137528E-2XL</t>
        </is>
      </c>
      <c r="F171" s="0" t="inlineStr">
        <is>
          <t>'801137528081</t>
        </is>
      </c>
      <c r="G171" s="0" t="inlineStr">
        <is>
          <t>WOMENS</t>
        </is>
      </c>
      <c r="H171" s="0" t="inlineStr">
        <is>
          <t>2XL</t>
        </is>
      </c>
      <c r="I171" s="0">
        <v>34.99</v>
      </c>
      <c r="J171" s="0">
        <v>6</v>
      </c>
    </row>
    <row r="172" spans="1:10" customHeight="0">
      <c r="A172" s="0">
        <f>HYPERLINK("https://dl.dropboxusercontent.com/scl/fi/nm3tv8r9he4l2yq50gz0l/amanda-137528-tn.jpg?rlkey=9wjk1fne2pb1eyw5gtlxwrfux&amp;dl=0","Click to download Image")</f>
      </c>
      <c r="B172" s="0">
        <f>HYPERLINK("https://dl.dropboxusercontent.com/scl/fi/dj046xrnzq22lj593z034/womens-t-shirt-size-chartsamanda.jpg?rlkey=3rrss30r6ybg629p6ku25ruao&amp;dl=0","Click to download SizeChart")</f>
      </c>
      <c r="C172" s="0" t="inlineStr">
        <is>
          <t>Amanda Women's Short Sleeve Shirt</t>
        </is>
      </c>
      <c r="D172" s="0" t="inlineStr">
        <is>
          <t>'137528</t>
        </is>
      </c>
      <c r="E172" s="0" t="inlineStr">
        <is>
          <t>ISU AMANDA W BK:137528F-3XL</t>
        </is>
      </c>
      <c r="F172" s="0" t="inlineStr">
        <is>
          <t>'801137528098</t>
        </is>
      </c>
      <c r="G172" s="0" t="inlineStr">
        <is>
          <t>WOMENS</t>
        </is>
      </c>
      <c r="H172" s="0" t="inlineStr">
        <is>
          <t>3XL</t>
        </is>
      </c>
      <c r="I172" s="0">
        <v>34.99</v>
      </c>
      <c r="J172" s="0">
        <v>1</v>
      </c>
    </row>
    <row r="173" spans="1:10" customHeight="0">
      <c r="A173" s="0">
        <f>HYPERLINK("https://dl.dropboxusercontent.com/scl/fi/nm3tv8r9he4l2yq50gz0l/amanda-137528-tn.jpg?rlkey=9wjk1fne2pb1eyw5gtlxwrfux&amp;dl=0","Click to download Image")</f>
      </c>
      <c r="B173" s="0">
        <f>HYPERLINK("https://dl.dropboxusercontent.com/scl/fi/dj046xrnzq22lj593z034/womens-t-shirt-size-chartsamanda.jpg?rlkey=3rrss30r6ybg629p6ku25ruao&amp;dl=0","Click to download SizeChart")</f>
      </c>
      <c r="C173" s="0" t="inlineStr">
        <is>
          <t>Amanda Women's Short Sleeve Shirt</t>
        </is>
      </c>
      <c r="D173" s="0" t="inlineStr">
        <is>
          <t>'137528</t>
        </is>
      </c>
      <c r="E173" s="0" t="inlineStr">
        <is>
          <t>ISU AMANDA W BK:137528Z-12PK</t>
        </is>
      </c>
      <c r="F173" s="0" t="inlineStr">
        <is>
          <t>'801137528999</t>
        </is>
      </c>
      <c r="G173" s="0" t="inlineStr">
        <is>
          <t>WOMENS</t>
        </is>
      </c>
      <c r="H173" s="0" t="inlineStr">
        <is>
          <t>12 PACK</t>
        </is>
      </c>
      <c r="I173" s="0">
        <v>335.9</v>
      </c>
      <c r="J173" s="0">
        <v>5</v>
      </c>
    </row>
    <row r="174" spans="1:10" customHeight="0">
      <c r="A174" s="0">
        <f>HYPERLINK("https://dl.dropboxusercontent.com/scl/fi/lk9isa5w5ra7zf52ijjqc/phoenix54986.jpg?rlkey=boa2geql9yzlw17s68qoqha1c&amp;dl=0","Click to download Image")</f>
      </c>
      <c r="C174" s="0" t="inlineStr">
        <is>
          <t>Phoenix Women's Cardigan</t>
        </is>
      </c>
      <c r="D174" s="0" t="inlineStr">
        <is>
          <t>'138538</t>
        </is>
      </c>
      <c r="E174" s="0" t="inlineStr">
        <is>
          <t>ISU PHOENI W BK:138538A-S</t>
        </is>
      </c>
      <c r="F174" s="0" t="inlineStr">
        <is>
          <t>'801138538041</t>
        </is>
      </c>
      <c r="G174" s="0" t="inlineStr">
        <is>
          <t>WOMENS</t>
        </is>
      </c>
      <c r="H174" s="0" t="inlineStr">
        <is>
          <t>S</t>
        </is>
      </c>
      <c r="I174" s="0">
        <v>59.99</v>
      </c>
      <c r="J174" s="0">
        <v>6</v>
      </c>
    </row>
    <row r="175" spans="1:10" customHeight="0">
      <c r="A175" s="0">
        <f>HYPERLINK("https://dl.dropboxusercontent.com/scl/fi/lk9isa5w5ra7zf52ijjqc/phoenix54986.jpg?rlkey=boa2geql9yzlw17s68qoqha1c&amp;dl=0","Click to download Image")</f>
      </c>
      <c r="C175" s="0" t="inlineStr">
        <is>
          <t>Phoenix Women's Cardigan</t>
        </is>
      </c>
      <c r="D175" s="0" t="inlineStr">
        <is>
          <t>'138538</t>
        </is>
      </c>
      <c r="E175" s="0" t="inlineStr">
        <is>
          <t>ISU PHOENI W BK:138538B-M</t>
        </is>
      </c>
      <c r="F175" s="0" t="inlineStr">
        <is>
          <t>'801138538058</t>
        </is>
      </c>
      <c r="G175" s="0" t="inlineStr">
        <is>
          <t>WOMENS</t>
        </is>
      </c>
      <c r="H175" s="0" t="inlineStr">
        <is>
          <t>M</t>
        </is>
      </c>
      <c r="I175" s="0">
        <v>59.99</v>
      </c>
      <c r="J175" s="0">
        <v>12</v>
      </c>
    </row>
    <row r="176" spans="1:10" customHeight="0">
      <c r="A176" s="0">
        <f>HYPERLINK("https://dl.dropboxusercontent.com/scl/fi/lk9isa5w5ra7zf52ijjqc/phoenix54986.jpg?rlkey=boa2geql9yzlw17s68qoqha1c&amp;dl=0","Click to download Image")</f>
      </c>
      <c r="C176" s="0" t="inlineStr">
        <is>
          <t>Phoenix Women's Cardigan</t>
        </is>
      </c>
      <c r="D176" s="0" t="inlineStr">
        <is>
          <t>'138538</t>
        </is>
      </c>
      <c r="E176" s="0" t="inlineStr">
        <is>
          <t>ISU PHOENI W BK:138538C-L</t>
        </is>
      </c>
      <c r="F176" s="0" t="inlineStr">
        <is>
          <t>'801138538065</t>
        </is>
      </c>
      <c r="G176" s="0" t="inlineStr">
        <is>
          <t>WOMENS</t>
        </is>
      </c>
      <c r="H176" s="0" t="inlineStr">
        <is>
          <t>L</t>
        </is>
      </c>
      <c r="I176" s="0">
        <v>59.99</v>
      </c>
      <c r="J176" s="0">
        <v>12</v>
      </c>
    </row>
    <row r="177" spans="1:10" customHeight="0">
      <c r="A177" s="0">
        <f>HYPERLINK("https://dl.dropboxusercontent.com/scl/fi/lk9isa5w5ra7zf52ijjqc/phoenix54986.jpg?rlkey=boa2geql9yzlw17s68qoqha1c&amp;dl=0","Click to download Image")</f>
      </c>
      <c r="C177" s="0" t="inlineStr">
        <is>
          <t>Phoenix Women's Cardigan</t>
        </is>
      </c>
      <c r="D177" s="0" t="inlineStr">
        <is>
          <t>'138538</t>
        </is>
      </c>
      <c r="E177" s="0" t="inlineStr">
        <is>
          <t>ISU PHOENI W BK:138538D-XL</t>
        </is>
      </c>
      <c r="F177" s="0" t="inlineStr">
        <is>
          <t>'801138538072</t>
        </is>
      </c>
      <c r="G177" s="0" t="inlineStr">
        <is>
          <t>WOMENS</t>
        </is>
      </c>
      <c r="H177" s="0" t="inlineStr">
        <is>
          <t>XL</t>
        </is>
      </c>
      <c r="I177" s="0">
        <v>59.99</v>
      </c>
      <c r="J177" s="0">
        <v>6</v>
      </c>
    </row>
    <row r="178" spans="1:10" customHeight="0">
      <c r="A178" s="0">
        <f>HYPERLINK("https://dl.dropboxusercontent.com/scl/fi/lk9isa5w5ra7zf52ijjqc/phoenix54986.jpg?rlkey=boa2geql9yzlw17s68qoqha1c&amp;dl=0","Click to download Image")</f>
      </c>
      <c r="C178" s="0" t="inlineStr">
        <is>
          <t>Phoenix Women's Cardigan</t>
        </is>
      </c>
      <c r="D178" s="0" t="inlineStr">
        <is>
          <t>'138538</t>
        </is>
      </c>
      <c r="E178" s="0" t="inlineStr">
        <is>
          <t>ISU PHOENI W BK:138538E-2XL</t>
        </is>
      </c>
      <c r="F178" s="0" t="inlineStr">
        <is>
          <t>'801138538089</t>
        </is>
      </c>
      <c r="G178" s="0" t="inlineStr">
        <is>
          <t>WOMENS</t>
        </is>
      </c>
      <c r="H178" s="0" t="inlineStr">
        <is>
          <t>2XL</t>
        </is>
      </c>
      <c r="I178" s="0">
        <v>59.99</v>
      </c>
      <c r="J178" s="0">
        <v>2</v>
      </c>
    </row>
    <row r="179" spans="1:10" customHeight="0">
      <c r="A179" s="0">
        <f>HYPERLINK("https://dl.dropboxusercontent.com/scl/fi/lk9isa5w5ra7zf52ijjqc/phoenix54986.jpg?rlkey=boa2geql9yzlw17s68qoqha1c&amp;dl=0","Click to download Image")</f>
      </c>
      <c r="C179" s="0" t="inlineStr">
        <is>
          <t>Phoenix Women's Cardigan</t>
        </is>
      </c>
      <c r="D179" s="0" t="inlineStr">
        <is>
          <t>'138538</t>
        </is>
      </c>
      <c r="E179" s="0" t="inlineStr">
        <is>
          <t>ISU PHOENI W BK:138538F-3XL</t>
        </is>
      </c>
      <c r="F179" s="0" t="inlineStr">
        <is>
          <t>'801138538096</t>
        </is>
      </c>
      <c r="G179" s="0" t="inlineStr">
        <is>
          <t>WOMENS</t>
        </is>
      </c>
      <c r="H179" s="0" t="inlineStr">
        <is>
          <t>3XL</t>
        </is>
      </c>
      <c r="I179" s="0">
        <v>59.99</v>
      </c>
      <c r="J179" s="0">
        <v>1</v>
      </c>
    </row>
    <row r="180" spans="1:10" customHeight="0">
      <c r="A180" s="0">
        <f>HYPERLINK("https://dl.dropboxusercontent.com/scl/fi/lk9isa5w5ra7zf52ijjqc/phoenix54986.jpg?rlkey=boa2geql9yzlw17s68qoqha1c&amp;dl=0","Click to download Image")</f>
      </c>
      <c r="C180" s="0" t="inlineStr">
        <is>
          <t>Phoenix Women's Cardigan</t>
        </is>
      </c>
      <c r="D180" s="0" t="inlineStr">
        <is>
          <t>'138538</t>
        </is>
      </c>
      <c r="E180" s="0" t="inlineStr">
        <is>
          <t>ISU PHOENI W BK:138538Z-12PK</t>
        </is>
      </c>
      <c r="F180" s="0" t="inlineStr">
        <is>
          <t>'801138538997</t>
        </is>
      </c>
      <c r="G180" s="0" t="inlineStr">
        <is>
          <t>WOMENS</t>
        </is>
      </c>
      <c r="H180" s="0" t="inlineStr">
        <is>
          <t>12 PACK</t>
        </is>
      </c>
      <c r="I180" s="0">
        <v>575.9</v>
      </c>
      <c r="J180" s="0">
        <v>3</v>
      </c>
    </row>
    <row r="181" spans="1:10" customHeight="0">
      <c r="A181" s="0">
        <f>HYPERLINK("https://dl.dropboxusercontent.com/scl/fi/vogoskfexq8huqmfza4h1/w5x3a892478845.jpg?rlkey=cr4k88n66vokq0rpshxq4pax9&amp;dl=0","Click to download Image")</f>
      </c>
      <c r="B181" s="0">
        <f>HYPERLINK("https://dl.dropboxusercontent.com/scl/fi/juu9tn2gsrgb40iits3he/womens-hoodie-and-sweatshirt-size-chartsbria.jpg?rlkey=q1wweoe4v3n8q4t2fbhny2g7c&amp;dl=0","Click to download SizeChart")</f>
      </c>
      <c r="C181" s="0" t="inlineStr">
        <is>
          <t>Bria Women's Sweatshirt</t>
        </is>
      </c>
      <c r="D181" s="0" t="inlineStr">
        <is>
          <t>'136122</t>
        </is>
      </c>
      <c r="E181" s="0" t="inlineStr">
        <is>
          <t>ISU BRIA W CL:136122C-L</t>
        </is>
      </c>
      <c r="F181" s="0" t="inlineStr">
        <is>
          <t>'801136122068</t>
        </is>
      </c>
      <c r="G181" s="0" t="inlineStr">
        <is>
          <t>WOMENS</t>
        </is>
      </c>
      <c r="H181" s="0" t="inlineStr">
        <is>
          <t>L</t>
        </is>
      </c>
      <c r="I181" s="0">
        <v>49.99</v>
      </c>
      <c r="J181" s="0">
        <v>0</v>
      </c>
    </row>
    <row r="182" spans="1:10" customHeight="0">
      <c r="A182" s="0">
        <f>HYPERLINK("https://dl.dropboxusercontent.com/scl/fi/vogoskfexq8huqmfza4h1/w5x3a892478845.jpg?rlkey=cr4k88n66vokq0rpshxq4pax9&amp;dl=0","Click to download Image")</f>
      </c>
      <c r="B182" s="0">
        <f>HYPERLINK("https://dl.dropboxusercontent.com/scl/fi/juu9tn2gsrgb40iits3he/womens-hoodie-and-sweatshirt-size-chartsbria.jpg?rlkey=q1wweoe4v3n8q4t2fbhny2g7c&amp;dl=0","Click to download SizeChart")</f>
      </c>
      <c r="C182" s="0" t="inlineStr">
        <is>
          <t>Bria Women's Sweatshirt</t>
        </is>
      </c>
      <c r="D182" s="0" t="inlineStr">
        <is>
          <t>'136122</t>
        </is>
      </c>
      <c r="E182" s="0" t="inlineStr">
        <is>
          <t>ISU BRIA W CL:136122E-2XL</t>
        </is>
      </c>
      <c r="F182" s="0" t="inlineStr">
        <is>
          <t>'801136122082</t>
        </is>
      </c>
      <c r="G182" s="0" t="inlineStr">
        <is>
          <t>WOMENS</t>
        </is>
      </c>
      <c r="H182" s="0" t="inlineStr">
        <is>
          <t>2XL</t>
        </is>
      </c>
      <c r="I182" s="0">
        <v>49.99</v>
      </c>
      <c r="J182" s="0">
        <v>3</v>
      </c>
    </row>
    <row r="183" spans="1:10" customHeight="0">
      <c r="A183" s="0">
        <f>HYPERLINK("https://dl.dropboxusercontent.com/scl/fi/vogoskfexq8huqmfza4h1/w5x3a892478845.jpg?rlkey=cr4k88n66vokq0rpshxq4pax9&amp;dl=0","Click to download Image")</f>
      </c>
      <c r="B183" s="0">
        <f>HYPERLINK("https://dl.dropboxusercontent.com/scl/fi/juu9tn2gsrgb40iits3he/womens-hoodie-and-sweatshirt-size-chartsbria.jpg?rlkey=q1wweoe4v3n8q4t2fbhny2g7c&amp;dl=0","Click to download SizeChart")</f>
      </c>
      <c r="C183" s="0" t="inlineStr">
        <is>
          <t>Bria Women's Sweatshirt</t>
        </is>
      </c>
      <c r="D183" s="0" t="inlineStr">
        <is>
          <t>'136122</t>
        </is>
      </c>
      <c r="E183" s="0" t="inlineStr">
        <is>
          <t>ISU BRIA W CL:136122F-3XL</t>
        </is>
      </c>
      <c r="F183" s="0" t="inlineStr">
        <is>
          <t>'801136122099</t>
        </is>
      </c>
      <c r="G183" s="0" t="inlineStr">
        <is>
          <t>WOMENS</t>
        </is>
      </c>
      <c r="H183" s="0" t="inlineStr">
        <is>
          <t>3XL</t>
        </is>
      </c>
      <c r="I183" s="0">
        <v>49.99</v>
      </c>
      <c r="J183" s="0">
        <v>1</v>
      </c>
    </row>
    <row r="184" spans="1:10" customHeight="0">
      <c r="A184" s="0">
        <f>HYPERLINK("https://dl.dropboxusercontent.com/scl/fi/5xcjp4n6yi2gd0hpfzhkm/ellison-137278-tn.jpg?rlkey=m189mponsmo6jbhh99270lzgw&amp;dl=0","Click to download Image")</f>
      </c>
      <c r="B184" s="0">
        <f>HYPERLINK("https://dl.dropboxusercontent.com/scl/fi/eiljb8vi3hrqqrsihzfzf/womens-bottoms-size-chartsellison.jpg?rlkey=ycy5k934kgviclfiotdrrzc0g&amp;dl=0","Click to download SizeChart")</f>
      </c>
      <c r="C184" s="0" t="inlineStr">
        <is>
          <t>Ellison Women's Joggers</t>
        </is>
      </c>
      <c r="D184" s="0" t="inlineStr">
        <is>
          <t>'137278</t>
        </is>
      </c>
      <c r="E184" s="0" t="inlineStr">
        <is>
          <t>ISU ELLISO W HG:137278A-S</t>
        </is>
      </c>
      <c r="F184" s="0" t="inlineStr">
        <is>
          <t>'801137278016</t>
        </is>
      </c>
      <c r="G184" s="0" t="inlineStr">
        <is>
          <t>WOMENS</t>
        </is>
      </c>
      <c r="H184" s="0" t="inlineStr">
        <is>
          <t>S</t>
        </is>
      </c>
      <c r="I184" s="0">
        <v>39.99</v>
      </c>
      <c r="J184" s="0">
        <v>8</v>
      </c>
    </row>
    <row r="185" spans="1:10" customHeight="0">
      <c r="A185" s="0">
        <f>HYPERLINK("https://dl.dropboxusercontent.com/scl/fi/5xcjp4n6yi2gd0hpfzhkm/ellison-137278-tn.jpg?rlkey=m189mponsmo6jbhh99270lzgw&amp;dl=0","Click to download Image")</f>
      </c>
      <c r="B185" s="0">
        <f>HYPERLINK("https://dl.dropboxusercontent.com/scl/fi/eiljb8vi3hrqqrsihzfzf/womens-bottoms-size-chartsellison.jpg?rlkey=ycy5k934kgviclfiotdrrzc0g&amp;dl=0","Click to download SizeChart")</f>
      </c>
      <c r="C185" s="0" t="inlineStr">
        <is>
          <t>Ellison Women's Joggers</t>
        </is>
      </c>
      <c r="D185" s="0" t="inlineStr">
        <is>
          <t>'137278</t>
        </is>
      </c>
      <c r="E185" s="0" t="inlineStr">
        <is>
          <t>ISU ELLISO W HG:137278B-M</t>
        </is>
      </c>
      <c r="F185" s="0" t="inlineStr">
        <is>
          <t>'801137278023</t>
        </is>
      </c>
      <c r="G185" s="0" t="inlineStr">
        <is>
          <t>WOMENS</t>
        </is>
      </c>
      <c r="H185" s="0" t="inlineStr">
        <is>
          <t>M</t>
        </is>
      </c>
      <c r="I185" s="0">
        <v>39.99</v>
      </c>
      <c r="J185" s="0">
        <v>14</v>
      </c>
    </row>
    <row r="186" spans="1:10" customHeight="0">
      <c r="A186" s="0">
        <f>HYPERLINK("https://dl.dropboxusercontent.com/scl/fi/5xcjp4n6yi2gd0hpfzhkm/ellison-137278-tn.jpg?rlkey=m189mponsmo6jbhh99270lzgw&amp;dl=0","Click to download Image")</f>
      </c>
      <c r="B186" s="0">
        <f>HYPERLINK("https://dl.dropboxusercontent.com/scl/fi/eiljb8vi3hrqqrsihzfzf/womens-bottoms-size-chartsellison.jpg?rlkey=ycy5k934kgviclfiotdrrzc0g&amp;dl=0","Click to download SizeChart")</f>
      </c>
      <c r="C186" s="0" t="inlineStr">
        <is>
          <t>Ellison Women's Joggers</t>
        </is>
      </c>
      <c r="D186" s="0" t="inlineStr">
        <is>
          <t>'137278</t>
        </is>
      </c>
      <c r="E186" s="0" t="inlineStr">
        <is>
          <t>ISU ELLISO W HG:137278C-L</t>
        </is>
      </c>
      <c r="F186" s="0" t="inlineStr">
        <is>
          <t>'801137278030</t>
        </is>
      </c>
      <c r="G186" s="0" t="inlineStr">
        <is>
          <t>WOMENS</t>
        </is>
      </c>
      <c r="H186" s="0" t="inlineStr">
        <is>
          <t>L</t>
        </is>
      </c>
      <c r="I186" s="0">
        <v>39.99</v>
      </c>
      <c r="J186" s="0">
        <v>16</v>
      </c>
    </row>
    <row r="187" spans="1:10" customHeight="0">
      <c r="A187" s="0">
        <f>HYPERLINK("https://dl.dropboxusercontent.com/scl/fi/5xcjp4n6yi2gd0hpfzhkm/ellison-137278-tn.jpg?rlkey=m189mponsmo6jbhh99270lzgw&amp;dl=0","Click to download Image")</f>
      </c>
      <c r="B187" s="0">
        <f>HYPERLINK("https://dl.dropboxusercontent.com/scl/fi/eiljb8vi3hrqqrsihzfzf/womens-bottoms-size-chartsellison.jpg?rlkey=ycy5k934kgviclfiotdrrzc0g&amp;dl=0","Click to download SizeChart")</f>
      </c>
      <c r="C187" s="0" t="inlineStr">
        <is>
          <t>Ellison Women's Joggers</t>
        </is>
      </c>
      <c r="D187" s="0" t="inlineStr">
        <is>
          <t>'137278</t>
        </is>
      </c>
      <c r="E187" s="0" t="inlineStr">
        <is>
          <t>ISU ELLISO W HG:137278D-XL</t>
        </is>
      </c>
      <c r="F187" s="0" t="inlineStr">
        <is>
          <t>'801137278047</t>
        </is>
      </c>
      <c r="G187" s="0" t="inlineStr">
        <is>
          <t>WOMENS</t>
        </is>
      </c>
      <c r="H187" s="0" t="inlineStr">
        <is>
          <t>XL</t>
        </is>
      </c>
      <c r="I187" s="0">
        <v>39.99</v>
      </c>
      <c r="J187" s="0">
        <v>7</v>
      </c>
    </row>
    <row r="188" spans="1:10" customHeight="0">
      <c r="A188" s="0">
        <f>HYPERLINK("https://dl.dropboxusercontent.com/scl/fi/5xcjp4n6yi2gd0hpfzhkm/ellison-137278-tn.jpg?rlkey=m189mponsmo6jbhh99270lzgw&amp;dl=0","Click to download Image")</f>
      </c>
      <c r="B188" s="0">
        <f>HYPERLINK("https://dl.dropboxusercontent.com/scl/fi/eiljb8vi3hrqqrsihzfzf/womens-bottoms-size-chartsellison.jpg?rlkey=ycy5k934kgviclfiotdrrzc0g&amp;dl=0","Click to download SizeChart")</f>
      </c>
      <c r="C188" s="0" t="inlineStr">
        <is>
          <t>Ellison Women's Joggers</t>
        </is>
      </c>
      <c r="D188" s="0" t="inlineStr">
        <is>
          <t>'137278</t>
        </is>
      </c>
      <c r="E188" s="0" t="inlineStr">
        <is>
          <t>ISU ELLISO W HG:137278E-2XL</t>
        </is>
      </c>
      <c r="F188" s="0" t="inlineStr">
        <is>
          <t>'801137278054</t>
        </is>
      </c>
      <c r="G188" s="0" t="inlineStr">
        <is>
          <t>WOMENS</t>
        </is>
      </c>
      <c r="H188" s="0" t="inlineStr">
        <is>
          <t>2XL</t>
        </is>
      </c>
      <c r="I188" s="0">
        <v>39.99</v>
      </c>
      <c r="J188" s="0">
        <v>3</v>
      </c>
    </row>
    <row r="189" spans="1:10" customHeight="0">
      <c r="A189" s="0">
        <f>HYPERLINK("https://dl.dropboxusercontent.com/scl/fi/5xcjp4n6yi2gd0hpfzhkm/ellison-137278-tn.jpg?rlkey=m189mponsmo6jbhh99270lzgw&amp;dl=0","Click to download Image")</f>
      </c>
      <c r="B189" s="0">
        <f>HYPERLINK("https://dl.dropboxusercontent.com/scl/fi/eiljb8vi3hrqqrsihzfzf/womens-bottoms-size-chartsellison.jpg?rlkey=ycy5k934kgviclfiotdrrzc0g&amp;dl=0","Click to download SizeChart")</f>
      </c>
      <c r="C189" s="0" t="inlineStr">
        <is>
          <t>Ellison Women's Joggers</t>
        </is>
      </c>
      <c r="D189" s="0" t="inlineStr">
        <is>
          <t>'137278</t>
        </is>
      </c>
      <c r="E189" s="0" t="inlineStr">
        <is>
          <t>ISU ELLISO W HG:137278F-3XL</t>
        </is>
      </c>
      <c r="F189" s="0" t="inlineStr">
        <is>
          <t>'801137278061</t>
        </is>
      </c>
      <c r="G189" s="0" t="inlineStr">
        <is>
          <t>WOMENS</t>
        </is>
      </c>
      <c r="H189" s="0" t="inlineStr">
        <is>
          <t>3XL</t>
        </is>
      </c>
      <c r="I189" s="0">
        <v>39.99</v>
      </c>
      <c r="J189" s="0">
        <v>1</v>
      </c>
    </row>
    <row r="190" spans="1:10" customHeight="0">
      <c r="A190" s="0">
        <f>HYPERLINK("https://dl.dropboxusercontent.com/scl/fi/5xcjp4n6yi2gd0hpfzhkm/ellison-137278-tn.jpg?rlkey=m189mponsmo6jbhh99270lzgw&amp;dl=0","Click to download Image")</f>
      </c>
      <c r="B190" s="0">
        <f>HYPERLINK("https://dl.dropboxusercontent.com/scl/fi/eiljb8vi3hrqqrsihzfzf/womens-bottoms-size-chartsellison.jpg?rlkey=ycy5k934kgviclfiotdrrzc0g&amp;dl=0","Click to download SizeChart")</f>
      </c>
      <c r="C190" s="0" t="inlineStr">
        <is>
          <t>Ellison Women's Joggers</t>
        </is>
      </c>
      <c r="D190" s="0" t="inlineStr">
        <is>
          <t>'137278</t>
        </is>
      </c>
      <c r="E190" s="0" t="inlineStr">
        <is>
          <t>ISU ELLISO W HG:137278Z-12PK</t>
        </is>
      </c>
      <c r="F190" s="0" t="inlineStr">
        <is>
          <t>'801137278993</t>
        </is>
      </c>
      <c r="G190" s="0" t="inlineStr">
        <is>
          <t>WOMENS</t>
        </is>
      </c>
      <c r="H190" s="0" t="inlineStr">
        <is>
          <t>12 PACK</t>
        </is>
      </c>
      <c r="I190" s="0">
        <v>383.9</v>
      </c>
      <c r="J190" s="0">
        <v>3</v>
      </c>
    </row>
    <row r="191" spans="1:10" customHeight="0">
      <c r="A191" s="0">
        <f>HYPERLINK("https://dl.dropboxusercontent.com/scl/fi/n1nxrbgekhwdx40x4r84i/chance-138246-tn.jpg?rlkey=h4k94p3stug6yfg6knn1hr38k&amp;dl=0","Click to download Image")</f>
      </c>
      <c r="B191" s="0">
        <f>HYPERLINK("https://dl.dropboxusercontent.com/scl/fi/w3jue5adjacrtvdbos89f/graphic-update2022-youth.jpg?rlkey=5arb3v8swe90svwqgjarakhsg&amp;dl=0","Click to download SizeChart")</f>
      </c>
      <c r="C191" s="0" t="inlineStr">
        <is>
          <t>Chance Youth Pullover</t>
        </is>
      </c>
      <c r="D191" s="0" t="inlineStr">
        <is>
          <t>'138246</t>
        </is>
      </c>
      <c r="E191" s="0" t="inlineStr">
        <is>
          <t>ISU CHANCE Y CL:Y138246B-YS</t>
        </is>
      </c>
      <c r="F191" s="0" t="inlineStr">
        <is>
          <t>'801138246014</t>
        </is>
      </c>
      <c r="G191" s="0" t="inlineStr">
        <is>
          <t>YOUTH</t>
        </is>
      </c>
      <c r="H191" s="0" t="inlineStr">
        <is>
          <t>YS</t>
        </is>
      </c>
      <c r="I191" s="0">
        <v>49.99</v>
      </c>
      <c r="J191" s="0">
        <v>6</v>
      </c>
    </row>
    <row r="192" spans="1:10" customHeight="0">
      <c r="A192" s="0">
        <f>HYPERLINK("https://dl.dropboxusercontent.com/scl/fi/n1nxrbgekhwdx40x4r84i/chance-138246-tn.jpg?rlkey=h4k94p3stug6yfg6knn1hr38k&amp;dl=0","Click to download Image")</f>
      </c>
      <c r="B192" s="0">
        <f>HYPERLINK("https://dl.dropboxusercontent.com/scl/fi/w3jue5adjacrtvdbos89f/graphic-update2022-youth.jpg?rlkey=5arb3v8swe90svwqgjarakhsg&amp;dl=0","Click to download SizeChart")</f>
      </c>
      <c r="C192" s="0" t="inlineStr">
        <is>
          <t>Chance Youth Pullover</t>
        </is>
      </c>
      <c r="D192" s="0" t="inlineStr">
        <is>
          <t>'138246</t>
        </is>
      </c>
      <c r="E192" s="0" t="inlineStr">
        <is>
          <t>ISU CHANCE Y CL:Y138246C-YM</t>
        </is>
      </c>
      <c r="F192" s="0" t="inlineStr">
        <is>
          <t>'801138246021</t>
        </is>
      </c>
      <c r="G192" s="0" t="inlineStr">
        <is>
          <t>YOUTH</t>
        </is>
      </c>
      <c r="H192" s="0" t="inlineStr">
        <is>
          <t>YM</t>
        </is>
      </c>
      <c r="I192" s="0">
        <v>49.99</v>
      </c>
      <c r="J192" s="0">
        <v>6</v>
      </c>
    </row>
    <row r="193" spans="1:10" customHeight="0">
      <c r="A193" s="0">
        <f>HYPERLINK("https://dl.dropboxusercontent.com/scl/fi/n1nxrbgekhwdx40x4r84i/chance-138246-tn.jpg?rlkey=h4k94p3stug6yfg6knn1hr38k&amp;dl=0","Click to download Image")</f>
      </c>
      <c r="B193" s="0">
        <f>HYPERLINK("https://dl.dropboxusercontent.com/scl/fi/w3jue5adjacrtvdbos89f/graphic-update2022-youth.jpg?rlkey=5arb3v8swe90svwqgjarakhsg&amp;dl=0","Click to download SizeChart")</f>
      </c>
      <c r="C193" s="0" t="inlineStr">
        <is>
          <t>Chance Youth Pullover</t>
        </is>
      </c>
      <c r="D193" s="0" t="inlineStr">
        <is>
          <t>'138246</t>
        </is>
      </c>
      <c r="E193" s="0" t="inlineStr">
        <is>
          <t>ISU CHANCE Y CL:Y138246D-YL</t>
        </is>
      </c>
      <c r="F193" s="0" t="inlineStr">
        <is>
          <t>'801138246021</t>
        </is>
      </c>
      <c r="G193" s="0" t="inlineStr">
        <is>
          <t>YOUTH</t>
        </is>
      </c>
      <c r="H193" s="0" t="inlineStr">
        <is>
          <t>YL</t>
        </is>
      </c>
      <c r="I193" s="0">
        <v>49.99</v>
      </c>
      <c r="J193" s="0">
        <v>7</v>
      </c>
    </row>
    <row r="194" spans="1:10" customHeight="0">
      <c r="A194" s="0">
        <f>HYPERLINK("https://dl.dropboxusercontent.com/scl/fi/n1nxrbgekhwdx40x4r84i/chance-138246-tn.jpg?rlkey=h4k94p3stug6yfg6knn1hr38k&amp;dl=0","Click to download Image")</f>
      </c>
      <c r="B194" s="0">
        <f>HYPERLINK("https://dl.dropboxusercontent.com/scl/fi/w3jue5adjacrtvdbos89f/graphic-update2022-youth.jpg?rlkey=5arb3v8swe90svwqgjarakhsg&amp;dl=0","Click to download SizeChart")</f>
      </c>
      <c r="C194" s="0" t="inlineStr">
        <is>
          <t>Chance Youth Pullover</t>
        </is>
      </c>
      <c r="D194" s="0" t="inlineStr">
        <is>
          <t>'138246</t>
        </is>
      </c>
      <c r="E194" s="0" t="inlineStr">
        <is>
          <t>ISU CHANCE Y CL:Y138246E-YXL</t>
        </is>
      </c>
      <c r="F194" s="0" t="inlineStr">
        <is>
          <t>'801138246045</t>
        </is>
      </c>
      <c r="G194" s="0" t="inlineStr">
        <is>
          <t>YOUTH</t>
        </is>
      </c>
      <c r="H194" s="0" t="inlineStr">
        <is>
          <t>YXL</t>
        </is>
      </c>
      <c r="I194" s="0">
        <v>49.99</v>
      </c>
      <c r="J194" s="0">
        <v>9</v>
      </c>
    </row>
    <row r="195" spans="1:10" customHeight="0">
      <c r="A195" s="0">
        <f>HYPERLINK("https://dl.dropboxusercontent.com/scl/fi/n1nxrbgekhwdx40x4r84i/chance-138246-tn.jpg?rlkey=h4k94p3stug6yfg6knn1hr38k&amp;dl=0","Click to download Image")</f>
      </c>
      <c r="B195" s="0">
        <f>HYPERLINK("https://dl.dropboxusercontent.com/scl/fi/w3jue5adjacrtvdbos89f/graphic-update2022-youth.jpg?rlkey=5arb3v8swe90svwqgjarakhsg&amp;dl=0","Click to download SizeChart")</f>
      </c>
      <c r="C195" s="0" t="inlineStr">
        <is>
          <t>Chance Youth Pullover</t>
        </is>
      </c>
      <c r="D195" s="0" t="inlineStr">
        <is>
          <t>'138246</t>
        </is>
      </c>
      <c r="E195" s="0" t="inlineStr">
        <is>
          <t>ISU CHANCE Y CL:Y138246Z-12PK</t>
        </is>
      </c>
      <c r="F195" s="0" t="inlineStr">
        <is>
          <t>'801138246991</t>
        </is>
      </c>
      <c r="G195" s="0" t="inlineStr">
        <is>
          <t>YOUTH</t>
        </is>
      </c>
      <c r="H195" s="0" t="inlineStr">
        <is>
          <t>12 PACK</t>
        </is>
      </c>
      <c r="I195" s="0">
        <v>479.9</v>
      </c>
      <c r="J195" s="0">
        <v>2</v>
      </c>
    </row>
    <row r="196" spans="1:10" customHeight="0">
      <c r="A196" s="0">
        <f>HYPERLINK("https://dl.dropboxusercontent.com/scl/fi/9al503wlvchgp8ln0uz95/jaxon-139593-tn.jpg?rlkey=ucrjbubjj3z2flx2qwaw5of7u&amp;dl=0","Click to download Image")</f>
      </c>
      <c r="C196" s="0" t="inlineStr">
        <is>
          <t>Jaxon Youth Short Sleeve Shirt</t>
        </is>
      </c>
      <c r="D196" s="0" t="inlineStr">
        <is>
          <t>'139593</t>
        </is>
      </c>
      <c r="E196" s="0" t="inlineStr">
        <is>
          <t>ISU JAXON Y HG:Y139593B-YS</t>
        </is>
      </c>
      <c r="F196" s="0" t="inlineStr">
        <is>
          <t>'801139593018</t>
        </is>
      </c>
      <c r="G196" s="0" t="inlineStr">
        <is>
          <t>YOUTH</t>
        </is>
      </c>
      <c r="H196" s="0" t="inlineStr">
        <is>
          <t>YS</t>
        </is>
      </c>
      <c r="I196" s="0">
        <v>24.99</v>
      </c>
      <c r="J196" s="0">
        <v>0</v>
      </c>
    </row>
    <row r="197" spans="1:10" customHeight="0">
      <c r="A197" s="0">
        <f>HYPERLINK("https://dl.dropboxusercontent.com/scl/fi/9al503wlvchgp8ln0uz95/jaxon-139593-tn.jpg?rlkey=ucrjbubjj3z2flx2qwaw5of7u&amp;dl=0","Click to download Image")</f>
      </c>
      <c r="C197" s="0" t="inlineStr">
        <is>
          <t>Jaxon Youth Short Sleeve Shirt</t>
        </is>
      </c>
      <c r="D197" s="0" t="inlineStr">
        <is>
          <t>'139593</t>
        </is>
      </c>
      <c r="E197" s="0" t="inlineStr">
        <is>
          <t>ISU JAXON Y HG:Y139593C-YM</t>
        </is>
      </c>
      <c r="F197" s="0" t="inlineStr">
        <is>
          <t>'801139593025</t>
        </is>
      </c>
      <c r="G197" s="0" t="inlineStr">
        <is>
          <t>YOUTH</t>
        </is>
      </c>
      <c r="H197" s="0" t="inlineStr">
        <is>
          <t>YM</t>
        </is>
      </c>
      <c r="I197" s="0">
        <v>24.99</v>
      </c>
      <c r="J197" s="0">
        <v>0</v>
      </c>
    </row>
    <row r="198" spans="1:10" customHeight="0">
      <c r="A198" s="0">
        <f>HYPERLINK("https://dl.dropboxusercontent.com/scl/fi/9al503wlvchgp8ln0uz95/jaxon-139593-tn.jpg?rlkey=ucrjbubjj3z2flx2qwaw5of7u&amp;dl=0","Click to download Image")</f>
      </c>
      <c r="C198" s="0" t="inlineStr">
        <is>
          <t>Jaxon Youth Short Sleeve Shirt</t>
        </is>
      </c>
      <c r="D198" s="0" t="inlineStr">
        <is>
          <t>'139593</t>
        </is>
      </c>
      <c r="E198" s="0" t="inlineStr">
        <is>
          <t>ISU JAXON Y HG:Y139593D-YL</t>
        </is>
      </c>
      <c r="F198" s="0" t="inlineStr">
        <is>
          <t>'801139593032</t>
        </is>
      </c>
      <c r="G198" s="0" t="inlineStr">
        <is>
          <t>YOUTH</t>
        </is>
      </c>
      <c r="H198" s="0" t="inlineStr">
        <is>
          <t>YL</t>
        </is>
      </c>
      <c r="I198" s="0">
        <v>24.99</v>
      </c>
      <c r="J198" s="0">
        <v>2</v>
      </c>
    </row>
    <row r="199" spans="1:10" customHeight="0">
      <c r="A199" s="0">
        <f>HYPERLINK("https://dl.dropboxusercontent.com/scl/fi/9al503wlvchgp8ln0uz95/jaxon-139593-tn.jpg?rlkey=ucrjbubjj3z2flx2qwaw5of7u&amp;dl=0","Click to download Image")</f>
      </c>
      <c r="C199" s="0" t="inlineStr">
        <is>
          <t>Jaxon Youth Short Sleeve Shirt</t>
        </is>
      </c>
      <c r="D199" s="0" t="inlineStr">
        <is>
          <t>'139593</t>
        </is>
      </c>
      <c r="E199" s="0" t="inlineStr">
        <is>
          <t>ISU JAXON Y HG:Y139593E-YXL</t>
        </is>
      </c>
      <c r="F199" s="0" t="inlineStr">
        <is>
          <t>'801139593049</t>
        </is>
      </c>
      <c r="G199" s="0" t="inlineStr">
        <is>
          <t>YOUTH</t>
        </is>
      </c>
      <c r="H199" s="0" t="inlineStr">
        <is>
          <t>YXL</t>
        </is>
      </c>
      <c r="I199" s="0">
        <v>24.99</v>
      </c>
      <c r="J199" s="0">
        <v>8</v>
      </c>
    </row>
    <row r="200" spans="1:10" customHeight="0">
      <c r="A200" s="0">
        <f>HYPERLINK("https://dl.dropboxusercontent.com/scl/fi/9al503wlvchgp8ln0uz95/jaxon-139593-tn.jpg?rlkey=ucrjbubjj3z2flx2qwaw5of7u&amp;dl=0","Click to download Image")</f>
      </c>
      <c r="C200" s="0" t="inlineStr">
        <is>
          <t>Jaxon Youth Short Sleeve Shirt</t>
        </is>
      </c>
      <c r="D200" s="0" t="inlineStr">
        <is>
          <t>'139593</t>
        </is>
      </c>
      <c r="E200" s="0" t="inlineStr">
        <is>
          <t>ISU JAXON Y HG:Y139593Z-12PK</t>
        </is>
      </c>
      <c r="F200" s="0" t="inlineStr">
        <is>
          <t>'801139593995</t>
        </is>
      </c>
      <c r="G200" s="0" t="inlineStr">
        <is>
          <t>YOUTH</t>
        </is>
      </c>
      <c r="H200" s="0" t="inlineStr">
        <is>
          <t>12 PACK</t>
        </is>
      </c>
      <c r="I200" s="0">
        <v>239.9</v>
      </c>
      <c r="J200" s="0">
        <v>1</v>
      </c>
    </row>
    <row r="201" spans="1:10" customHeight="0">
      <c r="A201" s="0">
        <f>HYPERLINK("https://dl.dropboxusercontent.com/scl/fi/d7053pttext7q9uxsxdju/132346-af.jpg?rlkey=4d3z3cg1bi1qet7i7d0jvserr&amp;dl=0","Click to download Image")</f>
      </c>
      <c r="C201" s="0" t="inlineStr">
        <is>
          <t>Maddox Men's Cap</t>
        </is>
      </c>
      <c r="D201" s="0" t="inlineStr">
        <is>
          <t>'132346</t>
        </is>
      </c>
      <c r="E201" s="0" t="inlineStr">
        <is>
          <t>ISU MADDOX A CL:132346</t>
        </is>
      </c>
      <c r="F201" s="0" t="inlineStr">
        <is>
          <t>'701132346003</t>
        </is>
      </c>
      <c r="G201" s="0" t="inlineStr">
        <is>
          <t>MENS</t>
        </is>
      </c>
      <c r="H201" s="0" t="inlineStr">
        <is>
          <t>STANDARD MENS</t>
        </is>
      </c>
      <c r="I201" s="0">
        <v>24.99</v>
      </c>
      <c r="J201" s="0">
        <v>242</v>
      </c>
    </row>
    <row r="202" spans="1:10" customHeight="0">
      <c r="A202" s="0">
        <f>HYPERLINK("https://dl.dropboxusercontent.com/scl/fi/qblz3pa393npohz4eom6v/steffi16551.jpg?rlkey=0sj10sngyphlokqy18kyxnrua&amp;dl=0","Click to download Image")</f>
      </c>
      <c r="C202" s="0" t="inlineStr">
        <is>
          <t>Steffi Women's Cap</t>
        </is>
      </c>
      <c r="D202" s="0" t="inlineStr">
        <is>
          <t>'132265</t>
        </is>
      </c>
      <c r="E202" s="0" t="inlineStr">
        <is>
          <t>ISU STEFFI A BK:132265</t>
        </is>
      </c>
      <c r="F202" s="0" t="inlineStr">
        <is>
          <t>'701132265014</t>
        </is>
      </c>
      <c r="G202" s="0" t="inlineStr">
        <is>
          <t>WOMENS</t>
        </is>
      </c>
      <c r="H202" s="0" t="inlineStr">
        <is>
          <t>WOMENS</t>
        </is>
      </c>
      <c r="I202" s="0">
        <v>24.99</v>
      </c>
      <c r="J202" s="0">
        <v>37</v>
      </c>
    </row>
    <row r="203" spans="1:10" customHeight="0">
      <c r="A203" s="0">
        <f>HYPERLINK("https://dl.dropboxusercontent.com/scl/fi/ch8kr1maw9ykk0u0mqkfn/uptown-154656-f.jpg?rlkey=myd9tf8ih0n2l0btjrbqplr1u&amp;dl=0","Click to download Image")</f>
      </c>
      <c r="C203" s="0" t="inlineStr">
        <is>
          <t>Uptown Canvas Tote</t>
        </is>
      </c>
      <c r="D203" s="0" t="inlineStr">
        <is>
          <t>'154656</t>
        </is>
      </c>
      <c r="E203" s="0" t="inlineStr">
        <is>
          <t>ISU UPTOWN CL:154656</t>
        </is>
      </c>
      <c r="F203" s="0" t="inlineStr">
        <is>
          <t>'901154656016</t>
        </is>
      </c>
      <c r="I203" s="0">
        <v>44.99</v>
      </c>
      <c r="J203" s="0">
        <v>22</v>
      </c>
    </row>
    <row r="204" spans="1:10" customHeight="0">
      <c r="A204" s="0">
        <f>HYPERLINK("https://dl.dropboxusercontent.com/scl/fi/klzq0qjiz2gl9fylu0594/isu-passport-f-copy.jpg?rlkey=lcsaj7qvybm9lifyniqmhc59n&amp;dl=0","Click to download Image")</f>
      </c>
      <c r="C204" s="0" t="inlineStr">
        <is>
          <t>Passport Canvas Tote</t>
        </is>
      </c>
      <c r="D204" s="0" t="inlineStr">
        <is>
          <t>'153222</t>
        </is>
      </c>
      <c r="E204" s="0" t="inlineStr">
        <is>
          <t>ISU PASSPO CL:153222</t>
        </is>
      </c>
      <c r="F204" s="0" t="inlineStr">
        <is>
          <t>'901153222014</t>
        </is>
      </c>
      <c r="I204" s="0">
        <v>49.99</v>
      </c>
      <c r="J204" s="0">
        <v>10</v>
      </c>
    </row>
    <row r="205" spans="1:10" customHeight="0">
      <c r="A205" s="0">
        <f>HYPERLINK("https://dl.dropboxusercontent.com/scl/fi/7dsl94ixmoneg3czynanm/relay-154669-f.jpg?rlkey=2n329jfknvievvnolw9pld18u&amp;dl=0","Click to download Image")</f>
      </c>
      <c r="C205" s="0" t="inlineStr">
        <is>
          <t>Relay Sling Bag</t>
        </is>
      </c>
      <c r="D205" s="0" t="inlineStr">
        <is>
          <t>'154669</t>
        </is>
      </c>
      <c r="E205" s="0" t="inlineStr">
        <is>
          <t>ISU RELAY BK:154669</t>
        </is>
      </c>
      <c r="F205" s="0" t="inlineStr">
        <is>
          <t>'901154669016</t>
        </is>
      </c>
      <c r="I205" s="0">
        <v>42.99</v>
      </c>
      <c r="J205" s="0">
        <v>48</v>
      </c>
    </row>
    <row r="206" spans="1:10" customHeight="0">
      <c r="A206" s="0">
        <f>HYPERLINK("https://dl.dropboxusercontent.com/scl/fi/cgago8f6aog7vw8mwozql/bek-154665-f1.jpg?rlkey=7offv8ordrnhe8snxho0twqzp&amp;dl=0","Click to download Image")</f>
      </c>
      <c r="C206" s="0" t="inlineStr">
        <is>
          <t>Bek Phone Sling</t>
        </is>
      </c>
      <c r="D206" s="0" t="inlineStr">
        <is>
          <t>'154665</t>
        </is>
      </c>
      <c r="E206" s="0" t="inlineStr">
        <is>
          <t>ISU BEK BK:154665</t>
        </is>
      </c>
      <c r="F206" s="0" t="inlineStr">
        <is>
          <t>'901154665018</t>
        </is>
      </c>
      <c r="I206" s="0">
        <v>42.99</v>
      </c>
      <c r="J206" s="0">
        <v>25</v>
      </c>
    </row>
    <row r="207" spans="1:10" customHeight="0">
      <c r="A207" s="0">
        <f>HYPERLINK("https://dl.dropboxusercontent.com/scl/fi/0gmkylkgqvz8ls8x9y9r2/huntlee-154727-af.jpg?rlkey=j2bvp5o70cl9gs6xz6j8ktkgp&amp;dl=0","Click to download Image")</f>
      </c>
      <c r="C207" s="0" t="inlineStr">
        <is>
          <t>Huntlee Women's Cap</t>
        </is>
      </c>
      <c r="D207" s="0" t="inlineStr">
        <is>
          <t>'154727</t>
        </is>
      </c>
      <c r="E207" s="0" t="inlineStr">
        <is>
          <t>ISU HUNTLE A CL:154727</t>
        </is>
      </c>
      <c r="F207" s="0" t="inlineStr">
        <is>
          <t>'701154727019</t>
        </is>
      </c>
      <c r="G207" s="0" t="inlineStr">
        <is>
          <t>WOMENS</t>
        </is>
      </c>
      <c r="H207" s="0" t="inlineStr">
        <is>
          <t>WOMENS</t>
        </is>
      </c>
      <c r="I207" s="0">
        <v>24.99</v>
      </c>
      <c r="J207" s="0">
        <v>1</v>
      </c>
    </row>
    <row r="208" spans="1:10" customHeight="0">
      <c r="A208" s="0">
        <f>HYPERLINK("https://dl.dropboxusercontent.com/scl/fi/0m433wl1h77cslpjiafdm/cheryl73520.jpg?rlkey=sb3m0unwqlvp1x3kbhmfojjbb&amp;dl=0","Click to download Image")</f>
      </c>
      <c r="C208" s="0" t="inlineStr">
        <is>
          <t>Cheryl Women's Cap </t>
        </is>
      </c>
      <c r="D208" s="0" t="inlineStr">
        <is>
          <t>'134974</t>
        </is>
      </c>
      <c r="E208" s="0" t="inlineStr">
        <is>
          <t>ISU CHERYL A GY:134974</t>
        </is>
      </c>
      <c r="F208" s="0" t="inlineStr">
        <is>
          <t>'701134974013</t>
        </is>
      </c>
      <c r="G208" s="0" t="inlineStr">
        <is>
          <t>WOMENS</t>
        </is>
      </c>
      <c r="H208" s="0" t="inlineStr">
        <is>
          <t>WOMENS</t>
        </is>
      </c>
      <c r="I208" s="0">
        <v>24.99</v>
      </c>
      <c r="J208" s="0">
        <v>35</v>
      </c>
    </row>
    <row r="209" spans="1:10" customHeight="0">
      <c r="A209" s="0">
        <f>HYPERLINK("https://dl.dropboxusercontent.com/scl/fi/8cw804v4cy9dtastg3dyb/craft-154511-f.jpg?rlkey=ht916lf6lbp8pjttef9l56ibc&amp;dl=0","Click to download Image")</f>
      </c>
      <c r="C209" s="0" t="inlineStr">
        <is>
          <t>Craft Men's Coolmax Polo</t>
        </is>
      </c>
      <c r="D209" s="0" t="inlineStr">
        <is>
          <t>'154511</t>
        </is>
      </c>
      <c r="E209" s="0" t="inlineStr">
        <is>
          <t>ISU CRAFT M WE:154511A-S</t>
        </is>
      </c>
      <c r="F209" s="0" t="inlineStr">
        <is>
          <t>'801154511042</t>
        </is>
      </c>
      <c r="G209" s="0" t="inlineStr">
        <is>
          <t>MENS</t>
        </is>
      </c>
      <c r="H209" s="0" t="inlineStr">
        <is>
          <t>S</t>
        </is>
      </c>
      <c r="I209" s="0">
        <v>44.99</v>
      </c>
      <c r="J209" s="0">
        <v>1</v>
      </c>
    </row>
    <row r="210" spans="1:10" customHeight="0">
      <c r="A210" s="0">
        <f>HYPERLINK("https://dl.dropboxusercontent.com/scl/fi/8cw804v4cy9dtastg3dyb/craft-154511-f.jpg?rlkey=ht916lf6lbp8pjttef9l56ibc&amp;dl=0","Click to download Image")</f>
      </c>
      <c r="C210" s="0" t="inlineStr">
        <is>
          <t>Craft Men's Coolmax Polo</t>
        </is>
      </c>
      <c r="D210" s="0" t="inlineStr">
        <is>
          <t>'154511</t>
        </is>
      </c>
      <c r="E210" s="0" t="inlineStr">
        <is>
          <t>ISU CRAFT M WE:154511B-M</t>
        </is>
      </c>
      <c r="F210" s="0" t="inlineStr">
        <is>
          <t>'801154511059</t>
        </is>
      </c>
      <c r="G210" s="0" t="inlineStr">
        <is>
          <t>MENS</t>
        </is>
      </c>
      <c r="H210" s="0" t="inlineStr">
        <is>
          <t>M</t>
        </is>
      </c>
      <c r="I210" s="0">
        <v>44.99</v>
      </c>
      <c r="J210" s="0">
        <v>2</v>
      </c>
    </row>
    <row r="211" spans="1:10" customHeight="0">
      <c r="A211" s="0">
        <f>HYPERLINK("https://dl.dropboxusercontent.com/scl/fi/8cw804v4cy9dtastg3dyb/craft-154511-f.jpg?rlkey=ht916lf6lbp8pjttef9l56ibc&amp;dl=0","Click to download Image")</f>
      </c>
      <c r="C211" s="0" t="inlineStr">
        <is>
          <t>Craft Men's Coolmax Polo</t>
        </is>
      </c>
      <c r="D211" s="0" t="inlineStr">
        <is>
          <t>'154511</t>
        </is>
      </c>
      <c r="E211" s="0" t="inlineStr">
        <is>
          <t>ISU CRAFT M WE:154511C-L</t>
        </is>
      </c>
      <c r="F211" s="0" t="inlineStr">
        <is>
          <t>'801154511066</t>
        </is>
      </c>
      <c r="G211" s="0" t="inlineStr">
        <is>
          <t>MENS</t>
        </is>
      </c>
      <c r="H211" s="0" t="inlineStr">
        <is>
          <t>L</t>
        </is>
      </c>
      <c r="I211" s="0">
        <v>44.99</v>
      </c>
      <c r="J211" s="0">
        <v>3</v>
      </c>
    </row>
    <row r="212" spans="1:10" customHeight="0">
      <c r="A212" s="0">
        <f>HYPERLINK("https://dl.dropboxusercontent.com/scl/fi/8cw804v4cy9dtastg3dyb/craft-154511-f.jpg?rlkey=ht916lf6lbp8pjttef9l56ibc&amp;dl=0","Click to download Image")</f>
      </c>
      <c r="C212" s="0" t="inlineStr">
        <is>
          <t>Craft Men's Coolmax Polo</t>
        </is>
      </c>
      <c r="D212" s="0" t="inlineStr">
        <is>
          <t>'154511</t>
        </is>
      </c>
      <c r="E212" s="0" t="inlineStr">
        <is>
          <t>ISU CRAFT M WE:154511D-XL</t>
        </is>
      </c>
      <c r="F212" s="0" t="inlineStr">
        <is>
          <t>'801154511073</t>
        </is>
      </c>
      <c r="G212" s="0" t="inlineStr">
        <is>
          <t>MENS</t>
        </is>
      </c>
      <c r="H212" s="0" t="inlineStr">
        <is>
          <t>XL</t>
        </is>
      </c>
      <c r="I212" s="0">
        <v>44.99</v>
      </c>
      <c r="J212" s="0">
        <v>2</v>
      </c>
    </row>
    <row r="213" spans="1:10" customHeight="0">
      <c r="A213" s="0">
        <f>HYPERLINK("https://dl.dropboxusercontent.com/scl/fi/8cw804v4cy9dtastg3dyb/craft-154511-f.jpg?rlkey=ht916lf6lbp8pjttef9l56ibc&amp;dl=0","Click to download Image")</f>
      </c>
      <c r="C213" s="0" t="inlineStr">
        <is>
          <t>Craft Men's Coolmax Polo</t>
        </is>
      </c>
      <c r="D213" s="0" t="inlineStr">
        <is>
          <t>'154511</t>
        </is>
      </c>
      <c r="E213" s="0" t="inlineStr">
        <is>
          <t>ISU CRAFT M WE:154511E-2XL</t>
        </is>
      </c>
      <c r="F213" s="0" t="inlineStr">
        <is>
          <t>'801154511080</t>
        </is>
      </c>
      <c r="G213" s="0" t="inlineStr">
        <is>
          <t>MENS</t>
        </is>
      </c>
      <c r="H213" s="0" t="inlineStr">
        <is>
          <t>2XL</t>
        </is>
      </c>
      <c r="I213" s="0">
        <v>44.99</v>
      </c>
      <c r="J213" s="0">
        <v>2</v>
      </c>
    </row>
    <row r="214" spans="1:10" customHeight="0">
      <c r="A214" s="0">
        <f>HYPERLINK("https://dl.dropboxusercontent.com/scl/fi/8cw804v4cy9dtastg3dyb/craft-154511-f.jpg?rlkey=ht916lf6lbp8pjttef9l56ibc&amp;dl=0","Click to download Image")</f>
      </c>
      <c r="C214" s="0" t="inlineStr">
        <is>
          <t>Craft Men's Coolmax Polo</t>
        </is>
      </c>
      <c r="D214" s="0" t="inlineStr">
        <is>
          <t>'154511</t>
        </is>
      </c>
      <c r="E214" s="0" t="inlineStr">
        <is>
          <t>ISU CRAFT M WE:154511F-3XL</t>
        </is>
      </c>
      <c r="F214" s="0" t="inlineStr">
        <is>
          <t>'801154511097</t>
        </is>
      </c>
      <c r="G214" s="0" t="inlineStr">
        <is>
          <t>MENS</t>
        </is>
      </c>
      <c r="H214" s="0" t="inlineStr">
        <is>
          <t>3XL</t>
        </is>
      </c>
      <c r="I214" s="0">
        <v>44.99</v>
      </c>
      <c r="J214" s="0">
        <v>0</v>
      </c>
    </row>
    <row r="215" spans="1:10" customHeight="0">
      <c r="A215" s="0">
        <f>HYPERLINK("https://dl.dropboxusercontent.com/scl/fi/8cw804v4cy9dtastg3dyb/craft-154511-f.jpg?rlkey=ht916lf6lbp8pjttef9l56ibc&amp;dl=0","Click to download Image")</f>
      </c>
      <c r="C215" s="0" t="inlineStr">
        <is>
          <t>Craft Men's Coolmax Polo</t>
        </is>
      </c>
      <c r="D215" s="0" t="inlineStr">
        <is>
          <t>'154511</t>
        </is>
      </c>
      <c r="E215" s="0" t="inlineStr">
        <is>
          <t>ISU CRAFT M WE:154511Z-12PK</t>
        </is>
      </c>
      <c r="F215" s="0" t="inlineStr">
        <is>
          <t>'801154511998</t>
        </is>
      </c>
      <c r="G215" s="0" t="inlineStr">
        <is>
          <t>MENS</t>
        </is>
      </c>
      <c r="H215" s="0" t="inlineStr">
        <is>
          <t>12 PACK</t>
        </is>
      </c>
      <c r="I215" s="0">
        <v>438</v>
      </c>
      <c r="J215" s="0">
        <v>5</v>
      </c>
    </row>
    <row r="216" spans="1:10" customHeight="0">
      <c r="A216" s="0">
        <f>HYPERLINK("https://dl.dropboxusercontent.com/scl/fi/b50jhadvqa77h3vsknjbx/mvp-134728-tn.jpg?rlkey=eohu2lupz773pkm986hozndpq&amp;dl=0","Click to download Image")</f>
      </c>
      <c r="C216" s="0" t="inlineStr">
        <is>
          <t>MVP 12 Can Soft Cooler</t>
        </is>
      </c>
      <c r="D216" s="0" t="inlineStr">
        <is>
          <t>'134728</t>
        </is>
      </c>
      <c r="E216" s="0" t="inlineStr">
        <is>
          <t>ISU MVP BK:134728</t>
        </is>
      </c>
      <c r="F216" s="0" t="inlineStr">
        <is>
          <t>'901134728016</t>
        </is>
      </c>
      <c r="H216" s="0" t="inlineStr">
        <is>
          <t>ONE SIZE</t>
        </is>
      </c>
      <c r="I216" s="0">
        <v>34.99</v>
      </c>
      <c r="J216" s="0">
        <v>12</v>
      </c>
    </row>
    <row r="217" spans="1:10" customHeight="0">
      <c r="A217" s="0">
        <f>HYPERLINK("https://dl.dropboxusercontent.com/scl/fi/vliwpx0mxlsqg2sk4cj0f/dsc7657.jpg?rlkey=g5n80d2tqtep7ll0z0dshzbej&amp;dl=0","Click to download Image")</f>
      </c>
      <c r="C217" s="0" t="inlineStr">
        <is>
          <t>Relay Sling Bag</t>
        </is>
      </c>
      <c r="D217" s="0" t="inlineStr">
        <is>
          <t>'132290</t>
        </is>
      </c>
      <c r="E217" s="0" t="inlineStr">
        <is>
          <t>ISU RELAY BK:132290</t>
        </is>
      </c>
      <c r="F217" s="0" t="inlineStr">
        <is>
          <t>'901132290010</t>
        </is>
      </c>
      <c r="I217" s="0">
        <v>39.99</v>
      </c>
      <c r="J217" s="0">
        <v>28</v>
      </c>
    </row>
    <row r="218" spans="1:10" customHeight="0">
      <c r="A218" s="0">
        <f>HYPERLINK("https://dl.dropboxusercontent.com/scl/fi/1u4vzy1fqioi92go1wjuc/manning-143888-tn.jpg?rlkey=0bsujiqocus1prnpi26aywnj0&amp;dl=0","Click to download Image")</f>
      </c>
      <c r="C218" s="0" t="inlineStr">
        <is>
          <t>Manning Men's Cap</t>
        </is>
      </c>
      <c r="D218" s="0" t="inlineStr">
        <is>
          <t>'143888</t>
        </is>
      </c>
      <c r="E218" s="0" t="inlineStr">
        <is>
          <t>ISU MANNIN M CL:143888</t>
        </is>
      </c>
      <c r="F218" s="0" t="inlineStr">
        <is>
          <t>'701143888011</t>
        </is>
      </c>
      <c r="G218" s="0" t="inlineStr">
        <is>
          <t>MENS</t>
        </is>
      </c>
      <c r="H218" s="0" t="inlineStr">
        <is>
          <t>STANDARD MENS</t>
        </is>
      </c>
      <c r="I218" s="0">
        <v>24.99</v>
      </c>
      <c r="J218" s="0">
        <v>3</v>
      </c>
    </row>
    <row r="219" spans="1:10" customHeight="0">
      <c r="A219" s="0">
        <f>HYPERLINK("https://dl.dropboxusercontent.com/scl/fi/2vr0257oukqtggee82dk0/anita-134991-tn.jpg?rlkey=o7yver5qta7zl47li5ub3ic85&amp;dl=0","Click to download Image")</f>
      </c>
      <c r="C219" s="0" t="inlineStr">
        <is>
          <t>Anita Youth Cap</t>
        </is>
      </c>
      <c r="D219" s="0" t="inlineStr">
        <is>
          <t>'134991</t>
        </is>
      </c>
      <c r="E219" s="0" t="inlineStr">
        <is>
          <t>ISU ANITA Y DG:134991</t>
        </is>
      </c>
      <c r="F219" s="0" t="inlineStr">
        <is>
          <t>'701134991034</t>
        </is>
      </c>
      <c r="G219" s="0" t="inlineStr">
        <is>
          <t>YOUTH</t>
        </is>
      </c>
      <c r="H219" s="0" t="inlineStr">
        <is>
          <t>YOUTH</t>
        </is>
      </c>
      <c r="I219" s="0">
        <v>24.99</v>
      </c>
      <c r="J219" s="0">
        <v>61</v>
      </c>
    </row>
    <row r="220" spans="1:10" customHeight="0">
      <c r="A220" s="0">
        <f>HYPERLINK("https://dl.dropboxusercontent.com/scl/fi/8s1qg4wk2qeiyi71o87dt/kingsley-134075-t.jpg?rlkey=pm87fwmfrlp15elhfjpfnxbnk&amp;dl=0","Click to download Image")</f>
      </c>
      <c r="B220" s="0">
        <f>HYPERLINK("https://dl.dropboxusercontent.com/scl/fi/ftxxjkm9ybkknpdm3xt99/graphic-update2022-infant.jpg?rlkey=hbthqzjfuf8v1vws71ocrt6b5&amp;dl=0","Click to download SizeChart")</f>
      </c>
      <c r="C220" s="0" t="inlineStr">
        <is>
          <t>Kingsley Infant Romper</t>
        </is>
      </c>
      <c r="D220" s="0" t="inlineStr">
        <is>
          <t>'134075</t>
        </is>
      </c>
      <c r="E220" s="0" t="inlineStr">
        <is>
          <t>ISU KINGSL I CL:134075A-0-3M</t>
        </is>
      </c>
      <c r="F220" s="0" t="inlineStr">
        <is>
          <t>'801134075007</t>
        </is>
      </c>
      <c r="G220" s="0" t="inlineStr">
        <is>
          <t>INFANT</t>
        </is>
      </c>
      <c r="H220" s="0" t="inlineStr">
        <is>
          <t>0-3M</t>
        </is>
      </c>
      <c r="I220" s="0">
        <v>29.99</v>
      </c>
      <c r="J220" s="0">
        <v>0</v>
      </c>
    </row>
    <row r="221" spans="1:10" customHeight="0">
      <c r="A221" s="0">
        <f>HYPERLINK("https://dl.dropboxusercontent.com/scl/fi/8s1qg4wk2qeiyi71o87dt/kingsley-134075-t.jpg?rlkey=pm87fwmfrlp15elhfjpfnxbnk&amp;dl=0","Click to download Image")</f>
      </c>
      <c r="B221" s="0">
        <f>HYPERLINK("https://dl.dropboxusercontent.com/scl/fi/ftxxjkm9ybkknpdm3xt99/graphic-update2022-infant.jpg?rlkey=hbthqzjfuf8v1vws71ocrt6b5&amp;dl=0","Click to download SizeChart")</f>
      </c>
      <c r="C221" s="0" t="inlineStr">
        <is>
          <t>Kingsley Infant Romper</t>
        </is>
      </c>
      <c r="D221" s="0" t="inlineStr">
        <is>
          <t>'134075</t>
        </is>
      </c>
      <c r="E221" s="0" t="inlineStr">
        <is>
          <t>ISU KINGSL I CL:134075B-3-6M</t>
        </is>
      </c>
      <c r="F221" s="0" t="inlineStr">
        <is>
          <t>'801134075014</t>
        </is>
      </c>
      <c r="G221" s="0" t="inlineStr">
        <is>
          <t>INFANT</t>
        </is>
      </c>
      <c r="H221" s="0" t="inlineStr">
        <is>
          <t>3-6M</t>
        </is>
      </c>
      <c r="I221" s="0">
        <v>29.99</v>
      </c>
      <c r="J221" s="0">
        <v>0</v>
      </c>
    </row>
    <row r="222" spans="1:10" customHeight="0">
      <c r="A222" s="0">
        <f>HYPERLINK("https://dl.dropboxusercontent.com/scl/fi/8s1qg4wk2qeiyi71o87dt/kingsley-134075-t.jpg?rlkey=pm87fwmfrlp15elhfjpfnxbnk&amp;dl=0","Click to download Image")</f>
      </c>
      <c r="B222" s="0">
        <f>HYPERLINK("https://dl.dropboxusercontent.com/scl/fi/ftxxjkm9ybkknpdm3xt99/graphic-update2022-infant.jpg?rlkey=hbthqzjfuf8v1vws71ocrt6b5&amp;dl=0","Click to download SizeChart")</f>
      </c>
      <c r="C222" s="0" t="inlineStr">
        <is>
          <t>Kingsley Infant Romper</t>
        </is>
      </c>
      <c r="D222" s="0" t="inlineStr">
        <is>
          <t>'134075</t>
        </is>
      </c>
      <c r="E222" s="0" t="inlineStr">
        <is>
          <t>ISU KINGSL I CL:134075C-6-9M</t>
        </is>
      </c>
      <c r="F222" s="0" t="inlineStr">
        <is>
          <t>'801134075021</t>
        </is>
      </c>
      <c r="G222" s="0" t="inlineStr">
        <is>
          <t>INFANT</t>
        </is>
      </c>
      <c r="H222" s="0" t="inlineStr">
        <is>
          <t>6-9M</t>
        </is>
      </c>
      <c r="I222" s="0">
        <v>29.99</v>
      </c>
      <c r="J222" s="0">
        <v>1</v>
      </c>
    </row>
    <row r="223" spans="1:10" customHeight="0">
      <c r="A223" s="0">
        <f>HYPERLINK("https://dl.dropboxusercontent.com/scl/fi/8s1qg4wk2qeiyi71o87dt/kingsley-134075-t.jpg?rlkey=pm87fwmfrlp15elhfjpfnxbnk&amp;dl=0","Click to download Image")</f>
      </c>
      <c r="B223" s="0">
        <f>HYPERLINK("https://dl.dropboxusercontent.com/scl/fi/ftxxjkm9ybkknpdm3xt99/graphic-update2022-infant.jpg?rlkey=hbthqzjfuf8v1vws71ocrt6b5&amp;dl=0","Click to download SizeChart")</f>
      </c>
      <c r="C223" s="0" t="inlineStr">
        <is>
          <t>Kingsley Infant Romper</t>
        </is>
      </c>
      <c r="D223" s="0" t="inlineStr">
        <is>
          <t>'134075</t>
        </is>
      </c>
      <c r="E223" s="0" t="inlineStr">
        <is>
          <t>ISU KINGSL I CL:134075F-12M</t>
        </is>
      </c>
      <c r="F223" s="0" t="inlineStr">
        <is>
          <t>'801134075038</t>
        </is>
      </c>
      <c r="G223" s="0" t="inlineStr">
        <is>
          <t>INFANT</t>
        </is>
      </c>
      <c r="H223" s="0" t="inlineStr">
        <is>
          <t>12M</t>
        </is>
      </c>
      <c r="I223" s="0">
        <v>29.99</v>
      </c>
      <c r="J223" s="0">
        <v>0</v>
      </c>
    </row>
    <row r="224" spans="1:10" customHeight="0">
      <c r="A224" s="0">
        <f>HYPERLINK("https://dl.dropboxusercontent.com/scl/fi/8s1qg4wk2qeiyi71o87dt/kingsley-134075-t.jpg?rlkey=pm87fwmfrlp15elhfjpfnxbnk&amp;dl=0","Click to download Image")</f>
      </c>
      <c r="B224" s="0">
        <f>HYPERLINK("https://dl.dropboxusercontent.com/scl/fi/ftxxjkm9ybkknpdm3xt99/graphic-update2022-infant.jpg?rlkey=hbthqzjfuf8v1vws71ocrt6b5&amp;dl=0","Click to download SizeChart")</f>
      </c>
      <c r="C224" s="0" t="inlineStr">
        <is>
          <t>Kingsley Infant Romper</t>
        </is>
      </c>
      <c r="D224" s="0" t="inlineStr">
        <is>
          <t>'134075</t>
        </is>
      </c>
      <c r="E224" s="0" t="inlineStr">
        <is>
          <t>ISU KINGSL I CL:134075Z-12PK</t>
        </is>
      </c>
      <c r="F224" s="0" t="inlineStr">
        <is>
          <t>'801134075991</t>
        </is>
      </c>
      <c r="G224" s="0" t="inlineStr">
        <is>
          <t>INFANT</t>
        </is>
      </c>
      <c r="H224" s="0" t="inlineStr">
        <is>
          <t>12 PACK</t>
        </is>
      </c>
      <c r="I224" s="0">
        <v>288</v>
      </c>
      <c r="J224" s="0">
        <v>1</v>
      </c>
    </row>
    <row r="225" spans="1:10" customHeight="0">
      <c r="A225" s="0">
        <f>HYPERLINK("https://dl.dropboxusercontent.com/scl/fi/rneo40gas1o8qrtu4vmyn/emmeline-134298-t.jpg?rlkey=v0n8x6kt5978904buza418h7x&amp;dl=0","Click to download Image")</f>
      </c>
      <c r="B225" s="0">
        <f>HYPERLINK("https://dl.dropboxusercontent.com/scl/fi/ip4sixqhn2pi9xjst3stm/infant-2023standard-onesie-christer-emmeline.jpg?rlkey=3gx0yt5a12dtet6fc0iy0ebcg&amp;dl=0","Click to download SizeChart")</f>
      </c>
      <c r="C225" s="0" t="inlineStr">
        <is>
          <t>Emmeline Infant Bodysuit</t>
        </is>
      </c>
      <c r="D225" s="0" t="inlineStr">
        <is>
          <t>'134298</t>
        </is>
      </c>
      <c r="E225" s="0" t="inlineStr">
        <is>
          <t>ISU EMMELI I CL:134298A-0-3M</t>
        </is>
      </c>
      <c r="F225" s="0" t="inlineStr">
        <is>
          <t>'813134303004</t>
        </is>
      </c>
      <c r="G225" s="0" t="inlineStr">
        <is>
          <t>INFANT</t>
        </is>
      </c>
      <c r="H225" s="0" t="inlineStr">
        <is>
          <t>0-3M</t>
        </is>
      </c>
      <c r="I225" s="0">
        <v>24.99</v>
      </c>
      <c r="J225" s="0">
        <v>0</v>
      </c>
    </row>
    <row r="226" spans="1:10" customHeight="0">
      <c r="A226" s="0">
        <f>HYPERLINK("https://dl.dropboxusercontent.com/scl/fi/rneo40gas1o8qrtu4vmyn/emmeline-134298-t.jpg?rlkey=v0n8x6kt5978904buza418h7x&amp;dl=0","Click to download Image")</f>
      </c>
      <c r="B226" s="0">
        <f>HYPERLINK("https://dl.dropboxusercontent.com/scl/fi/ip4sixqhn2pi9xjst3stm/infant-2023standard-onesie-christer-emmeline.jpg?rlkey=3gx0yt5a12dtet6fc0iy0ebcg&amp;dl=0","Click to download SizeChart")</f>
      </c>
      <c r="C226" s="0" t="inlineStr">
        <is>
          <t>Emmeline Infant Bodysuit</t>
        </is>
      </c>
      <c r="D226" s="0" t="inlineStr">
        <is>
          <t>'134298</t>
        </is>
      </c>
      <c r="E226" s="0" t="inlineStr">
        <is>
          <t>ISU EMMELI I CL:134298B-3-6M</t>
        </is>
      </c>
      <c r="F226" s="0" t="inlineStr">
        <is>
          <t>'813134303011</t>
        </is>
      </c>
      <c r="G226" s="0" t="inlineStr">
        <is>
          <t>INFANT</t>
        </is>
      </c>
      <c r="H226" s="0" t="inlineStr">
        <is>
          <t>3-6M</t>
        </is>
      </c>
      <c r="I226" s="0">
        <v>24.99</v>
      </c>
      <c r="J226" s="0">
        <v>0</v>
      </c>
    </row>
    <row r="227" spans="1:10" customHeight="0">
      <c r="A227" s="0">
        <f>HYPERLINK("https://dl.dropboxusercontent.com/scl/fi/rneo40gas1o8qrtu4vmyn/emmeline-134298-t.jpg?rlkey=v0n8x6kt5978904buza418h7x&amp;dl=0","Click to download Image")</f>
      </c>
      <c r="B227" s="0">
        <f>HYPERLINK("https://dl.dropboxusercontent.com/scl/fi/ip4sixqhn2pi9xjst3stm/infant-2023standard-onesie-christer-emmeline.jpg?rlkey=3gx0yt5a12dtet6fc0iy0ebcg&amp;dl=0","Click to download SizeChart")</f>
      </c>
      <c r="C227" s="0" t="inlineStr">
        <is>
          <t>Emmeline Infant Bodysuit</t>
        </is>
      </c>
      <c r="D227" s="0" t="inlineStr">
        <is>
          <t>'134298</t>
        </is>
      </c>
      <c r="E227" s="0" t="inlineStr">
        <is>
          <t>ISU EMMELI I CL:134298C-6-9M</t>
        </is>
      </c>
      <c r="F227" s="0" t="inlineStr">
        <is>
          <t>'813134303028</t>
        </is>
      </c>
      <c r="G227" s="0" t="inlineStr">
        <is>
          <t>INFANT</t>
        </is>
      </c>
      <c r="H227" s="0" t="inlineStr">
        <is>
          <t>6-9M</t>
        </is>
      </c>
      <c r="I227" s="0">
        <v>24.99</v>
      </c>
      <c r="J227" s="0">
        <v>1</v>
      </c>
    </row>
    <row r="228" spans="1:10" customHeight="0">
      <c r="A228" s="0">
        <f>HYPERLINK("https://dl.dropboxusercontent.com/scl/fi/rneo40gas1o8qrtu4vmyn/emmeline-134298-t.jpg?rlkey=v0n8x6kt5978904buza418h7x&amp;dl=0","Click to download Image")</f>
      </c>
      <c r="B228" s="0">
        <f>HYPERLINK("https://dl.dropboxusercontent.com/scl/fi/ip4sixqhn2pi9xjst3stm/infant-2023standard-onesie-christer-emmeline.jpg?rlkey=3gx0yt5a12dtet6fc0iy0ebcg&amp;dl=0","Click to download SizeChart")</f>
      </c>
      <c r="C228" s="0" t="inlineStr">
        <is>
          <t>Emmeline Infant Bodysuit</t>
        </is>
      </c>
      <c r="D228" s="0" t="inlineStr">
        <is>
          <t>'134298</t>
        </is>
      </c>
      <c r="E228" s="0" t="inlineStr">
        <is>
          <t>ISU EMMELI I CL:134298F-12M</t>
        </is>
      </c>
      <c r="F228" s="0" t="inlineStr">
        <is>
          <t>'813134303035</t>
        </is>
      </c>
      <c r="G228" s="0" t="inlineStr">
        <is>
          <t>INFANT</t>
        </is>
      </c>
      <c r="H228" s="0" t="inlineStr">
        <is>
          <t>12M</t>
        </is>
      </c>
      <c r="I228" s="0">
        <v>24.99</v>
      </c>
      <c r="J228" s="0">
        <v>0</v>
      </c>
    </row>
    <row r="229" spans="1:10" customHeight="0">
      <c r="A229" s="0">
        <f>HYPERLINK("https://dl.dropboxusercontent.com/scl/fi/rneo40gas1o8qrtu4vmyn/emmeline-134298-t.jpg?rlkey=v0n8x6kt5978904buza418h7x&amp;dl=0","Click to download Image")</f>
      </c>
      <c r="B229" s="0">
        <f>HYPERLINK("https://dl.dropboxusercontent.com/scl/fi/ip4sixqhn2pi9xjst3stm/infant-2023standard-onesie-christer-emmeline.jpg?rlkey=3gx0yt5a12dtet6fc0iy0ebcg&amp;dl=0","Click to download SizeChart")</f>
      </c>
      <c r="C229" s="0" t="inlineStr">
        <is>
          <t>Emmeline Infant Bodysuit</t>
        </is>
      </c>
      <c r="D229" s="0" t="inlineStr">
        <is>
          <t>'134298</t>
        </is>
      </c>
      <c r="E229" s="0" t="inlineStr">
        <is>
          <t>ISU EMMELI I CL:134298Z-12PK</t>
        </is>
      </c>
      <c r="F229" s="0" t="inlineStr">
        <is>
          <t>'801134298994</t>
        </is>
      </c>
      <c r="G229" s="0" t="inlineStr">
        <is>
          <t>INFANT</t>
        </is>
      </c>
      <c r="H229" s="0" t="inlineStr">
        <is>
          <t>12 PACK</t>
        </is>
      </c>
      <c r="I229" s="0">
        <v>240</v>
      </c>
      <c r="J229" s="0">
        <v>1</v>
      </c>
    </row>
    <row r="230" spans="1:10" customHeight="0">
      <c r="A230" s="0">
        <f>HYPERLINK("https://dl.dropboxusercontent.com/scl/fi/jbhf4zmtq83vf3i3dkcvs/craft-154556-f.jpg?rlkey=mgn1vncik72nw79nolf7kg8wb&amp;dl=0","Click to download Image")</f>
      </c>
      <c r="B230" s="0">
        <f>HYPERLINK("https://dl.dropboxusercontent.com/scl/fi/s9lfpyzqysbxlogxi5vwo/womens-polo-size-chartscraft.jpg?rlkey=u9z1wjmqqu525cltv8mfeevvj&amp;dl=0","Click to download SizeChart")</f>
      </c>
      <c r="C230" s="0" t="inlineStr">
        <is>
          <t>Craft Women's Coolmax Polo</t>
        </is>
      </c>
      <c r="D230" s="0" t="inlineStr">
        <is>
          <t>'154556</t>
        </is>
      </c>
      <c r="E230" s="0" t="inlineStr">
        <is>
          <t>ISU CRAFT W WE:154556A-S</t>
        </is>
      </c>
      <c r="F230" s="0" t="inlineStr">
        <is>
          <t>'801154556043</t>
        </is>
      </c>
      <c r="G230" s="0" t="inlineStr">
        <is>
          <t>WOMENS</t>
        </is>
      </c>
      <c r="H230" s="0" t="inlineStr">
        <is>
          <t>S</t>
        </is>
      </c>
      <c r="I230" s="0">
        <v>44.99</v>
      </c>
      <c r="J230" s="0">
        <v>0</v>
      </c>
    </row>
    <row r="231" spans="1:10" customHeight="0">
      <c r="A231" s="0">
        <f>HYPERLINK("https://dl.dropboxusercontent.com/scl/fi/jbhf4zmtq83vf3i3dkcvs/craft-154556-f.jpg?rlkey=mgn1vncik72nw79nolf7kg8wb&amp;dl=0","Click to download Image")</f>
      </c>
      <c r="B231" s="0">
        <f>HYPERLINK("https://dl.dropboxusercontent.com/scl/fi/s9lfpyzqysbxlogxi5vwo/womens-polo-size-chartscraft.jpg?rlkey=u9z1wjmqqu525cltv8mfeevvj&amp;dl=0","Click to download SizeChart")</f>
      </c>
      <c r="C231" s="0" t="inlineStr">
        <is>
          <t>Craft Women's Coolmax Polo</t>
        </is>
      </c>
      <c r="D231" s="0" t="inlineStr">
        <is>
          <t>'154556</t>
        </is>
      </c>
      <c r="E231" s="0" t="inlineStr">
        <is>
          <t>ISU CRAFT W WE:154556B-M</t>
        </is>
      </c>
      <c r="F231" s="0" t="inlineStr">
        <is>
          <t>'801154556050</t>
        </is>
      </c>
      <c r="G231" s="0" t="inlineStr">
        <is>
          <t>WOMENS</t>
        </is>
      </c>
      <c r="H231" s="0" t="inlineStr">
        <is>
          <t>M</t>
        </is>
      </c>
      <c r="I231" s="0">
        <v>44.99</v>
      </c>
      <c r="J231" s="0">
        <v>0</v>
      </c>
    </row>
    <row r="232" spans="1:10" customHeight="0">
      <c r="A232" s="0">
        <f>HYPERLINK("https://dl.dropboxusercontent.com/scl/fi/jbhf4zmtq83vf3i3dkcvs/craft-154556-f.jpg?rlkey=mgn1vncik72nw79nolf7kg8wb&amp;dl=0","Click to download Image")</f>
      </c>
      <c r="B232" s="0">
        <f>HYPERLINK("https://dl.dropboxusercontent.com/scl/fi/s9lfpyzqysbxlogxi5vwo/womens-polo-size-chartscraft.jpg?rlkey=u9z1wjmqqu525cltv8mfeevvj&amp;dl=0","Click to download SizeChart")</f>
      </c>
      <c r="C232" s="0" t="inlineStr">
        <is>
          <t>Craft Women's Coolmax Polo</t>
        </is>
      </c>
      <c r="D232" s="0" t="inlineStr">
        <is>
          <t>'154556</t>
        </is>
      </c>
      <c r="E232" s="0" t="inlineStr">
        <is>
          <t>ISU CRAFT W WE:154556C-L</t>
        </is>
      </c>
      <c r="F232" s="0" t="inlineStr">
        <is>
          <t>'801154556067</t>
        </is>
      </c>
      <c r="G232" s="0" t="inlineStr">
        <is>
          <t>WOMENS</t>
        </is>
      </c>
      <c r="H232" s="0" t="inlineStr">
        <is>
          <t>L</t>
        </is>
      </c>
      <c r="I232" s="0">
        <v>44.99</v>
      </c>
      <c r="J232" s="0">
        <v>0</v>
      </c>
    </row>
    <row r="233" spans="1:10" customHeight="0">
      <c r="A233" s="0">
        <f>HYPERLINK("https://dl.dropboxusercontent.com/scl/fi/jbhf4zmtq83vf3i3dkcvs/craft-154556-f.jpg?rlkey=mgn1vncik72nw79nolf7kg8wb&amp;dl=0","Click to download Image")</f>
      </c>
      <c r="B233" s="0">
        <f>HYPERLINK("https://dl.dropboxusercontent.com/scl/fi/s9lfpyzqysbxlogxi5vwo/womens-polo-size-chartscraft.jpg?rlkey=u9z1wjmqqu525cltv8mfeevvj&amp;dl=0","Click to download SizeChart")</f>
      </c>
      <c r="C233" s="0" t="inlineStr">
        <is>
          <t>Craft Women's Coolmax Polo</t>
        </is>
      </c>
      <c r="D233" s="0" t="inlineStr">
        <is>
          <t>'154556</t>
        </is>
      </c>
      <c r="E233" s="0" t="inlineStr">
        <is>
          <t>ISU CRAFT W WE:154556D-XL</t>
        </is>
      </c>
      <c r="F233" s="0" t="inlineStr">
        <is>
          <t>'801154556074</t>
        </is>
      </c>
      <c r="G233" s="0" t="inlineStr">
        <is>
          <t>WOMENS</t>
        </is>
      </c>
      <c r="H233" s="0" t="inlineStr">
        <is>
          <t>XL</t>
        </is>
      </c>
      <c r="I233" s="0">
        <v>44.99</v>
      </c>
      <c r="J233" s="0">
        <v>0</v>
      </c>
    </row>
    <row r="234" spans="1:10" customHeight="0">
      <c r="A234" s="0">
        <f>HYPERLINK("https://dl.dropboxusercontent.com/scl/fi/jbhf4zmtq83vf3i3dkcvs/craft-154556-f.jpg?rlkey=mgn1vncik72nw79nolf7kg8wb&amp;dl=0","Click to download Image")</f>
      </c>
      <c r="B234" s="0">
        <f>HYPERLINK("https://dl.dropboxusercontent.com/scl/fi/s9lfpyzqysbxlogxi5vwo/womens-polo-size-chartscraft.jpg?rlkey=u9z1wjmqqu525cltv8mfeevvj&amp;dl=0","Click to download SizeChart")</f>
      </c>
      <c r="C234" s="0" t="inlineStr">
        <is>
          <t>Craft Women's Coolmax Polo</t>
        </is>
      </c>
      <c r="D234" s="0" t="inlineStr">
        <is>
          <t>'154556</t>
        </is>
      </c>
      <c r="E234" s="0" t="inlineStr">
        <is>
          <t>ISU CRAFT W WE:154556E-2XL</t>
        </is>
      </c>
      <c r="F234" s="0" t="inlineStr">
        <is>
          <t>'801154556081</t>
        </is>
      </c>
      <c r="G234" s="0" t="inlineStr">
        <is>
          <t>WOMENS</t>
        </is>
      </c>
      <c r="H234" s="0" t="inlineStr">
        <is>
          <t>2XL</t>
        </is>
      </c>
      <c r="I234" s="0">
        <v>44.99</v>
      </c>
      <c r="J234" s="0">
        <v>9</v>
      </c>
    </row>
    <row r="235" spans="1:10" customHeight="0">
      <c r="A235" s="0">
        <f>HYPERLINK("https://dl.dropboxusercontent.com/scl/fi/jbhf4zmtq83vf3i3dkcvs/craft-154556-f.jpg?rlkey=mgn1vncik72nw79nolf7kg8wb&amp;dl=0","Click to download Image")</f>
      </c>
      <c r="B235" s="0">
        <f>HYPERLINK("https://dl.dropboxusercontent.com/scl/fi/s9lfpyzqysbxlogxi5vwo/womens-polo-size-chartscraft.jpg?rlkey=u9z1wjmqqu525cltv8mfeevvj&amp;dl=0","Click to download SizeChart")</f>
      </c>
      <c r="C235" s="0" t="inlineStr">
        <is>
          <t>Craft Women's Coolmax Polo</t>
        </is>
      </c>
      <c r="D235" s="0" t="inlineStr">
        <is>
          <t>'154556</t>
        </is>
      </c>
      <c r="E235" s="0" t="inlineStr">
        <is>
          <t>ISU CRAFT W WE:154556F-3XL</t>
        </is>
      </c>
      <c r="F235" s="0" t="inlineStr">
        <is>
          <t>'801154556098</t>
        </is>
      </c>
      <c r="G235" s="0" t="inlineStr">
        <is>
          <t>WOMENS</t>
        </is>
      </c>
      <c r="H235" s="0" t="inlineStr">
        <is>
          <t>3XL</t>
        </is>
      </c>
      <c r="I235" s="0">
        <v>44.99</v>
      </c>
      <c r="J235" s="0">
        <v>8</v>
      </c>
    </row>
    <row r="236" spans="1:10" customHeight="0">
      <c r="A236" s="0">
        <f>HYPERLINK("https://dl.dropboxusercontent.com/scl/fi/jbhf4zmtq83vf3i3dkcvs/craft-154556-f.jpg?rlkey=mgn1vncik72nw79nolf7kg8wb&amp;dl=0","Click to download Image")</f>
      </c>
      <c r="B236" s="0">
        <f>HYPERLINK("https://dl.dropboxusercontent.com/scl/fi/s9lfpyzqysbxlogxi5vwo/womens-polo-size-chartscraft.jpg?rlkey=u9z1wjmqqu525cltv8mfeevvj&amp;dl=0","Click to download SizeChart")</f>
      </c>
      <c r="C236" s="0" t="inlineStr">
        <is>
          <t>Craft Women's Coolmax Polo</t>
        </is>
      </c>
      <c r="D236" s="0" t="inlineStr">
        <is>
          <t>'154556</t>
        </is>
      </c>
      <c r="E236" s="0" t="inlineStr">
        <is>
          <t>ISU CRAFT W WE:154556Z-12PK</t>
        </is>
      </c>
      <c r="F236" s="0" t="inlineStr">
        <is>
          <t>'801154556999</t>
        </is>
      </c>
      <c r="G236" s="0" t="inlineStr">
        <is>
          <t>WOMENS</t>
        </is>
      </c>
      <c r="H236" s="0" t="inlineStr">
        <is>
          <t>12 PACK</t>
        </is>
      </c>
      <c r="I236" s="0">
        <v>432</v>
      </c>
      <c r="J236" s="0">
        <v>4</v>
      </c>
    </row>
    <row r="237" spans="1:10" customHeight="0">
      <c r="A237" s="0">
        <f>HYPERLINK("https://dl.dropboxusercontent.com/scl/fi/02rffhbgkcd8ccfayj6sd/quinn-isu.jpg?rlkey=zy10tumzffz2gee0igvng71u4&amp;dl=0","Click to download Image")</f>
      </c>
      <c r="B237" s="0">
        <f>HYPERLINK("https://dl.dropboxusercontent.com/scl/fi/e610jiut2v2jb98uf5xs2/womens-size-chartsquinn.jpg?rlkey=1exqzvzrqjp2tv45s6u2dna51&amp;dl=0","Click to download SizeChart")</f>
      </c>
      <c r="C237" s="0" t="inlineStr">
        <is>
          <t>Quinn Women's Pullover</t>
        </is>
      </c>
      <c r="D237" s="0" t="inlineStr">
        <is>
          <t>'154568</t>
        </is>
      </c>
      <c r="E237" s="0" t="inlineStr">
        <is>
          <t>ISU QUINN W CL:154568A-S</t>
        </is>
      </c>
      <c r="F237" s="0" t="inlineStr">
        <is>
          <t>'801154568046</t>
        </is>
      </c>
      <c r="G237" s="0" t="inlineStr">
        <is>
          <t>WOMENS</t>
        </is>
      </c>
      <c r="H237" s="0" t="inlineStr">
        <is>
          <t>S</t>
        </is>
      </c>
      <c r="I237" s="0">
        <v>59.99</v>
      </c>
      <c r="J237" s="0">
        <v>0</v>
      </c>
    </row>
    <row r="238" spans="1:10" customHeight="0">
      <c r="A238" s="0">
        <f>HYPERLINK("https://dl.dropboxusercontent.com/scl/fi/02rffhbgkcd8ccfayj6sd/quinn-isu.jpg?rlkey=zy10tumzffz2gee0igvng71u4&amp;dl=0","Click to download Image")</f>
      </c>
      <c r="B238" s="0">
        <f>HYPERLINK("https://dl.dropboxusercontent.com/scl/fi/e610jiut2v2jb98uf5xs2/womens-size-chartsquinn.jpg?rlkey=1exqzvzrqjp2tv45s6u2dna51&amp;dl=0","Click to download SizeChart")</f>
      </c>
      <c r="C238" s="0" t="inlineStr">
        <is>
          <t>Quinn Women's Pullover</t>
        </is>
      </c>
      <c r="D238" s="0" t="inlineStr">
        <is>
          <t>'154568</t>
        </is>
      </c>
      <c r="E238" s="0" t="inlineStr">
        <is>
          <t>ISU QUINN W CL:154568B-M</t>
        </is>
      </c>
      <c r="F238" s="0" t="inlineStr">
        <is>
          <t>'801154568053</t>
        </is>
      </c>
      <c r="G238" s="0" t="inlineStr">
        <is>
          <t>WOMENS</t>
        </is>
      </c>
      <c r="H238" s="0" t="inlineStr">
        <is>
          <t>M</t>
        </is>
      </c>
      <c r="I238" s="0">
        <v>59.99</v>
      </c>
      <c r="J238" s="0">
        <v>0</v>
      </c>
    </row>
    <row r="239" spans="1:10" customHeight="0">
      <c r="A239" s="0">
        <f>HYPERLINK("https://dl.dropboxusercontent.com/scl/fi/02rffhbgkcd8ccfayj6sd/quinn-isu.jpg?rlkey=zy10tumzffz2gee0igvng71u4&amp;dl=0","Click to download Image")</f>
      </c>
      <c r="B239" s="0">
        <f>HYPERLINK("https://dl.dropboxusercontent.com/scl/fi/e610jiut2v2jb98uf5xs2/womens-size-chartsquinn.jpg?rlkey=1exqzvzrqjp2tv45s6u2dna51&amp;dl=0","Click to download SizeChart")</f>
      </c>
      <c r="C239" s="0" t="inlineStr">
        <is>
          <t>Quinn Women's Pullover</t>
        </is>
      </c>
      <c r="D239" s="0" t="inlineStr">
        <is>
          <t>'154568</t>
        </is>
      </c>
      <c r="E239" s="0" t="inlineStr">
        <is>
          <t>ISU QUINN W CL:154568C-L</t>
        </is>
      </c>
      <c r="F239" s="0" t="inlineStr">
        <is>
          <t>'801154568060</t>
        </is>
      </c>
      <c r="G239" s="0" t="inlineStr">
        <is>
          <t>WOMENS</t>
        </is>
      </c>
      <c r="H239" s="0" t="inlineStr">
        <is>
          <t>L</t>
        </is>
      </c>
      <c r="I239" s="0">
        <v>59.99</v>
      </c>
      <c r="J239" s="0">
        <v>0</v>
      </c>
    </row>
    <row r="240" spans="1:10" customHeight="0">
      <c r="A240" s="0">
        <f>HYPERLINK("https://dl.dropboxusercontent.com/scl/fi/02rffhbgkcd8ccfayj6sd/quinn-isu.jpg?rlkey=zy10tumzffz2gee0igvng71u4&amp;dl=0","Click to download Image")</f>
      </c>
      <c r="B240" s="0">
        <f>HYPERLINK("https://dl.dropboxusercontent.com/scl/fi/e610jiut2v2jb98uf5xs2/womens-size-chartsquinn.jpg?rlkey=1exqzvzrqjp2tv45s6u2dna51&amp;dl=0","Click to download SizeChart")</f>
      </c>
      <c r="C240" s="0" t="inlineStr">
        <is>
          <t>Quinn Women's Pullover</t>
        </is>
      </c>
      <c r="D240" s="0" t="inlineStr">
        <is>
          <t>'154568</t>
        </is>
      </c>
      <c r="E240" s="0" t="inlineStr">
        <is>
          <t>ISU QUINN W CL:154568D-XL</t>
        </is>
      </c>
      <c r="F240" s="0" t="inlineStr">
        <is>
          <t>'801154568077</t>
        </is>
      </c>
      <c r="G240" s="0" t="inlineStr">
        <is>
          <t>WOMENS</t>
        </is>
      </c>
      <c r="H240" s="0" t="inlineStr">
        <is>
          <t>XL</t>
        </is>
      </c>
      <c r="I240" s="0">
        <v>59.99</v>
      </c>
      <c r="J240" s="0">
        <v>0</v>
      </c>
    </row>
    <row r="241" spans="1:10" customHeight="0">
      <c r="A241" s="0">
        <f>HYPERLINK("https://dl.dropboxusercontent.com/scl/fi/02rffhbgkcd8ccfayj6sd/quinn-isu.jpg?rlkey=zy10tumzffz2gee0igvng71u4&amp;dl=0","Click to download Image")</f>
      </c>
      <c r="B241" s="0">
        <f>HYPERLINK("https://dl.dropboxusercontent.com/scl/fi/e610jiut2v2jb98uf5xs2/womens-size-chartsquinn.jpg?rlkey=1exqzvzrqjp2tv45s6u2dna51&amp;dl=0","Click to download SizeChart")</f>
      </c>
      <c r="C241" s="0" t="inlineStr">
        <is>
          <t>Quinn Women's Pullover</t>
        </is>
      </c>
      <c r="D241" s="0" t="inlineStr">
        <is>
          <t>'154568</t>
        </is>
      </c>
      <c r="E241" s="0" t="inlineStr">
        <is>
          <t>ISU QUINN W CL:154568E-2XL</t>
        </is>
      </c>
      <c r="F241" s="0" t="inlineStr">
        <is>
          <t>'801154568084</t>
        </is>
      </c>
      <c r="G241" s="0" t="inlineStr">
        <is>
          <t>WOMENS</t>
        </is>
      </c>
      <c r="H241" s="0" t="inlineStr">
        <is>
          <t>2XL</t>
        </is>
      </c>
      <c r="I241" s="0">
        <v>61.99</v>
      </c>
      <c r="J241" s="0">
        <v>2</v>
      </c>
    </row>
    <row r="242" spans="1:10" customHeight="0">
      <c r="A242" s="0">
        <f>HYPERLINK("https://dl.dropboxusercontent.com/scl/fi/02rffhbgkcd8ccfayj6sd/quinn-isu.jpg?rlkey=zy10tumzffz2gee0igvng71u4&amp;dl=0","Click to download Image")</f>
      </c>
      <c r="B242" s="0">
        <f>HYPERLINK("https://dl.dropboxusercontent.com/scl/fi/e610jiut2v2jb98uf5xs2/womens-size-chartsquinn.jpg?rlkey=1exqzvzrqjp2tv45s6u2dna51&amp;dl=0","Click to download SizeChart")</f>
      </c>
      <c r="C242" s="0" t="inlineStr">
        <is>
          <t>Quinn Women's Pullover</t>
        </is>
      </c>
      <c r="D242" s="0" t="inlineStr">
        <is>
          <t>'154568</t>
        </is>
      </c>
      <c r="E242" s="0" t="inlineStr">
        <is>
          <t>ISU QUINN W CL:154568F-3XL</t>
        </is>
      </c>
      <c r="F242" s="0" t="inlineStr">
        <is>
          <t>'801154568091</t>
        </is>
      </c>
      <c r="G242" s="0" t="inlineStr">
        <is>
          <t>WOMENS</t>
        </is>
      </c>
      <c r="H242" s="0" t="inlineStr">
        <is>
          <t>3XL</t>
        </is>
      </c>
      <c r="I242" s="0">
        <v>61.99</v>
      </c>
      <c r="J242" s="0">
        <v>1</v>
      </c>
    </row>
    <row r="243" spans="1:10" customHeight="0">
      <c r="A243" s="0">
        <f>HYPERLINK("https://dl.dropboxusercontent.com/scl/fi/02rffhbgkcd8ccfayj6sd/quinn-isu.jpg?rlkey=zy10tumzffz2gee0igvng71u4&amp;dl=0","Click to download Image")</f>
      </c>
      <c r="B243" s="0">
        <f>HYPERLINK("https://dl.dropboxusercontent.com/scl/fi/e610jiut2v2jb98uf5xs2/womens-size-chartsquinn.jpg?rlkey=1exqzvzrqjp2tv45s6u2dna51&amp;dl=0","Click to download SizeChart")</f>
      </c>
      <c r="C243" s="0" t="inlineStr">
        <is>
          <t>Quinn Women's Pullover</t>
        </is>
      </c>
      <c r="D243" s="0" t="inlineStr">
        <is>
          <t>'154568</t>
        </is>
      </c>
      <c r="E243" s="0" t="inlineStr">
        <is>
          <t>ISU QUINN W CL:154568Z-12PK</t>
        </is>
      </c>
      <c r="F243" s="0" t="inlineStr">
        <is>
          <t>'801154568992</t>
        </is>
      </c>
      <c r="G243" s="0" t="inlineStr">
        <is>
          <t>WOMENS</t>
        </is>
      </c>
      <c r="H243" s="0" t="inlineStr">
        <is>
          <t>12 PACK</t>
        </is>
      </c>
      <c r="I243" s="0">
        <v>576</v>
      </c>
      <c r="J243" s="0">
        <v>0</v>
      </c>
    </row>
    <row r="244" spans="1:10" customHeight="0">
      <c r="A244" s="0">
        <f>HYPERLINK("https://dl.dropboxusercontent.com/scl/fi/m6p1lgxx81wwh2n8kle80/guardian-134810-tn.jpg?rlkey=rp0uagbmgscqhlxl4onlmoyko&amp;dl=0","Click to download Image")</f>
      </c>
      <c r="B244" s="0">
        <f>HYPERLINK("https://dl.dropboxusercontent.com/scl/fi/in8aqjkye1buvjq8ytwsd/graphic-update2022-mens.jpg?rlkey=mf40rzg8ufi0f2ok1123i0xxf&amp;dl=0","Click to download SizeChart")</f>
      </c>
      <c r="C244" s="0" t="inlineStr">
        <is>
          <t>Guardian Mens Short Sleeve Shirt</t>
        </is>
      </c>
      <c r="D244" s="0" t="inlineStr">
        <is>
          <t>'134810</t>
        </is>
      </c>
      <c r="E244" s="0" t="inlineStr">
        <is>
          <t>ISU GUARDI M CL:134810A-S</t>
        </is>
      </c>
      <c r="F244" s="0" t="inlineStr">
        <is>
          <t>'801134810042</t>
        </is>
      </c>
      <c r="G244" s="0" t="inlineStr">
        <is>
          <t>MENS</t>
        </is>
      </c>
      <c r="H244" s="0" t="inlineStr">
        <is>
          <t>S</t>
        </is>
      </c>
      <c r="I244" s="0">
        <v>29.99</v>
      </c>
      <c r="J244" s="0">
        <v>0</v>
      </c>
    </row>
    <row r="245" spans="1:10" customHeight="0">
      <c r="A245" s="0">
        <f>HYPERLINK("https://dl.dropboxusercontent.com/scl/fi/m6p1lgxx81wwh2n8kle80/guardian-134810-tn.jpg?rlkey=rp0uagbmgscqhlxl4onlmoyko&amp;dl=0","Click to download Image")</f>
      </c>
      <c r="B245" s="0">
        <f>HYPERLINK("https://dl.dropboxusercontent.com/scl/fi/in8aqjkye1buvjq8ytwsd/graphic-update2022-mens.jpg?rlkey=mf40rzg8ufi0f2ok1123i0xxf&amp;dl=0","Click to download SizeChart")</f>
      </c>
      <c r="C245" s="0" t="inlineStr">
        <is>
          <t>Guardian Mens Short Sleeve Shirt</t>
        </is>
      </c>
      <c r="D245" s="0" t="inlineStr">
        <is>
          <t>'134810</t>
        </is>
      </c>
      <c r="E245" s="0" t="inlineStr">
        <is>
          <t>ISU GUARDI M CL:134810B-M</t>
        </is>
      </c>
      <c r="F245" s="0" t="inlineStr">
        <is>
          <t>'801134810059</t>
        </is>
      </c>
      <c r="G245" s="0" t="inlineStr">
        <is>
          <t>MENS</t>
        </is>
      </c>
      <c r="H245" s="0" t="inlineStr">
        <is>
          <t>M</t>
        </is>
      </c>
      <c r="I245" s="0">
        <v>29.99</v>
      </c>
      <c r="J245" s="0">
        <v>0</v>
      </c>
    </row>
    <row r="246" spans="1:10" customHeight="0">
      <c r="A246" s="0">
        <f>HYPERLINK("https://dl.dropboxusercontent.com/scl/fi/m6p1lgxx81wwh2n8kle80/guardian-134810-tn.jpg?rlkey=rp0uagbmgscqhlxl4onlmoyko&amp;dl=0","Click to download Image")</f>
      </c>
      <c r="B246" s="0">
        <f>HYPERLINK("https://dl.dropboxusercontent.com/scl/fi/in8aqjkye1buvjq8ytwsd/graphic-update2022-mens.jpg?rlkey=mf40rzg8ufi0f2ok1123i0xxf&amp;dl=0","Click to download SizeChart")</f>
      </c>
      <c r="C246" s="0" t="inlineStr">
        <is>
          <t>Guardian Mens Short Sleeve Shirt</t>
        </is>
      </c>
      <c r="D246" s="0" t="inlineStr">
        <is>
          <t>'134810</t>
        </is>
      </c>
      <c r="E246" s="0" t="inlineStr">
        <is>
          <t>ISU GUARDI M CL:134810C-L</t>
        </is>
      </c>
      <c r="F246" s="0" t="inlineStr">
        <is>
          <t>'801134810066</t>
        </is>
      </c>
      <c r="G246" s="0" t="inlineStr">
        <is>
          <t>MENS</t>
        </is>
      </c>
      <c r="H246" s="0" t="inlineStr">
        <is>
          <t>L</t>
        </is>
      </c>
      <c r="I246" s="0">
        <v>29.99</v>
      </c>
      <c r="J246" s="0">
        <v>0</v>
      </c>
    </row>
    <row r="247" spans="1:10" customHeight="0">
      <c r="A247" s="0">
        <f>HYPERLINK("https://dl.dropboxusercontent.com/scl/fi/m6p1lgxx81wwh2n8kle80/guardian-134810-tn.jpg?rlkey=rp0uagbmgscqhlxl4onlmoyko&amp;dl=0","Click to download Image")</f>
      </c>
      <c r="B247" s="0">
        <f>HYPERLINK("https://dl.dropboxusercontent.com/scl/fi/in8aqjkye1buvjq8ytwsd/graphic-update2022-mens.jpg?rlkey=mf40rzg8ufi0f2ok1123i0xxf&amp;dl=0","Click to download SizeChart")</f>
      </c>
      <c r="C247" s="0" t="inlineStr">
        <is>
          <t>Guardian Mens Short Sleeve Shirt</t>
        </is>
      </c>
      <c r="D247" s="0" t="inlineStr">
        <is>
          <t>'134810</t>
        </is>
      </c>
      <c r="E247" s="0" t="inlineStr">
        <is>
          <t>ISU GUARDI M CL:134810D-XL</t>
        </is>
      </c>
      <c r="F247" s="0" t="inlineStr">
        <is>
          <t>'801134810073</t>
        </is>
      </c>
      <c r="G247" s="0" t="inlineStr">
        <is>
          <t>MENS</t>
        </is>
      </c>
      <c r="H247" s="0" t="inlineStr">
        <is>
          <t>XL</t>
        </is>
      </c>
      <c r="I247" s="0">
        <v>29.99</v>
      </c>
      <c r="J247" s="0">
        <v>0</v>
      </c>
    </row>
    <row r="248" spans="1:10" customHeight="0">
      <c r="A248" s="0">
        <f>HYPERLINK("https://dl.dropboxusercontent.com/scl/fi/m6p1lgxx81wwh2n8kle80/guardian-134810-tn.jpg?rlkey=rp0uagbmgscqhlxl4onlmoyko&amp;dl=0","Click to download Image")</f>
      </c>
      <c r="B248" s="0">
        <f>HYPERLINK("https://dl.dropboxusercontent.com/scl/fi/in8aqjkye1buvjq8ytwsd/graphic-update2022-mens.jpg?rlkey=mf40rzg8ufi0f2ok1123i0xxf&amp;dl=0","Click to download SizeChart")</f>
      </c>
      <c r="C248" s="0" t="inlineStr">
        <is>
          <t>Guardian Mens Short Sleeve Shirt</t>
        </is>
      </c>
      <c r="D248" s="0" t="inlineStr">
        <is>
          <t>'134810</t>
        </is>
      </c>
      <c r="E248" s="0" t="inlineStr">
        <is>
          <t>ISU GUARDI M CL:134810E-2XL</t>
        </is>
      </c>
      <c r="F248" s="0" t="inlineStr">
        <is>
          <t>'801134810080</t>
        </is>
      </c>
      <c r="G248" s="0" t="inlineStr">
        <is>
          <t>MENS</t>
        </is>
      </c>
      <c r="H248" s="0" t="inlineStr">
        <is>
          <t>2XL</t>
        </is>
      </c>
      <c r="I248" s="0">
        <v>29.99</v>
      </c>
      <c r="J248" s="0">
        <v>0</v>
      </c>
    </row>
    <row r="249" spans="1:10" customHeight="0">
      <c r="A249" s="0">
        <f>HYPERLINK("https://dl.dropboxusercontent.com/scl/fi/m6p1lgxx81wwh2n8kle80/guardian-134810-tn.jpg?rlkey=rp0uagbmgscqhlxl4onlmoyko&amp;dl=0","Click to download Image")</f>
      </c>
      <c r="B249" s="0">
        <f>HYPERLINK("https://dl.dropboxusercontent.com/scl/fi/in8aqjkye1buvjq8ytwsd/graphic-update2022-mens.jpg?rlkey=mf40rzg8ufi0f2ok1123i0xxf&amp;dl=0","Click to download SizeChart")</f>
      </c>
      <c r="C249" s="0" t="inlineStr">
        <is>
          <t>Guardian Mens Short Sleeve Shirt</t>
        </is>
      </c>
      <c r="D249" s="0" t="inlineStr">
        <is>
          <t>'134810</t>
        </is>
      </c>
      <c r="E249" s="0" t="inlineStr">
        <is>
          <t>ISU GUARDI M CL:134810F-3XL</t>
        </is>
      </c>
      <c r="F249" s="0" t="inlineStr">
        <is>
          <t>'801134810097</t>
        </is>
      </c>
      <c r="G249" s="0" t="inlineStr">
        <is>
          <t>MENS</t>
        </is>
      </c>
      <c r="H249" s="0" t="inlineStr">
        <is>
          <t>3XL</t>
        </is>
      </c>
      <c r="I249" s="0">
        <v>29.99</v>
      </c>
      <c r="J249" s="0">
        <v>6</v>
      </c>
    </row>
    <row r="250" spans="1:10" customHeight="0">
      <c r="A250" s="0">
        <f>HYPERLINK("https://dl.dropboxusercontent.com/scl/fi/m6p1lgxx81wwh2n8kle80/guardian-134810-tn.jpg?rlkey=rp0uagbmgscqhlxl4onlmoyko&amp;dl=0","Click to download Image")</f>
      </c>
      <c r="B250" s="0">
        <f>HYPERLINK("https://dl.dropboxusercontent.com/scl/fi/in8aqjkye1buvjq8ytwsd/graphic-update2022-mens.jpg?rlkey=mf40rzg8ufi0f2ok1123i0xxf&amp;dl=0","Click to download SizeChart")</f>
      </c>
      <c r="C250" s="0" t="inlineStr">
        <is>
          <t>Guardian Mens Short Sleeve Shirt</t>
        </is>
      </c>
      <c r="D250" s="0" t="inlineStr">
        <is>
          <t>'134810</t>
        </is>
      </c>
      <c r="E250" s="0" t="inlineStr">
        <is>
          <t>ISU GUARDI M CL 12PK:134810Z-12PK</t>
        </is>
      </c>
      <c r="F250" s="0" t="inlineStr">
        <is>
          <t>'801134810998</t>
        </is>
      </c>
      <c r="G250" s="0" t="inlineStr">
        <is>
          <t>MENS</t>
        </is>
      </c>
      <c r="H250" s="0" t="inlineStr">
        <is>
          <t>12 PACK</t>
        </is>
      </c>
      <c r="I250" s="0">
        <v>294</v>
      </c>
      <c r="J250" s="0">
        <v>0</v>
      </c>
    </row>
    <row r="251" spans="1:10" customHeight="0">
      <c r="A251" s="0">
        <f>HYPERLINK("https://dl.dropboxusercontent.com/scl/fi/99c3bemvbt2vo1s9aap48/ezra-151378-tn.jpg?rlkey=go7267oseu2gs63ueqexl1ymw&amp;dl=0","Click to download Image")</f>
      </c>
      <c r="C251" s="0" t="inlineStr">
        <is>
          <t>Ezra Men's Cap</t>
        </is>
      </c>
      <c r="D251" s="0" t="inlineStr">
        <is>
          <t>'151378</t>
        </is>
      </c>
      <c r="E251" s="0" t="inlineStr">
        <is>
          <t>ISU EZRA A BK:151378</t>
        </is>
      </c>
      <c r="F251" s="0" t="inlineStr">
        <is>
          <t>'701151378009</t>
        </is>
      </c>
      <c r="G251" s="0" t="inlineStr">
        <is>
          <t>MENS</t>
        </is>
      </c>
      <c r="H251" s="0" t="inlineStr">
        <is>
          <t>STANDARD MENS</t>
        </is>
      </c>
      <c r="I251" s="0">
        <v>34.99</v>
      </c>
      <c r="J251" s="0">
        <v>63</v>
      </c>
    </row>
    <row r="252" spans="1:10" customHeight="0">
      <c r="A252" s="0">
        <f>HYPERLINK("https://dl.dropboxusercontent.com/scl/fi/704xb34pysuo07t8umbpt/maddox-150934-tn.jpg?rlkey=gtsbs383nw3rf5tx4jrbl74xb&amp;dl=0","Click to download Image")</f>
      </c>
      <c r="C252" s="0" t="inlineStr">
        <is>
          <t>Maddox Men's Cap</t>
        </is>
      </c>
      <c r="D252" s="0" t="inlineStr">
        <is>
          <t>'150934</t>
        </is>
      </c>
      <c r="E252" s="0" t="inlineStr">
        <is>
          <t>ISU MADDOX A HG:150934</t>
        </is>
      </c>
      <c r="F252" s="0" t="inlineStr">
        <is>
          <t>'701150934008</t>
        </is>
      </c>
      <c r="G252" s="0" t="inlineStr">
        <is>
          <t>MENS</t>
        </is>
      </c>
      <c r="H252" s="0" t="inlineStr">
        <is>
          <t>STANDARD MENS</t>
        </is>
      </c>
      <c r="I252" s="0">
        <v>29.99</v>
      </c>
      <c r="J252" s="0">
        <v>8</v>
      </c>
    </row>
    <row r="253" spans="1:10" customHeight="0">
      <c r="A253" s="0">
        <f>HYPERLINK("https://dl.dropboxusercontent.com/scl/fi/5vy5wst8q2ecpq4nc0doj/vance-151297-tn.jpg?rlkey=mualwjlkxjqsdsovb3jdzrhkn&amp;dl=0","Click to download Image")</f>
      </c>
      <c r="C253" s="0" t="inlineStr">
        <is>
          <t>Vance Men's Caps</t>
        </is>
      </c>
      <c r="D253" s="0" t="inlineStr">
        <is>
          <t>'151297</t>
        </is>
      </c>
      <c r="E253" s="0" t="inlineStr">
        <is>
          <t>ISU VANCE A CL:151297</t>
        </is>
      </c>
      <c r="F253" s="0" t="inlineStr">
        <is>
          <t>'701151297003</t>
        </is>
      </c>
      <c r="G253" s="0" t="inlineStr">
        <is>
          <t>MENS</t>
        </is>
      </c>
      <c r="H253" s="0" t="inlineStr">
        <is>
          <t>STANDARD MENS</t>
        </is>
      </c>
      <c r="I253" s="0">
        <v>24.99</v>
      </c>
      <c r="J253" s="0">
        <v>76</v>
      </c>
    </row>
    <row r="254" spans="1:10" customHeight="0">
      <c r="A254" s="0">
        <f>HYPERLINK("https://dl.dropboxusercontent.com/scl/fi/uwwi5oi3vk10hwu8stqfs/lena-150879-tn.jpg?rlkey=cqsrkf6wl1lheavz1946f5r3h&amp;dl=0","Click to download Image")</f>
      </c>
      <c r="C254" s="0" t="inlineStr">
        <is>
          <t>Lena Women's Cap</t>
        </is>
      </c>
      <c r="D254" s="0" t="inlineStr">
        <is>
          <t>'150879</t>
        </is>
      </c>
      <c r="E254" s="0" t="inlineStr">
        <is>
          <t>ISU LENA A BK:150879</t>
        </is>
      </c>
      <c r="F254" s="0" t="inlineStr">
        <is>
          <t>'701150879002</t>
        </is>
      </c>
      <c r="G254" s="0" t="inlineStr">
        <is>
          <t>WOMENS</t>
        </is>
      </c>
      <c r="H254" s="0" t="inlineStr">
        <is>
          <t>WOMENS</t>
        </is>
      </c>
      <c r="I254" s="0">
        <v>29.99</v>
      </c>
      <c r="J254" s="0">
        <v>61</v>
      </c>
    </row>
    <row r="255" spans="1:10" customHeight="0">
      <c r="A255" s="0">
        <f>HYPERLINK("https://dl.dropboxusercontent.com/scl/fi/dgoo6npmxxngmqlfxbg5y/auburn-151548-tn.jpg?rlkey=vhddfczb5m9x6idsbd3ks85br&amp;dl=0","Click to download Image")</f>
      </c>
      <c r="C255" s="0" t="inlineStr">
        <is>
          <t>Auburn Women's Cap</t>
        </is>
      </c>
      <c r="D255" s="0" t="inlineStr">
        <is>
          <t>'151548</t>
        </is>
      </c>
      <c r="E255" s="0" t="inlineStr">
        <is>
          <t>ISU AUBURN A CL:151548</t>
        </is>
      </c>
      <c r="F255" s="0" t="inlineStr">
        <is>
          <t>'701151548013</t>
        </is>
      </c>
      <c r="G255" s="0" t="inlineStr">
        <is>
          <t>WOMENS</t>
        </is>
      </c>
      <c r="H255" s="0" t="inlineStr">
        <is>
          <t>WOMENS</t>
        </is>
      </c>
      <c r="I255" s="0">
        <v>29.99</v>
      </c>
      <c r="J255" s="0">
        <v>52</v>
      </c>
    </row>
    <row r="256" spans="1:10" customHeight="0">
      <c r="A256" s="0">
        <f>HYPERLINK("https://dl.dropboxusercontent.com/scl/fi/0lfvxd2tl7dljzw8ngymc/celina-150641-f.jpg?rlkey=vmlllm6k6jj4300289nak0oy5&amp;dl=0","Click to download Image")</f>
      </c>
      <c r="C256" s="0" t="inlineStr">
        <is>
          <t>Celina Women's Beanie</t>
        </is>
      </c>
      <c r="D256" s="0" t="inlineStr">
        <is>
          <t>'150641</t>
        </is>
      </c>
      <c r="E256" s="0" t="inlineStr">
        <is>
          <t>ISU CELINA A OG:150641</t>
        </is>
      </c>
      <c r="F256" s="0" t="inlineStr">
        <is>
          <t>'701150641012</t>
        </is>
      </c>
      <c r="G256" s="0" t="inlineStr">
        <is>
          <t>WOMENS</t>
        </is>
      </c>
      <c r="H256" s="0" t="inlineStr">
        <is>
          <t>WOMENS</t>
        </is>
      </c>
      <c r="I256" s="0">
        <v>29.99</v>
      </c>
      <c r="J256" s="0">
        <v>109</v>
      </c>
    </row>
    <row r="257" spans="1:10" customHeight="0">
      <c r="A257" s="0">
        <f>HYPERLINK("https://dl.dropboxusercontent.com/scl/fi/5jhny305s9sxah70ankip/blaine-150738-tn.jpg?rlkey=qrx3pupbcu4ittjhf3s2ke6fw&amp;dl=0","Click to download Image")</f>
      </c>
      <c r="C257" s="0" t="inlineStr">
        <is>
          <t>Blaine Infant Cap</t>
        </is>
      </c>
      <c r="D257" s="0" t="inlineStr">
        <is>
          <t>'150738</t>
        </is>
      </c>
      <c r="E257" s="0" t="inlineStr">
        <is>
          <t>ISU BLAINE I CL:150738</t>
        </is>
      </c>
      <c r="F257" s="0" t="inlineStr">
        <is>
          <t>'701150738057</t>
        </is>
      </c>
      <c r="G257" s="0" t="inlineStr">
        <is>
          <t>INFANT</t>
        </is>
      </c>
      <c r="H257" s="0" t="inlineStr">
        <is>
          <t>INFANT</t>
        </is>
      </c>
      <c r="I257" s="0">
        <v>24.99</v>
      </c>
      <c r="J257" s="0">
        <v>65</v>
      </c>
    </row>
    <row r="258" spans="1:10" customHeight="0">
      <c r="A258" s="0">
        <f>HYPERLINK("https://dl.dropboxusercontent.com/scl/fi/2b56l1vty1f5exz4ub14p/ruck-144608-tn.jpg?rlkey=na8hwcyuis9v7qnsj13w5xsdw&amp;dl=0","Click to download Image")</f>
      </c>
      <c r="C258" s="0" t="inlineStr">
        <is>
          <t>Ruck Infant Beanie</t>
        </is>
      </c>
      <c r="D258" s="0" t="inlineStr">
        <is>
          <t>'144608</t>
        </is>
      </c>
      <c r="E258" s="0" t="inlineStr">
        <is>
          <t>ISU RUCK I CL:144608</t>
        </is>
      </c>
      <c r="F258" s="0" t="inlineStr">
        <is>
          <t>'701144608014</t>
        </is>
      </c>
      <c r="G258" s="0" t="inlineStr">
        <is>
          <t>INFANT</t>
        </is>
      </c>
      <c r="H258" s="0" t="inlineStr">
        <is>
          <t>INFANT</t>
        </is>
      </c>
      <c r="I258" s="0">
        <v>24.99</v>
      </c>
      <c r="J258" s="0">
        <v>74</v>
      </c>
    </row>
    <row r="259" spans="1:10" customHeight="0">
      <c r="A259" s="0">
        <f>HYPERLINK("https://dl.dropboxusercontent.com/scl/fi/pb1rw8pm48luvyqnhpjq5/dsc9102-copy.jpg?rlkey=t1lq2gbjvf9wsfq6g848m558t&amp;dl=0","Click to download Image")</f>
      </c>
      <c r="C259" s="0" t="inlineStr">
        <is>
          <t>Conrad Organic Cotton Tote</t>
        </is>
      </c>
      <c r="D259" s="0" t="inlineStr">
        <is>
          <t>'144776</t>
        </is>
      </c>
      <c r="E259" s="0" t="inlineStr">
        <is>
          <t>ISU CONRAD WE:144776</t>
        </is>
      </c>
      <c r="F259" s="0" t="inlineStr">
        <is>
          <t>'901144776014</t>
        </is>
      </c>
      <c r="H259" s="0" t="inlineStr">
        <is>
          <t>ONE SIZE</t>
        </is>
      </c>
      <c r="I259" s="0">
        <v>39.99</v>
      </c>
      <c r="J259" s="0">
        <v>25</v>
      </c>
    </row>
    <row r="260" spans="1:10" customHeight="0">
      <c r="A260" s="0">
        <f>HYPERLINK("https://dl.dropboxusercontent.com/scl/fi/p8t03os27xhz5ddvy9htu/mock-160163-isu-stellan-cr-v1-03.jpg?rlkey=9z4ap5wn5db2khc15iu2v9qb3&amp;dl=0","Click to download Image")</f>
      </c>
      <c r="C260" s="0" t="inlineStr">
        <is>
          <t>Stellan Crossbody</t>
        </is>
      </c>
      <c r="D260" s="0" t="inlineStr">
        <is>
          <t>'160163</t>
        </is>
      </c>
      <c r="E260" s="0" t="inlineStr">
        <is>
          <t>ISU STELLA CR:160163</t>
        </is>
      </c>
      <c r="F260" s="0" t="inlineStr">
        <is>
          <t>'901160163010</t>
        </is>
      </c>
      <c r="I260" s="0">
        <v>29.99</v>
      </c>
      <c r="J260" s="0">
        <v>9</v>
      </c>
    </row>
    <row r="261" spans="1:10" customHeight="0">
      <c r="A261" s="0">
        <f>HYPERLINK("https://dl.dropboxusercontent.com/scl/fi/xw0pqv3ww1he5p4m3t37h/isushoot-142.jpg?rlkey=x8h96bvu5itt8wox8p6la8idp&amp;dl=0","Click to download Image")</f>
      </c>
      <c r="C261" s="0" t="inlineStr">
        <is>
          <t>Ezra Men's Cap</t>
        </is>
      </c>
      <c r="D261" s="0" t="inlineStr">
        <is>
          <t>'129973</t>
        </is>
      </c>
      <c r="E261" s="0" t="inlineStr">
        <is>
          <t>ISU EZRA A BK:129973</t>
        </is>
      </c>
      <c r="F261" s="0" t="inlineStr">
        <is>
          <t>'701129973007</t>
        </is>
      </c>
      <c r="G261" s="0" t="inlineStr">
        <is>
          <t>MENS</t>
        </is>
      </c>
      <c r="H261" s="0" t="inlineStr">
        <is>
          <t>STANDARD MENS</t>
        </is>
      </c>
      <c r="I261" s="0">
        <v>34.99</v>
      </c>
      <c r="J261" s="0">
        <v>34</v>
      </c>
    </row>
    <row r="262" spans="1:10" customHeight="0">
      <c r="A262" s="0">
        <f>HYPERLINK("https://dl.dropboxusercontent.com/scl/fi/g5ilt00ppzt6n3hj9b5r7/ezra-130246-af.jpg?rlkey=d4xj18wlruyl3keze540za9mr&amp;dl=0","Click to download Image")</f>
      </c>
      <c r="C262" s="0" t="inlineStr">
        <is>
          <t>Ezra Men's Cap</t>
        </is>
      </c>
      <c r="D262" s="0" t="inlineStr">
        <is>
          <t>'130246</t>
        </is>
      </c>
      <c r="E262" s="0" t="inlineStr">
        <is>
          <t>NDSU EZRA A BK:130246</t>
        </is>
      </c>
      <c r="F262" s="0" t="inlineStr">
        <is>
          <t>'713130246001</t>
        </is>
      </c>
      <c r="G262" s="0" t="inlineStr">
        <is>
          <t>MENS</t>
        </is>
      </c>
      <c r="I262" s="0">
        <v>34.99</v>
      </c>
      <c r="J262" s="0">
        <v>17</v>
      </c>
    </row>
    <row r="263" spans="1:10" customHeight="0">
      <c r="A263" s="0">
        <f>HYPERLINK("https://dl.dropboxusercontent.com/scl/fi/c4mfa0ju8sxqfkyvrun1x/124908f.jpeg?rlkey=vhpdgcj9s5vmtbjl8pg0okoxi&amp;dl=0","Click to download Image")</f>
      </c>
      <c r="C263" s="0" t="inlineStr">
        <is>
          <t>Lou Women's Tank Top</t>
        </is>
      </c>
      <c r="D263" s="0" t="inlineStr">
        <is>
          <t>'124908</t>
        </is>
      </c>
      <c r="E263" s="0" t="inlineStr">
        <is>
          <t>ISU LOU W RE:124908A-S</t>
        </is>
      </c>
      <c r="F263" s="0" t="inlineStr">
        <is>
          <t>'801124908049</t>
        </is>
      </c>
      <c r="G263" s="0" t="inlineStr">
        <is>
          <t>WOMENS</t>
        </is>
      </c>
      <c r="H263" s="0" t="inlineStr">
        <is>
          <t>S</t>
        </is>
      </c>
      <c r="I263" s="0">
        <v>29.99</v>
      </c>
      <c r="J263" s="0">
        <v>11</v>
      </c>
    </row>
    <row r="264" spans="1:10" customHeight="0">
      <c r="A264" s="0">
        <f>HYPERLINK("https://dl.dropboxusercontent.com/scl/fi/c4mfa0ju8sxqfkyvrun1x/124908f.jpeg?rlkey=vhpdgcj9s5vmtbjl8pg0okoxi&amp;dl=0","Click to download Image")</f>
      </c>
      <c r="C264" s="0" t="inlineStr">
        <is>
          <t>Lou Women's Tank Top</t>
        </is>
      </c>
      <c r="D264" s="0" t="inlineStr">
        <is>
          <t>'124908</t>
        </is>
      </c>
      <c r="E264" s="0" t="inlineStr">
        <is>
          <t>ISU LOU W RE:124908B-M</t>
        </is>
      </c>
      <c r="F264" s="0" t="inlineStr">
        <is>
          <t>'801124908056</t>
        </is>
      </c>
      <c r="G264" s="0" t="inlineStr">
        <is>
          <t>WOMENS</t>
        </is>
      </c>
      <c r="H264" s="0" t="inlineStr">
        <is>
          <t>M</t>
        </is>
      </c>
      <c r="I264" s="0">
        <v>29.99</v>
      </c>
      <c r="J264" s="0">
        <v>23</v>
      </c>
    </row>
    <row r="265" spans="1:10" customHeight="0">
      <c r="A265" s="0">
        <f>HYPERLINK("https://dl.dropboxusercontent.com/scl/fi/c4mfa0ju8sxqfkyvrun1x/124908f.jpeg?rlkey=vhpdgcj9s5vmtbjl8pg0okoxi&amp;dl=0","Click to download Image")</f>
      </c>
      <c r="C265" s="0" t="inlineStr">
        <is>
          <t>Lou Women's Tank Top</t>
        </is>
      </c>
      <c r="D265" s="0" t="inlineStr">
        <is>
          <t>'124908</t>
        </is>
      </c>
      <c r="E265" s="0" t="inlineStr">
        <is>
          <t>ISU LOU W RE:124908C-L</t>
        </is>
      </c>
      <c r="F265" s="0" t="inlineStr">
        <is>
          <t>'801124908063</t>
        </is>
      </c>
      <c r="G265" s="0" t="inlineStr">
        <is>
          <t>WOMENS</t>
        </is>
      </c>
      <c r="H265" s="0" t="inlineStr">
        <is>
          <t>L</t>
        </is>
      </c>
      <c r="I265" s="0">
        <v>29.99</v>
      </c>
      <c r="J265" s="0">
        <v>23</v>
      </c>
    </row>
    <row r="266" spans="1:10" customHeight="0">
      <c r="A266" s="0">
        <f>HYPERLINK("https://dl.dropboxusercontent.com/scl/fi/c4mfa0ju8sxqfkyvrun1x/124908f.jpeg?rlkey=vhpdgcj9s5vmtbjl8pg0okoxi&amp;dl=0","Click to download Image")</f>
      </c>
      <c r="C266" s="0" t="inlineStr">
        <is>
          <t>Lou Women's Tank Top</t>
        </is>
      </c>
      <c r="D266" s="0" t="inlineStr">
        <is>
          <t>'124908</t>
        </is>
      </c>
      <c r="E266" s="0" t="inlineStr">
        <is>
          <t>ISU LOU W RE:124908D-XL</t>
        </is>
      </c>
      <c r="F266" s="0" t="inlineStr">
        <is>
          <t>'801124908070</t>
        </is>
      </c>
      <c r="G266" s="0" t="inlineStr">
        <is>
          <t>WOMENS</t>
        </is>
      </c>
      <c r="H266" s="0" t="inlineStr">
        <is>
          <t>XL</t>
        </is>
      </c>
      <c r="I266" s="0">
        <v>29.99</v>
      </c>
      <c r="J266" s="0">
        <v>10</v>
      </c>
    </row>
    <row r="267" spans="1:10" customHeight="0">
      <c r="A267" s="0">
        <f>HYPERLINK("https://dl.dropboxusercontent.com/scl/fi/c4mfa0ju8sxqfkyvrun1x/124908f.jpeg?rlkey=vhpdgcj9s5vmtbjl8pg0okoxi&amp;dl=0","Click to download Image")</f>
      </c>
      <c r="C267" s="0" t="inlineStr">
        <is>
          <t>Lou Women's Tank Top</t>
        </is>
      </c>
      <c r="D267" s="0" t="inlineStr">
        <is>
          <t>'124908</t>
        </is>
      </c>
      <c r="E267" s="0" t="inlineStr">
        <is>
          <t>ISU LOU W RE:124908E-2XL</t>
        </is>
      </c>
      <c r="F267" s="0" t="inlineStr">
        <is>
          <t>'801124908087</t>
        </is>
      </c>
      <c r="G267" s="0" t="inlineStr">
        <is>
          <t>WOMENS</t>
        </is>
      </c>
      <c r="H267" s="0" t="inlineStr">
        <is>
          <t>2XL</t>
        </is>
      </c>
      <c r="I267" s="0">
        <v>29.99</v>
      </c>
      <c r="J267" s="0">
        <v>6</v>
      </c>
    </row>
    <row r="268" spans="1:10" customHeight="0">
      <c r="A268" s="0">
        <f>HYPERLINK("https://dl.dropboxusercontent.com/scl/fi/c4mfa0ju8sxqfkyvrun1x/124908f.jpeg?rlkey=vhpdgcj9s5vmtbjl8pg0okoxi&amp;dl=0","Click to download Image")</f>
      </c>
      <c r="C268" s="0" t="inlineStr">
        <is>
          <t>Lou Women's Tank Top</t>
        </is>
      </c>
      <c r="D268" s="0" t="inlineStr">
        <is>
          <t>'124908</t>
        </is>
      </c>
      <c r="E268" s="0" t="inlineStr">
        <is>
          <t>ISU LOU W RE:124908F-3XL</t>
        </is>
      </c>
      <c r="F268" s="0" t="inlineStr">
        <is>
          <t>'801124908094</t>
        </is>
      </c>
      <c r="G268" s="0" t="inlineStr">
        <is>
          <t>WOMENS</t>
        </is>
      </c>
      <c r="H268" s="0" t="inlineStr">
        <is>
          <t>3XL</t>
        </is>
      </c>
      <c r="I268" s="0">
        <v>29.99</v>
      </c>
      <c r="J268" s="0">
        <v>1</v>
      </c>
    </row>
    <row r="269" spans="1:10" customHeight="0">
      <c r="A269" s="0">
        <f>HYPERLINK("https://dl.dropboxusercontent.com/scl/fi/c4mfa0ju8sxqfkyvrun1x/124908f.jpeg?rlkey=vhpdgcj9s5vmtbjl8pg0okoxi&amp;dl=0","Click to download Image")</f>
      </c>
      <c r="C269" s="0" t="inlineStr">
        <is>
          <t>Lou Women's Tank Top</t>
        </is>
      </c>
      <c r="D269" s="0" t="inlineStr">
        <is>
          <t>'124908</t>
        </is>
      </c>
      <c r="E269" s="0" t="inlineStr">
        <is>
          <t>ISU LOU W RE 12PK:124908Z-12PK</t>
        </is>
      </c>
      <c r="F269" s="0" t="inlineStr">
        <is>
          <t>'801124908995</t>
        </is>
      </c>
      <c r="G269" s="0" t="inlineStr">
        <is>
          <t>WOMENS</t>
        </is>
      </c>
      <c r="H269" s="0" t="inlineStr">
        <is>
          <t>12 PACK</t>
        </is>
      </c>
      <c r="I269" s="0">
        <v>288</v>
      </c>
      <c r="J269" s="0">
        <v>5</v>
      </c>
    </row>
    <row r="270" spans="1:10" customHeight="0">
      <c r="A270" s="0">
        <f>HYPERLINK("https://dl.dropboxusercontent.com/scl/fi/9b8dy3emj68ve8pc8t421/124987-af.jpg?rlkey=i8dyh5inntyeu3fud343gevge&amp;dl=0","Click to download Image")</f>
      </c>
      <c r="C270" s="0" t="inlineStr">
        <is>
          <t>Valley Women's Cap</t>
        </is>
      </c>
      <c r="D270" s="0" t="inlineStr">
        <is>
          <t>'124987</t>
        </is>
      </c>
      <c r="E270" s="0" t="inlineStr">
        <is>
          <t>ISU VALLEY A CL:124987</t>
        </is>
      </c>
      <c r="F270" s="0" t="inlineStr">
        <is>
          <t>'701124987009</t>
        </is>
      </c>
      <c r="G270" s="0" t="inlineStr">
        <is>
          <t>WOMENS</t>
        </is>
      </c>
      <c r="H270" s="0" t="inlineStr">
        <is>
          <t>WOMEN:56CM</t>
        </is>
      </c>
      <c r="I270" s="0">
        <v>22.99</v>
      </c>
      <c r="J270" s="0">
        <v>11</v>
      </c>
    </row>
    <row r="271" spans="1:10" customHeight="0">
      <c r="A271" s="0">
        <f>HYPERLINK("https://dl.dropboxusercontent.com/scl/fi/dl5xilrxkxquawls92if1/116452-af.jpg?rlkey=vbqulkigb3c37tiy4wrvkhvjo&amp;dl=0","Click to download Image")</f>
      </c>
      <c r="B271" s="0">
        <f>HYPERLINK("https://dl.dropboxusercontent.com/scl/fi/y5ktpm2ojkabm7qi8cvih/mens-jackets-size-chartsrigby.jpg?rlkey=iawnvj58x1ksk92xjmxwvlfmg&amp;dl=0","Click to download SizeChart")</f>
      </c>
      <c r="C271" s="0" t="inlineStr">
        <is>
          <t>Rigby Men's Windbreaker</t>
        </is>
      </c>
      <c r="D271" s="0" t="inlineStr">
        <is>
          <t>'116452</t>
        </is>
      </c>
      <c r="E271" s="0" t="inlineStr">
        <is>
          <t>ISU RIGBY M BLACK:116452A-S</t>
        </is>
      </c>
      <c r="F271" s="0" t="inlineStr">
        <is>
          <t>'801116452048</t>
        </is>
      </c>
      <c r="G271" s="0" t="inlineStr">
        <is>
          <t>MENS</t>
        </is>
      </c>
      <c r="H271" s="0" t="inlineStr">
        <is>
          <t>S</t>
        </is>
      </c>
      <c r="I271" s="0">
        <v>59.99</v>
      </c>
      <c r="J271" s="0">
        <v>6</v>
      </c>
    </row>
    <row r="272" spans="1:10" customHeight="0">
      <c r="A272" s="0">
        <f>HYPERLINK("https://dl.dropboxusercontent.com/scl/fi/dl5xilrxkxquawls92if1/116452-af.jpg?rlkey=vbqulkigb3c37tiy4wrvkhvjo&amp;dl=0","Click to download Image")</f>
      </c>
      <c r="B272" s="0">
        <f>HYPERLINK("https://dl.dropboxusercontent.com/scl/fi/y5ktpm2ojkabm7qi8cvih/mens-jackets-size-chartsrigby.jpg?rlkey=iawnvj58x1ksk92xjmxwvlfmg&amp;dl=0","Click to download SizeChart")</f>
      </c>
      <c r="C272" s="0" t="inlineStr">
        <is>
          <t>Rigby Men's Windbreaker</t>
        </is>
      </c>
      <c r="D272" s="0" t="inlineStr">
        <is>
          <t>'116452</t>
        </is>
      </c>
      <c r="E272" s="0" t="inlineStr">
        <is>
          <t>ISU RIGBY M BLACK:116452B-M</t>
        </is>
      </c>
      <c r="F272" s="0" t="inlineStr">
        <is>
          <t>'801116452055</t>
        </is>
      </c>
      <c r="G272" s="0" t="inlineStr">
        <is>
          <t>MENS</t>
        </is>
      </c>
      <c r="H272" s="0" t="inlineStr">
        <is>
          <t>M</t>
        </is>
      </c>
      <c r="I272" s="0">
        <v>59.99</v>
      </c>
      <c r="J272" s="0">
        <v>5</v>
      </c>
    </row>
    <row r="273" spans="1:10" customHeight="0">
      <c r="A273" s="0">
        <f>HYPERLINK("https://dl.dropboxusercontent.com/scl/fi/dl5xilrxkxquawls92if1/116452-af.jpg?rlkey=vbqulkigb3c37tiy4wrvkhvjo&amp;dl=0","Click to download Image")</f>
      </c>
      <c r="B273" s="0">
        <f>HYPERLINK("https://dl.dropboxusercontent.com/scl/fi/y5ktpm2ojkabm7qi8cvih/mens-jackets-size-chartsrigby.jpg?rlkey=iawnvj58x1ksk92xjmxwvlfmg&amp;dl=0","Click to download SizeChart")</f>
      </c>
      <c r="C273" s="0" t="inlineStr">
        <is>
          <t>Rigby Men's Windbreaker</t>
        </is>
      </c>
      <c r="D273" s="0" t="inlineStr">
        <is>
          <t>'116452</t>
        </is>
      </c>
      <c r="E273" s="0" t="inlineStr">
        <is>
          <t>ISU RIGBY M BLACK:116452C-L</t>
        </is>
      </c>
      <c r="F273" s="0" t="inlineStr">
        <is>
          <t>'801116452062</t>
        </is>
      </c>
      <c r="G273" s="0" t="inlineStr">
        <is>
          <t>MENS</t>
        </is>
      </c>
      <c r="H273" s="0" t="inlineStr">
        <is>
          <t>L</t>
        </is>
      </c>
      <c r="I273" s="0">
        <v>59.99</v>
      </c>
      <c r="J273" s="0">
        <v>0</v>
      </c>
    </row>
    <row r="274" spans="1:10" customHeight="0">
      <c r="A274" s="0">
        <f>HYPERLINK("https://dl.dropboxusercontent.com/scl/fi/dl5xilrxkxquawls92if1/116452-af.jpg?rlkey=vbqulkigb3c37tiy4wrvkhvjo&amp;dl=0","Click to download Image")</f>
      </c>
      <c r="B274" s="0">
        <f>HYPERLINK("https://dl.dropboxusercontent.com/scl/fi/y5ktpm2ojkabm7qi8cvih/mens-jackets-size-chartsrigby.jpg?rlkey=iawnvj58x1ksk92xjmxwvlfmg&amp;dl=0","Click to download SizeChart")</f>
      </c>
      <c r="C274" s="0" t="inlineStr">
        <is>
          <t>Rigby Men's Windbreaker</t>
        </is>
      </c>
      <c r="D274" s="0" t="inlineStr">
        <is>
          <t>'116452</t>
        </is>
      </c>
      <c r="E274" s="0" t="inlineStr">
        <is>
          <t>ISU RIGBY M BLACK:116452D-XL</t>
        </is>
      </c>
      <c r="F274" s="0" t="inlineStr">
        <is>
          <t>'801116452079</t>
        </is>
      </c>
      <c r="G274" s="0" t="inlineStr">
        <is>
          <t>MENS</t>
        </is>
      </c>
      <c r="H274" s="0" t="inlineStr">
        <is>
          <t>XL</t>
        </is>
      </c>
      <c r="I274" s="0">
        <v>59.99</v>
      </c>
      <c r="J274" s="0">
        <v>0</v>
      </c>
    </row>
    <row r="275" spans="1:10" customHeight="0">
      <c r="A275" s="0">
        <f>HYPERLINK("https://dl.dropboxusercontent.com/scl/fi/dl5xilrxkxquawls92if1/116452-af.jpg?rlkey=vbqulkigb3c37tiy4wrvkhvjo&amp;dl=0","Click to download Image")</f>
      </c>
      <c r="B275" s="0">
        <f>HYPERLINK("https://dl.dropboxusercontent.com/scl/fi/y5ktpm2ojkabm7qi8cvih/mens-jackets-size-chartsrigby.jpg?rlkey=iawnvj58x1ksk92xjmxwvlfmg&amp;dl=0","Click to download SizeChart")</f>
      </c>
      <c r="C275" s="0" t="inlineStr">
        <is>
          <t>Rigby Men's Windbreaker</t>
        </is>
      </c>
      <c r="D275" s="0" t="inlineStr">
        <is>
          <t>'116452</t>
        </is>
      </c>
      <c r="E275" s="0" t="inlineStr">
        <is>
          <t>ISU RIGBY M BLACK:116452E-2XL</t>
        </is>
      </c>
      <c r="F275" s="0" t="inlineStr">
        <is>
          <t>'801116452086</t>
        </is>
      </c>
      <c r="G275" s="0" t="inlineStr">
        <is>
          <t>MENS</t>
        </is>
      </c>
      <c r="H275" s="0" t="inlineStr">
        <is>
          <t>2XL</t>
        </is>
      </c>
      <c r="I275" s="0">
        <v>59.99</v>
      </c>
      <c r="J275" s="0">
        <v>7</v>
      </c>
    </row>
    <row r="276" spans="1:10" customHeight="0">
      <c r="A276" s="0">
        <f>HYPERLINK("https://dl.dropboxusercontent.com/scl/fi/dl5xilrxkxquawls92if1/116452-af.jpg?rlkey=vbqulkigb3c37tiy4wrvkhvjo&amp;dl=0","Click to download Image")</f>
      </c>
      <c r="B276" s="0">
        <f>HYPERLINK("https://dl.dropboxusercontent.com/scl/fi/y5ktpm2ojkabm7qi8cvih/mens-jackets-size-chartsrigby.jpg?rlkey=iawnvj58x1ksk92xjmxwvlfmg&amp;dl=0","Click to download SizeChart")</f>
      </c>
      <c r="C276" s="0" t="inlineStr">
        <is>
          <t>Rigby Men's Windbreaker</t>
        </is>
      </c>
      <c r="D276" s="0" t="inlineStr">
        <is>
          <t>'116452</t>
        </is>
      </c>
      <c r="E276" s="0" t="inlineStr">
        <is>
          <t>ISU RIGBY M BLACK:116452F-3XL</t>
        </is>
      </c>
      <c r="F276" s="0" t="inlineStr">
        <is>
          <t>'801116452093</t>
        </is>
      </c>
      <c r="G276" s="0" t="inlineStr">
        <is>
          <t>MENS</t>
        </is>
      </c>
      <c r="H276" s="0" t="inlineStr">
        <is>
          <t>3XL</t>
        </is>
      </c>
      <c r="I276" s="0">
        <v>59.99</v>
      </c>
      <c r="J276" s="0">
        <v>8</v>
      </c>
    </row>
    <row r="277" spans="1:10" customHeight="0">
      <c r="A277" s="0">
        <f>HYPERLINK("https://dl.dropboxusercontent.com/scl/fi/dl5xilrxkxquawls92if1/116452-af.jpg?rlkey=vbqulkigb3c37tiy4wrvkhvjo&amp;dl=0","Click to download Image")</f>
      </c>
      <c r="B277" s="0">
        <f>HYPERLINK("https://dl.dropboxusercontent.com/scl/fi/y5ktpm2ojkabm7qi8cvih/mens-jackets-size-chartsrigby.jpg?rlkey=iawnvj58x1ksk92xjmxwvlfmg&amp;dl=0","Click to download SizeChart")</f>
      </c>
      <c r="C277" s="0" t="inlineStr">
        <is>
          <t>Rigby Men's Windbreaker</t>
        </is>
      </c>
      <c r="D277" s="0" t="inlineStr">
        <is>
          <t>'116452</t>
        </is>
      </c>
      <c r="E277" s="0" t="inlineStr">
        <is>
          <t>ISU RIGBY M BLACK 12 PACK:116452Z-12PK</t>
        </is>
      </c>
      <c r="F277" s="0" t="inlineStr">
        <is>
          <t>'801116452994</t>
        </is>
      </c>
      <c r="G277" s="0" t="inlineStr">
        <is>
          <t>MENS</t>
        </is>
      </c>
      <c r="H277" s="0" t="inlineStr">
        <is>
          <t>12 PACK</t>
        </is>
      </c>
      <c r="I277" s="0">
        <v>582</v>
      </c>
      <c r="J277" s="0">
        <v>0</v>
      </c>
    </row>
    <row r="278" spans="1:10" customHeight="0">
      <c r="A278" s="0">
        <f>HYPERLINK("https://dl.dropboxusercontent.com/scl/fi/25wj4iu6e10jw1uyi0y3z/115082-af.jpg?rlkey=wlxdvakvup5zpfvab3ggcy88w&amp;dl=0","Click to download Image")</f>
      </c>
      <c r="C278" s="0" t="inlineStr">
        <is>
          <t>Fessler Infant Cap</t>
        </is>
      </c>
      <c r="D278" s="0" t="inlineStr">
        <is>
          <t>'115082</t>
        </is>
      </c>
      <c r="E278" s="0" t="inlineStr">
        <is>
          <t>ISU FESSLER I CARDINAL:115082</t>
        </is>
      </c>
      <c r="F278" s="0" t="inlineStr">
        <is>
          <t>'701115082058</t>
        </is>
      </c>
      <c r="G278" s="0" t="inlineStr">
        <is>
          <t>INFANT</t>
        </is>
      </c>
      <c r="H278" s="0" t="inlineStr">
        <is>
          <t>STANDARD:47CM</t>
        </is>
      </c>
      <c r="I278" s="0">
        <v>22.99</v>
      </c>
      <c r="J278" s="0">
        <v>66</v>
      </c>
    </row>
    <row r="279" spans="1:10" customHeight="0">
      <c r="A279" s="0">
        <f>HYPERLINK("https://dl.dropboxusercontent.com/scl/fi/c354jydjvizqh8g1btkdi/127915-af.jpg?rlkey=55i7va9yr3m4akm6r4w4f9p93&amp;dl=0","Click to download Image")</f>
      </c>
      <c r="C279" s="0" t="inlineStr">
        <is>
          <t>Fessler Infant Cap</t>
        </is>
      </c>
      <c r="D279" s="0" t="inlineStr">
        <is>
          <t>'127086</t>
        </is>
      </c>
      <c r="E279" s="0" t="inlineStr">
        <is>
          <t>ISU FESSLER I AT:127086</t>
        </is>
      </c>
      <c r="F279" s="0" t="inlineStr">
        <is>
          <t>'701127086051</t>
        </is>
      </c>
      <c r="G279" s="0" t="inlineStr">
        <is>
          <t>INFANT</t>
        </is>
      </c>
      <c r="H279" s="0" t="inlineStr">
        <is>
          <t>STANDARD:47CM</t>
        </is>
      </c>
      <c r="I279" s="0">
        <v>22.99</v>
      </c>
      <c r="J279" s="0">
        <v>53</v>
      </c>
    </row>
    <row r="280" spans="1:10" customHeight="0">
      <c r="A280" s="0">
        <f>HYPERLINK("https://dl.dropboxusercontent.com/scl/fi/gwj1nae4lppbgj1gf921u/127915-af.jpg?rlkey=o5kfrmwexik2zlv1bqufbh7o1&amp;dl=0","Click to download Image")</f>
      </c>
      <c r="C280" s="0" t="inlineStr">
        <is>
          <t>Fessler Youth Cap</t>
        </is>
      </c>
      <c r="D280" s="0" t="inlineStr">
        <is>
          <t>'127915</t>
        </is>
      </c>
      <c r="E280" s="0" t="inlineStr">
        <is>
          <t>ISU FESSLER Y CL:127915</t>
        </is>
      </c>
      <c r="F280" s="0" t="inlineStr">
        <is>
          <t>'701127915030</t>
        </is>
      </c>
      <c r="G280" s="0" t="inlineStr">
        <is>
          <t>YOUTH</t>
        </is>
      </c>
      <c r="H280" s="0" t="inlineStr">
        <is>
          <t>STANDARD:55CM</t>
        </is>
      </c>
      <c r="I280" s="0">
        <v>22.99</v>
      </c>
      <c r="J280" s="0">
        <v>40</v>
      </c>
    </row>
    <row r="281" spans="1:10" customHeight="0">
      <c r="A281" s="0">
        <f>HYPERLINK("https://dl.dropboxusercontent.com/scl/fi/oc5oe23nu4gjkv38qe26t/dsc6996-edit-isu.jpg?rlkey=qi290hvv2551fshffnbzrtuz9&amp;dl=0","Click to download Image")</f>
      </c>
      <c r="C281" s="0" t="inlineStr">
        <is>
          <t>Fletcher Men's Camo Microfiber Cap</t>
        </is>
      </c>
      <c r="D281" s="0" t="inlineStr">
        <is>
          <t>'129984</t>
        </is>
      </c>
      <c r="E281" s="0" t="inlineStr">
        <is>
          <t>ISU FLETCH A CO:129984</t>
        </is>
      </c>
      <c r="F281" s="0" t="inlineStr">
        <is>
          <t>'701129984003</t>
        </is>
      </c>
      <c r="G281" s="0" t="inlineStr">
        <is>
          <t>MENS</t>
        </is>
      </c>
      <c r="H281" s="0" t="inlineStr">
        <is>
          <t>STANDARD:58CM</t>
        </is>
      </c>
      <c r="I281" s="0">
        <v>29.99</v>
      </c>
      <c r="J281" s="0">
        <v>55</v>
      </c>
    </row>
    <row r="282" spans="1:10" customHeight="0">
      <c r="A282" s="0">
        <f>HYPERLINK("https://dl.dropboxusercontent.com/scl/fi/5hdpksslzjel3naiotoyd/ridge-129028-f.jpg?rlkey=atlzqbi49yr7mjskv60azq21x&amp;dl=0","Click to download Image")</f>
      </c>
      <c r="C282" s="0" t="inlineStr">
        <is>
          <t>Ridge Men's Beanie</t>
        </is>
      </c>
      <c r="D282" s="0" t="inlineStr">
        <is>
          <t>'129028</t>
        </is>
      </c>
      <c r="E282" s="0" t="inlineStr">
        <is>
          <t>ISU RIDGE M GY:129028</t>
        </is>
      </c>
      <c r="F282" s="0" t="inlineStr">
        <is>
          <t>'701129028011</t>
        </is>
      </c>
      <c r="G282" s="0" t="inlineStr">
        <is>
          <t>MENS</t>
        </is>
      </c>
      <c r="H282" s="0" t="inlineStr">
        <is>
          <t>8IN W X 13IN H (INCLUDES 4IN CUFF)</t>
        </is>
      </c>
      <c r="I282" s="0">
        <v>24.99</v>
      </c>
      <c r="J282" s="0">
        <v>72</v>
      </c>
    </row>
    <row r="283" spans="1:10" customHeight="0">
      <c r="A283" s="0">
        <f>HYPERLINK("https://dl.dropboxusercontent.com/scl/fi/uw454nuo1xd55jehgu4pp/midland-151905-f.jpg?rlkey=c958e6qq7mf8ia62q9ayknq14&amp;dl=0","Click to download Image")</f>
      </c>
      <c r="C283" s="0" t="inlineStr">
        <is>
          <t>Midland Soft-Sided Cooler</t>
        </is>
      </c>
      <c r="D283" s="0" t="inlineStr">
        <is>
          <t>'151905</t>
        </is>
      </c>
      <c r="E283" s="0" t="inlineStr">
        <is>
          <t>ISU MIDLAN CL:151905</t>
        </is>
      </c>
      <c r="F283" s="0" t="inlineStr">
        <is>
          <t>'901151905018</t>
        </is>
      </c>
      <c r="H283" s="0" t="inlineStr">
        <is>
          <t>ONE SIZE</t>
        </is>
      </c>
      <c r="I283" s="0">
        <v>19.99</v>
      </c>
      <c r="J283" s="0">
        <v>111</v>
      </c>
    </row>
    <row r="284" spans="1:10" customHeight="0">
      <c r="A284" s="0">
        <f>HYPERLINK("https://dl.dropboxusercontent.com/scl/fi/d6hfjr19xrlhxtd3i7d6l/f22-83bc.jpg?rlkey=l2ildfwwfk0flg59uft7e78i7&amp;dl=0","Click to download Image")</f>
      </c>
      <c r="B284" s="0">
        <f>HYPERLINK("https://dl.dropboxusercontent.com/scl/fi/nrt10wyxskobw83i17lcb/mens-jackets-size-chartswolf.jpg?rlkey=vtpifp64ked55d4afbuwrvnls&amp;dl=0","Click to download SizeChart")</f>
      </c>
      <c r="C284" s="0" t="inlineStr">
        <is>
          <t>Wolf Men's Nano Loft Vest</t>
        </is>
      </c>
      <c r="D284" s="0" t="inlineStr">
        <is>
          <t>'125849</t>
        </is>
      </c>
      <c r="E284" s="0" t="inlineStr">
        <is>
          <t>ISU WOLF M BK:125849A-S</t>
        </is>
      </c>
      <c r="F284" s="0" t="inlineStr">
        <is>
          <t>'801125849044</t>
        </is>
      </c>
      <c r="G284" s="0" t="inlineStr">
        <is>
          <t>MENS</t>
        </is>
      </c>
      <c r="H284" s="0" t="inlineStr">
        <is>
          <t>S</t>
        </is>
      </c>
      <c r="I284" s="0">
        <v>79.99</v>
      </c>
      <c r="J284" s="0">
        <v>9</v>
      </c>
    </row>
    <row r="285" spans="1:10" customHeight="0">
      <c r="A285" s="0">
        <f>HYPERLINK("https://dl.dropboxusercontent.com/scl/fi/d6hfjr19xrlhxtd3i7d6l/f22-83bc.jpg?rlkey=l2ildfwwfk0flg59uft7e78i7&amp;dl=0","Click to download Image")</f>
      </c>
      <c r="B285" s="0">
        <f>HYPERLINK("https://dl.dropboxusercontent.com/scl/fi/nrt10wyxskobw83i17lcb/mens-jackets-size-chartswolf.jpg?rlkey=vtpifp64ked55d4afbuwrvnls&amp;dl=0","Click to download SizeChart")</f>
      </c>
      <c r="C285" s="0" t="inlineStr">
        <is>
          <t>Wolf Men's Nano Loft Vest</t>
        </is>
      </c>
      <c r="D285" s="0" t="inlineStr">
        <is>
          <t>'125849</t>
        </is>
      </c>
      <c r="E285" s="0" t="inlineStr">
        <is>
          <t>ISU WOLF M BK:125849B-M</t>
        </is>
      </c>
      <c r="F285" s="0" t="inlineStr">
        <is>
          <t>'801125849051</t>
        </is>
      </c>
      <c r="G285" s="0" t="inlineStr">
        <is>
          <t>MENS</t>
        </is>
      </c>
      <c r="H285" s="0" t="inlineStr">
        <is>
          <t>M</t>
        </is>
      </c>
      <c r="I285" s="0">
        <v>79.99</v>
      </c>
      <c r="J285" s="0">
        <v>16</v>
      </c>
    </row>
    <row r="286" spans="1:10" customHeight="0">
      <c r="A286" s="0">
        <f>HYPERLINK("https://dl.dropboxusercontent.com/scl/fi/d6hfjr19xrlhxtd3i7d6l/f22-83bc.jpg?rlkey=l2ildfwwfk0flg59uft7e78i7&amp;dl=0","Click to download Image")</f>
      </c>
      <c r="B286" s="0">
        <f>HYPERLINK("https://dl.dropboxusercontent.com/scl/fi/nrt10wyxskobw83i17lcb/mens-jackets-size-chartswolf.jpg?rlkey=vtpifp64ked55d4afbuwrvnls&amp;dl=0","Click to download SizeChart")</f>
      </c>
      <c r="C286" s="0" t="inlineStr">
        <is>
          <t>Wolf Men's Nano Loft Vest</t>
        </is>
      </c>
      <c r="D286" s="0" t="inlineStr">
        <is>
          <t>'125849</t>
        </is>
      </c>
      <c r="E286" s="0" t="inlineStr">
        <is>
          <t>ISU WOLF M BK:125849C-L</t>
        </is>
      </c>
      <c r="F286" s="0" t="inlineStr">
        <is>
          <t>'801125849068</t>
        </is>
      </c>
      <c r="G286" s="0" t="inlineStr">
        <is>
          <t>MENS</t>
        </is>
      </c>
      <c r="H286" s="0" t="inlineStr">
        <is>
          <t>L</t>
        </is>
      </c>
      <c r="I286" s="0">
        <v>79.99</v>
      </c>
      <c r="J286" s="0">
        <v>3</v>
      </c>
    </row>
    <row r="287" spans="1:10" customHeight="0">
      <c r="A287" s="0">
        <f>HYPERLINK("https://dl.dropboxusercontent.com/scl/fi/d6hfjr19xrlhxtd3i7d6l/f22-83bc.jpg?rlkey=l2ildfwwfk0flg59uft7e78i7&amp;dl=0","Click to download Image")</f>
      </c>
      <c r="B287" s="0">
        <f>HYPERLINK("https://dl.dropboxusercontent.com/scl/fi/nrt10wyxskobw83i17lcb/mens-jackets-size-chartswolf.jpg?rlkey=vtpifp64ked55d4afbuwrvnls&amp;dl=0","Click to download SizeChart")</f>
      </c>
      <c r="C287" s="0" t="inlineStr">
        <is>
          <t>Wolf Men's Nano Loft Vest</t>
        </is>
      </c>
      <c r="D287" s="0" t="inlineStr">
        <is>
          <t>'125849</t>
        </is>
      </c>
      <c r="E287" s="0" t="inlineStr">
        <is>
          <t>ISU WOLF M BK:125849D-XL</t>
        </is>
      </c>
      <c r="F287" s="0" t="inlineStr">
        <is>
          <t>'801125849075</t>
        </is>
      </c>
      <c r="G287" s="0" t="inlineStr">
        <is>
          <t>MENS</t>
        </is>
      </c>
      <c r="H287" s="0" t="inlineStr">
        <is>
          <t>XL</t>
        </is>
      </c>
      <c r="I287" s="0">
        <v>79.99</v>
      </c>
      <c r="J287" s="0">
        <v>6</v>
      </c>
    </row>
    <row r="288" spans="1:10" customHeight="0">
      <c r="A288" s="0">
        <f>HYPERLINK("https://dl.dropboxusercontent.com/scl/fi/d6hfjr19xrlhxtd3i7d6l/f22-83bc.jpg?rlkey=l2ildfwwfk0flg59uft7e78i7&amp;dl=0","Click to download Image")</f>
      </c>
      <c r="B288" s="0">
        <f>HYPERLINK("https://dl.dropboxusercontent.com/scl/fi/nrt10wyxskobw83i17lcb/mens-jackets-size-chartswolf.jpg?rlkey=vtpifp64ked55d4afbuwrvnls&amp;dl=0","Click to download SizeChart")</f>
      </c>
      <c r="C288" s="0" t="inlineStr">
        <is>
          <t>Wolf Men's Nano Loft Vest</t>
        </is>
      </c>
      <c r="D288" s="0" t="inlineStr">
        <is>
          <t>'125849</t>
        </is>
      </c>
      <c r="E288" s="0" t="inlineStr">
        <is>
          <t>ISU WOLF M BK:125849E-2XL</t>
        </is>
      </c>
      <c r="F288" s="0" t="inlineStr">
        <is>
          <t>'801125849082</t>
        </is>
      </c>
      <c r="G288" s="0" t="inlineStr">
        <is>
          <t>MENS</t>
        </is>
      </c>
      <c r="H288" s="0" t="inlineStr">
        <is>
          <t>2XL</t>
        </is>
      </c>
      <c r="I288" s="0">
        <v>79.99</v>
      </c>
      <c r="J288" s="0">
        <v>15</v>
      </c>
    </row>
    <row r="289" spans="1:10" customHeight="0">
      <c r="A289" s="0">
        <f>HYPERLINK("https://dl.dropboxusercontent.com/scl/fi/d6hfjr19xrlhxtd3i7d6l/f22-83bc.jpg?rlkey=l2ildfwwfk0flg59uft7e78i7&amp;dl=0","Click to download Image")</f>
      </c>
      <c r="B289" s="0">
        <f>HYPERLINK("https://dl.dropboxusercontent.com/scl/fi/nrt10wyxskobw83i17lcb/mens-jackets-size-chartswolf.jpg?rlkey=vtpifp64ked55d4afbuwrvnls&amp;dl=0","Click to download SizeChart")</f>
      </c>
      <c r="C289" s="0" t="inlineStr">
        <is>
          <t>Wolf Men's Nano Loft Vest</t>
        </is>
      </c>
      <c r="D289" s="0" t="inlineStr">
        <is>
          <t>'125849</t>
        </is>
      </c>
      <c r="E289" s="0" t="inlineStr">
        <is>
          <t>ISU WOLF M BK:125849F-3XL</t>
        </is>
      </c>
      <c r="F289" s="0" t="inlineStr">
        <is>
          <t>'801125849099</t>
        </is>
      </c>
      <c r="G289" s="0" t="inlineStr">
        <is>
          <t>MENS</t>
        </is>
      </c>
      <c r="H289" s="0" t="inlineStr">
        <is>
          <t>3XL</t>
        </is>
      </c>
      <c r="I289" s="0">
        <v>79.99</v>
      </c>
      <c r="J289" s="0">
        <v>9</v>
      </c>
    </row>
    <row r="290" spans="1:10" customHeight="0">
      <c r="A290" s="0">
        <f>HYPERLINK("https://dl.dropboxusercontent.com/scl/fi/d6hfjr19xrlhxtd3i7d6l/f22-83bc.jpg?rlkey=l2ildfwwfk0flg59uft7e78i7&amp;dl=0","Click to download Image")</f>
      </c>
      <c r="B290" s="0">
        <f>HYPERLINK("https://dl.dropboxusercontent.com/scl/fi/nrt10wyxskobw83i17lcb/mens-jackets-size-chartswolf.jpg?rlkey=vtpifp64ked55d4afbuwrvnls&amp;dl=0","Click to download SizeChart")</f>
      </c>
      <c r="C290" s="0" t="inlineStr">
        <is>
          <t>Wolf Men's Nano Loft Vest</t>
        </is>
      </c>
      <c r="D290" s="0" t="inlineStr">
        <is>
          <t>'125849</t>
        </is>
      </c>
      <c r="E290" s="0" t="inlineStr">
        <is>
          <t>ISU WOLF M BK 12 PK:125849Z-12PK</t>
        </is>
      </c>
      <c r="F290" s="0" t="inlineStr">
        <is>
          <t>'801125849990</t>
        </is>
      </c>
      <c r="G290" s="0" t="inlineStr">
        <is>
          <t>MENS</t>
        </is>
      </c>
      <c r="H290" s="0" t="inlineStr">
        <is>
          <t>12 PACK</t>
        </is>
      </c>
      <c r="I290" s="0">
        <v>774</v>
      </c>
      <c r="J290" s="0">
        <v>1</v>
      </c>
    </row>
    <row r="291" spans="1:10" customHeight="0">
      <c r="A291" s="0">
        <f>HYPERLINK("https://dl.dropboxusercontent.com/scl/fi/imt6ribtom8ditevuk4rf/126481f.jpg?rlkey=rnxzqswrzryv6nq75g6rnp1mo&amp;dl=0","Click to download Image")</f>
      </c>
      <c r="C291" s="0" t="inlineStr">
        <is>
          <t>Torin Men's Hoodie</t>
        </is>
      </c>
      <c r="D291" s="0" t="inlineStr">
        <is>
          <t>'126481</t>
        </is>
      </c>
      <c r="E291" s="0" t="inlineStr">
        <is>
          <t>ISU TORIN M BK:126481A-S</t>
        </is>
      </c>
      <c r="F291" s="0" t="inlineStr">
        <is>
          <t>'801126481045</t>
        </is>
      </c>
      <c r="G291" s="0" t="inlineStr">
        <is>
          <t>MENS</t>
        </is>
      </c>
      <c r="H291" s="0" t="inlineStr">
        <is>
          <t>S</t>
        </is>
      </c>
      <c r="I291" s="0">
        <v>59.99</v>
      </c>
      <c r="J291" s="0">
        <v>3</v>
      </c>
    </row>
    <row r="292" spans="1:10" customHeight="0">
      <c r="A292" s="0">
        <f>HYPERLINK("https://dl.dropboxusercontent.com/scl/fi/imt6ribtom8ditevuk4rf/126481f.jpg?rlkey=rnxzqswrzryv6nq75g6rnp1mo&amp;dl=0","Click to download Image")</f>
      </c>
      <c r="C292" s="0" t="inlineStr">
        <is>
          <t>Torin Men's Hoodie</t>
        </is>
      </c>
      <c r="D292" s="0" t="inlineStr">
        <is>
          <t>'126481</t>
        </is>
      </c>
      <c r="E292" s="0" t="inlineStr">
        <is>
          <t>ISU TORIN M BK:126481B-M</t>
        </is>
      </c>
      <c r="F292" s="0" t="inlineStr">
        <is>
          <t>'801126481052</t>
        </is>
      </c>
      <c r="G292" s="0" t="inlineStr">
        <is>
          <t>MENS</t>
        </is>
      </c>
      <c r="H292" s="0" t="inlineStr">
        <is>
          <t>M</t>
        </is>
      </c>
      <c r="I292" s="0">
        <v>59.99</v>
      </c>
      <c r="J292" s="0">
        <v>5</v>
      </c>
    </row>
    <row r="293" spans="1:10" customHeight="0">
      <c r="A293" s="0">
        <f>HYPERLINK("https://dl.dropboxusercontent.com/scl/fi/imt6ribtom8ditevuk4rf/126481f.jpg?rlkey=rnxzqswrzryv6nq75g6rnp1mo&amp;dl=0","Click to download Image")</f>
      </c>
      <c r="C293" s="0" t="inlineStr">
        <is>
          <t>Torin Men's Hoodie</t>
        </is>
      </c>
      <c r="D293" s="0" t="inlineStr">
        <is>
          <t>'126481</t>
        </is>
      </c>
      <c r="E293" s="0" t="inlineStr">
        <is>
          <t>ISU TORIN M BK:126481C-L</t>
        </is>
      </c>
      <c r="F293" s="0" t="inlineStr">
        <is>
          <t>'801126481069</t>
        </is>
      </c>
      <c r="G293" s="0" t="inlineStr">
        <is>
          <t>MENS</t>
        </is>
      </c>
      <c r="H293" s="0" t="inlineStr">
        <is>
          <t>L</t>
        </is>
      </c>
      <c r="I293" s="0">
        <v>59.99</v>
      </c>
      <c r="J293" s="0">
        <v>6</v>
      </c>
    </row>
    <row r="294" spans="1:10" customHeight="0">
      <c r="A294" s="0">
        <f>HYPERLINK("https://dl.dropboxusercontent.com/scl/fi/imt6ribtom8ditevuk4rf/126481f.jpg?rlkey=rnxzqswrzryv6nq75g6rnp1mo&amp;dl=0","Click to download Image")</f>
      </c>
      <c r="C294" s="0" t="inlineStr">
        <is>
          <t>Torin Men's Hoodie</t>
        </is>
      </c>
      <c r="D294" s="0" t="inlineStr">
        <is>
          <t>'126481</t>
        </is>
      </c>
      <c r="E294" s="0" t="inlineStr">
        <is>
          <t>ISU TORIN M BK:126481D-XL</t>
        </is>
      </c>
      <c r="F294" s="0" t="inlineStr">
        <is>
          <t>'801126481076</t>
        </is>
      </c>
      <c r="G294" s="0" t="inlineStr">
        <is>
          <t>MENS</t>
        </is>
      </c>
      <c r="H294" s="0" t="inlineStr">
        <is>
          <t>XL</t>
        </is>
      </c>
      <c r="I294" s="0">
        <v>59.99</v>
      </c>
      <c r="J294" s="0">
        <v>2</v>
      </c>
    </row>
    <row r="295" spans="1:10" customHeight="0">
      <c r="A295" s="0">
        <f>HYPERLINK("https://dl.dropboxusercontent.com/scl/fi/imt6ribtom8ditevuk4rf/126481f.jpg?rlkey=rnxzqswrzryv6nq75g6rnp1mo&amp;dl=0","Click to download Image")</f>
      </c>
      <c r="C295" s="0" t="inlineStr">
        <is>
          <t>Torin Men's Hoodie</t>
        </is>
      </c>
      <c r="D295" s="0" t="inlineStr">
        <is>
          <t>'126481</t>
        </is>
      </c>
      <c r="E295" s="0" t="inlineStr">
        <is>
          <t>ISU TORIN M BK:126481E-2XL</t>
        </is>
      </c>
      <c r="F295" s="0" t="inlineStr">
        <is>
          <t>'801126481083</t>
        </is>
      </c>
      <c r="G295" s="0" t="inlineStr">
        <is>
          <t>MENS</t>
        </is>
      </c>
      <c r="H295" s="0" t="inlineStr">
        <is>
          <t>2XL</t>
        </is>
      </c>
      <c r="I295" s="0">
        <v>59.99</v>
      </c>
      <c r="J295" s="0">
        <v>2</v>
      </c>
    </row>
    <row r="296" spans="1:10" customHeight="0">
      <c r="A296" s="0">
        <f>HYPERLINK("https://dl.dropboxusercontent.com/scl/fi/imt6ribtom8ditevuk4rf/126481f.jpg?rlkey=rnxzqswrzryv6nq75g6rnp1mo&amp;dl=0","Click to download Image")</f>
      </c>
      <c r="C296" s="0" t="inlineStr">
        <is>
          <t>Torin Men's Hoodie</t>
        </is>
      </c>
      <c r="D296" s="0" t="inlineStr">
        <is>
          <t>'126481</t>
        </is>
      </c>
      <c r="E296" s="0" t="inlineStr">
        <is>
          <t>ISU TORIN M BK:126481F-3XL</t>
        </is>
      </c>
      <c r="F296" s="0" t="inlineStr">
        <is>
          <t>'801126481090</t>
        </is>
      </c>
      <c r="G296" s="0" t="inlineStr">
        <is>
          <t>MENS</t>
        </is>
      </c>
      <c r="H296" s="0" t="inlineStr">
        <is>
          <t>3XL</t>
        </is>
      </c>
      <c r="I296" s="0">
        <v>59.99</v>
      </c>
      <c r="J296" s="0">
        <v>2</v>
      </c>
    </row>
    <row r="297" spans="1:10" customHeight="0">
      <c r="A297" s="0">
        <f>HYPERLINK("https://dl.dropboxusercontent.com/scl/fi/imt6ribtom8ditevuk4rf/126481f.jpg?rlkey=rnxzqswrzryv6nq75g6rnp1mo&amp;dl=0","Click to download Image")</f>
      </c>
      <c r="C297" s="0" t="inlineStr">
        <is>
          <t>Torin Men's Hoodie</t>
        </is>
      </c>
      <c r="D297" s="0" t="inlineStr">
        <is>
          <t>'126481</t>
        </is>
      </c>
      <c r="E297" s="0" t="inlineStr">
        <is>
          <t>ISU TORIN M BK 12PK:126481Z-12PK</t>
        </is>
      </c>
      <c r="F297" s="0" t="inlineStr">
        <is>
          <t>'801126481991</t>
        </is>
      </c>
      <c r="G297" s="0" t="inlineStr">
        <is>
          <t>MENS</t>
        </is>
      </c>
      <c r="H297" s="0" t="inlineStr">
        <is>
          <t>12 PACK</t>
        </is>
      </c>
      <c r="I297" s="0">
        <v>582</v>
      </c>
      <c r="J297" s="0">
        <v>0</v>
      </c>
    </row>
    <row r="298" spans="1:10" customHeight="0">
      <c r="A298" s="0">
        <f>HYPERLINK("https://dl.dropboxusercontent.com/scl/fi/x3o1p5eh1ldvqbgjx8w4c/129562-f.jpg?rlkey=ucfjlz54l3ubttzitry37ailw&amp;dl=0","Click to download Image")</f>
      </c>
      <c r="B298" s="0">
        <f>HYPERLINK("https://dl.dropboxusercontent.com/scl/fi/qxwmdndm6aqpb1qybbkkq/womens-hoodie-and-sweatshirt-size-chartssutton.jpg?rlkey=bhpxneenpjbvumipdfag9aa3o&amp;dl=0","Click to download SizeChart")</f>
      </c>
      <c r="C298" s="0" t="inlineStr">
        <is>
          <t>Sutton Womens Pullover</t>
        </is>
      </c>
      <c r="D298" s="0" t="inlineStr">
        <is>
          <t>'129562</t>
        </is>
      </c>
      <c r="E298" s="0" t="inlineStr">
        <is>
          <t>ISU SUTTON W ND:129562A-S</t>
        </is>
      </c>
      <c r="F298" s="0" t="inlineStr">
        <is>
          <t>'801129562048</t>
        </is>
      </c>
      <c r="G298" s="0" t="inlineStr">
        <is>
          <t>WOMENS</t>
        </is>
      </c>
      <c r="H298" s="0" t="inlineStr">
        <is>
          <t>S</t>
        </is>
      </c>
      <c r="I298" s="0">
        <v>49.99</v>
      </c>
      <c r="J298" s="0">
        <v>0</v>
      </c>
    </row>
    <row r="299" spans="1:10" customHeight="0">
      <c r="A299" s="0">
        <f>HYPERLINK("https://dl.dropboxusercontent.com/scl/fi/x3o1p5eh1ldvqbgjx8w4c/129562-f.jpg?rlkey=ucfjlz54l3ubttzitry37ailw&amp;dl=0","Click to download Image")</f>
      </c>
      <c r="B299" s="0">
        <f>HYPERLINK("https://dl.dropboxusercontent.com/scl/fi/qxwmdndm6aqpb1qybbkkq/womens-hoodie-and-sweatshirt-size-chartssutton.jpg?rlkey=bhpxneenpjbvumipdfag9aa3o&amp;dl=0","Click to download SizeChart")</f>
      </c>
      <c r="C299" s="0" t="inlineStr">
        <is>
          <t>Sutton Womens Pullover</t>
        </is>
      </c>
      <c r="D299" s="0" t="inlineStr">
        <is>
          <t>'129562</t>
        </is>
      </c>
      <c r="E299" s="0" t="inlineStr">
        <is>
          <t>ISU SUTTON W ND:129562B-M</t>
        </is>
      </c>
      <c r="F299" s="0" t="inlineStr">
        <is>
          <t>'801129562055</t>
        </is>
      </c>
      <c r="G299" s="0" t="inlineStr">
        <is>
          <t>WOMENS</t>
        </is>
      </c>
      <c r="H299" s="0" t="inlineStr">
        <is>
          <t>M</t>
        </is>
      </c>
      <c r="I299" s="0">
        <v>49.99</v>
      </c>
      <c r="J299" s="0">
        <v>0</v>
      </c>
    </row>
    <row r="300" spans="1:10" customHeight="0">
      <c r="A300" s="0">
        <f>HYPERLINK("https://dl.dropboxusercontent.com/scl/fi/x3o1p5eh1ldvqbgjx8w4c/129562-f.jpg?rlkey=ucfjlz54l3ubttzitry37ailw&amp;dl=0","Click to download Image")</f>
      </c>
      <c r="B300" s="0">
        <f>HYPERLINK("https://dl.dropboxusercontent.com/scl/fi/qxwmdndm6aqpb1qybbkkq/womens-hoodie-and-sweatshirt-size-chartssutton.jpg?rlkey=bhpxneenpjbvumipdfag9aa3o&amp;dl=0","Click to download SizeChart")</f>
      </c>
      <c r="C300" s="0" t="inlineStr">
        <is>
          <t>Sutton Womens Pullover</t>
        </is>
      </c>
      <c r="D300" s="0" t="inlineStr">
        <is>
          <t>'129562</t>
        </is>
      </c>
      <c r="E300" s="0" t="inlineStr">
        <is>
          <t>ISU SUTTON W ND:129562C-L</t>
        </is>
      </c>
      <c r="F300" s="0" t="inlineStr">
        <is>
          <t>'801129562062</t>
        </is>
      </c>
      <c r="G300" s="0" t="inlineStr">
        <is>
          <t>WOMENS</t>
        </is>
      </c>
      <c r="H300" s="0" t="inlineStr">
        <is>
          <t>L</t>
        </is>
      </c>
      <c r="I300" s="0">
        <v>49.99</v>
      </c>
      <c r="J300" s="0">
        <v>0</v>
      </c>
    </row>
    <row r="301" spans="1:10" customHeight="0">
      <c r="A301" s="0">
        <f>HYPERLINK("https://dl.dropboxusercontent.com/scl/fi/x3o1p5eh1ldvqbgjx8w4c/129562-f.jpg?rlkey=ucfjlz54l3ubttzitry37ailw&amp;dl=0","Click to download Image")</f>
      </c>
      <c r="B301" s="0">
        <f>HYPERLINK("https://dl.dropboxusercontent.com/scl/fi/qxwmdndm6aqpb1qybbkkq/womens-hoodie-and-sweatshirt-size-chartssutton.jpg?rlkey=bhpxneenpjbvumipdfag9aa3o&amp;dl=0","Click to download SizeChart")</f>
      </c>
      <c r="C301" s="0" t="inlineStr">
        <is>
          <t>Sutton Womens Pullover</t>
        </is>
      </c>
      <c r="D301" s="0" t="inlineStr">
        <is>
          <t>'129562</t>
        </is>
      </c>
      <c r="E301" s="0" t="inlineStr">
        <is>
          <t>ISU SUTTON W ND:129562D-XL</t>
        </is>
      </c>
      <c r="F301" s="0" t="inlineStr">
        <is>
          <t>'801129562079</t>
        </is>
      </c>
      <c r="G301" s="0" t="inlineStr">
        <is>
          <t>WOMENS</t>
        </is>
      </c>
      <c r="H301" s="0" t="inlineStr">
        <is>
          <t>XL</t>
        </is>
      </c>
      <c r="I301" s="0">
        <v>49.99</v>
      </c>
      <c r="J301" s="0">
        <v>0</v>
      </c>
    </row>
    <row r="302" spans="1:10" customHeight="0">
      <c r="A302" s="0">
        <f>HYPERLINK("https://dl.dropboxusercontent.com/scl/fi/x3o1p5eh1ldvqbgjx8w4c/129562-f.jpg?rlkey=ucfjlz54l3ubttzitry37ailw&amp;dl=0","Click to download Image")</f>
      </c>
      <c r="B302" s="0">
        <f>HYPERLINK("https://dl.dropboxusercontent.com/scl/fi/qxwmdndm6aqpb1qybbkkq/womens-hoodie-and-sweatshirt-size-chartssutton.jpg?rlkey=bhpxneenpjbvumipdfag9aa3o&amp;dl=0","Click to download SizeChart")</f>
      </c>
      <c r="C302" s="0" t="inlineStr">
        <is>
          <t>Sutton Womens Pullover</t>
        </is>
      </c>
      <c r="D302" s="0" t="inlineStr">
        <is>
          <t>'129562</t>
        </is>
      </c>
      <c r="E302" s="0" t="inlineStr">
        <is>
          <t>ISU SUTTON W ND:129562E-2XL</t>
        </is>
      </c>
      <c r="F302" s="0" t="inlineStr">
        <is>
          <t>'801129562086</t>
        </is>
      </c>
      <c r="G302" s="0" t="inlineStr">
        <is>
          <t>WOMENS</t>
        </is>
      </c>
      <c r="H302" s="0" t="inlineStr">
        <is>
          <t>2XL</t>
        </is>
      </c>
      <c r="I302" s="0">
        <v>51.99</v>
      </c>
      <c r="J302" s="0">
        <v>0</v>
      </c>
    </row>
    <row r="303" spans="1:10" customHeight="0">
      <c r="A303" s="0">
        <f>HYPERLINK("https://dl.dropboxusercontent.com/scl/fi/x3o1p5eh1ldvqbgjx8w4c/129562-f.jpg?rlkey=ucfjlz54l3ubttzitry37ailw&amp;dl=0","Click to download Image")</f>
      </c>
      <c r="B303" s="0">
        <f>HYPERLINK("https://dl.dropboxusercontent.com/scl/fi/qxwmdndm6aqpb1qybbkkq/womens-hoodie-and-sweatshirt-size-chartssutton.jpg?rlkey=bhpxneenpjbvumipdfag9aa3o&amp;dl=0","Click to download SizeChart")</f>
      </c>
      <c r="C303" s="0" t="inlineStr">
        <is>
          <t>Sutton Womens Pullover</t>
        </is>
      </c>
      <c r="D303" s="0" t="inlineStr">
        <is>
          <t>'129562</t>
        </is>
      </c>
      <c r="E303" s="0" t="inlineStr">
        <is>
          <t>ISU SUTTON W ND:129562F-3XL</t>
        </is>
      </c>
      <c r="F303" s="0" t="inlineStr">
        <is>
          <t>'801129562093</t>
        </is>
      </c>
      <c r="G303" s="0" t="inlineStr">
        <is>
          <t>WOMENS</t>
        </is>
      </c>
      <c r="H303" s="0" t="inlineStr">
        <is>
          <t>3XL</t>
        </is>
      </c>
      <c r="I303" s="0">
        <v>51.99</v>
      </c>
      <c r="J303" s="0">
        <v>1</v>
      </c>
    </row>
    <row r="304" spans="1:10" customHeight="0">
      <c r="A304" s="0">
        <f>HYPERLINK("https://dl.dropboxusercontent.com/scl/fi/x3o1p5eh1ldvqbgjx8w4c/129562-f.jpg?rlkey=ucfjlz54l3ubttzitry37ailw&amp;dl=0","Click to download Image")</f>
      </c>
      <c r="B304" s="0">
        <f>HYPERLINK("https://dl.dropboxusercontent.com/scl/fi/qxwmdndm6aqpb1qybbkkq/womens-hoodie-and-sweatshirt-size-chartssutton.jpg?rlkey=bhpxneenpjbvumipdfag9aa3o&amp;dl=0","Click to download SizeChart")</f>
      </c>
      <c r="C304" s="0" t="inlineStr">
        <is>
          <t>Sutton Womens Pullover</t>
        </is>
      </c>
      <c r="D304" s="0" t="inlineStr">
        <is>
          <t>'129562</t>
        </is>
      </c>
      <c r="E304" s="0" t="inlineStr">
        <is>
          <t>ISU SUTTON W ND 12PK:129562Z-12PK</t>
        </is>
      </c>
      <c r="F304" s="0" t="inlineStr">
        <is>
          <t>'801129562994</t>
        </is>
      </c>
      <c r="G304" s="0" t="inlineStr">
        <is>
          <t>WOMENS</t>
        </is>
      </c>
      <c r="H304" s="0" t="inlineStr">
        <is>
          <t>12 PACK</t>
        </is>
      </c>
      <c r="I304" s="0">
        <v>480</v>
      </c>
      <c r="J304" s="0">
        <v>0</v>
      </c>
    </row>
    <row r="305" spans="1:10" customHeight="0">
      <c r="A305" s="0">
        <f>HYPERLINK("https://dl.dropboxusercontent.com/scl/fi/l7neszh2rhaotz1nheeq7/129031-cbsf.jpg?rlkey=t346a3gr88o9earren6rzkpi2&amp;dl=0","Click to download Image")</f>
      </c>
      <c r="C305" s="0" t="inlineStr">
        <is>
          <t>Stellan Crossbody Sling</t>
        </is>
      </c>
      <c r="D305" s="0" t="inlineStr">
        <is>
          <t>'129031</t>
        </is>
      </c>
      <c r="E305" s="0" t="inlineStr">
        <is>
          <t>ISU STELLAN BC:129031</t>
        </is>
      </c>
      <c r="F305" s="0" t="inlineStr">
        <is>
          <t>'901129031015</t>
        </is>
      </c>
      <c r="I305" s="0">
        <v>39.99</v>
      </c>
      <c r="J305" s="0">
        <v>110</v>
      </c>
    </row>
    <row r="306" spans="1:10" customHeight="0">
      <c r="A306" s="0">
        <f>HYPERLINK("https://dl.dropboxusercontent.com/scl/fi/izmqd4n3n20npivcx7bjz/129935-f.jpg?rlkey=llcilzer7gm3dqyqck3xs9who&amp;dl=0","Click to download Image")</f>
      </c>
      <c r="B306" s="0">
        <f>HYPERLINK("https://dl.dropboxusercontent.com/scl/fi/h43ey4w4k1jp6hm4pnjp6/womens-size-chartssierra.jpg?rlkey=mxi3ztdghpk5hlf4jhk1q5qva&amp;dl=0","Click to download SizeChart")</f>
      </c>
      <c r="C306" s="0" t="inlineStr">
        <is>
          <t>Sierra Women's Quilted Canvas Jacket</t>
        </is>
      </c>
      <c r="D306" s="0" t="inlineStr">
        <is>
          <t>'129935</t>
        </is>
      </c>
      <c r="E306" s="0" t="inlineStr">
        <is>
          <t>ISU SIERRA W GY:129935A-S</t>
        </is>
      </c>
      <c r="F306" s="0" t="inlineStr">
        <is>
          <t>'801129935040</t>
        </is>
      </c>
      <c r="G306" s="0" t="inlineStr">
        <is>
          <t>WOMENS</t>
        </is>
      </c>
      <c r="H306" s="0" t="inlineStr">
        <is>
          <t>S</t>
        </is>
      </c>
      <c r="I306" s="0">
        <v>79.99</v>
      </c>
      <c r="J306" s="0">
        <v>2</v>
      </c>
    </row>
    <row r="307" spans="1:10" customHeight="0">
      <c r="A307" s="0">
        <f>HYPERLINK("https://dl.dropboxusercontent.com/scl/fi/izmqd4n3n20npivcx7bjz/129935-f.jpg?rlkey=llcilzer7gm3dqyqck3xs9who&amp;dl=0","Click to download Image")</f>
      </c>
      <c r="B307" s="0">
        <f>HYPERLINK("https://dl.dropboxusercontent.com/scl/fi/h43ey4w4k1jp6hm4pnjp6/womens-size-chartssierra.jpg?rlkey=mxi3ztdghpk5hlf4jhk1q5qva&amp;dl=0","Click to download SizeChart")</f>
      </c>
      <c r="C307" s="0" t="inlineStr">
        <is>
          <t>Sierra Women's Quilted Canvas Jacket</t>
        </is>
      </c>
      <c r="D307" s="0" t="inlineStr">
        <is>
          <t>'129935</t>
        </is>
      </c>
      <c r="E307" s="0" t="inlineStr">
        <is>
          <t>ISU SIERRA W GY:129935B-M</t>
        </is>
      </c>
      <c r="F307" s="0" t="inlineStr">
        <is>
          <t>'801129935057</t>
        </is>
      </c>
      <c r="G307" s="0" t="inlineStr">
        <is>
          <t>WOMENS</t>
        </is>
      </c>
      <c r="H307" s="0" t="inlineStr">
        <is>
          <t>M</t>
        </is>
      </c>
      <c r="I307" s="0">
        <v>79.99</v>
      </c>
      <c r="J307" s="0">
        <v>3</v>
      </c>
    </row>
    <row r="308" spans="1:10" customHeight="0">
      <c r="A308" s="0">
        <f>HYPERLINK("https://dl.dropboxusercontent.com/scl/fi/izmqd4n3n20npivcx7bjz/129935-f.jpg?rlkey=llcilzer7gm3dqyqck3xs9who&amp;dl=0","Click to download Image")</f>
      </c>
      <c r="B308" s="0">
        <f>HYPERLINK("https://dl.dropboxusercontent.com/scl/fi/h43ey4w4k1jp6hm4pnjp6/womens-size-chartssierra.jpg?rlkey=mxi3ztdghpk5hlf4jhk1q5qva&amp;dl=0","Click to download SizeChart")</f>
      </c>
      <c r="C308" s="0" t="inlineStr">
        <is>
          <t>Sierra Women's Quilted Canvas Jacket</t>
        </is>
      </c>
      <c r="D308" s="0" t="inlineStr">
        <is>
          <t>'129935</t>
        </is>
      </c>
      <c r="E308" s="0" t="inlineStr">
        <is>
          <t>ISU SIERRA W GY:129935C-L</t>
        </is>
      </c>
      <c r="F308" s="0" t="inlineStr">
        <is>
          <t>'801129935064</t>
        </is>
      </c>
      <c r="G308" s="0" t="inlineStr">
        <is>
          <t>WOMENS</t>
        </is>
      </c>
      <c r="H308" s="0" t="inlineStr">
        <is>
          <t>L</t>
        </is>
      </c>
      <c r="I308" s="0">
        <v>79.99</v>
      </c>
      <c r="J308" s="0">
        <v>3</v>
      </c>
    </row>
    <row r="309" spans="1:10" customHeight="0">
      <c r="A309" s="0">
        <f>HYPERLINK("https://dl.dropboxusercontent.com/scl/fi/izmqd4n3n20npivcx7bjz/129935-f.jpg?rlkey=llcilzer7gm3dqyqck3xs9who&amp;dl=0","Click to download Image")</f>
      </c>
      <c r="B309" s="0">
        <f>HYPERLINK("https://dl.dropboxusercontent.com/scl/fi/h43ey4w4k1jp6hm4pnjp6/womens-size-chartssierra.jpg?rlkey=mxi3ztdghpk5hlf4jhk1q5qva&amp;dl=0","Click to download SizeChart")</f>
      </c>
      <c r="C309" s="0" t="inlineStr">
        <is>
          <t>Sierra Women's Quilted Canvas Jacket</t>
        </is>
      </c>
      <c r="D309" s="0" t="inlineStr">
        <is>
          <t>'129935</t>
        </is>
      </c>
      <c r="E309" s="0" t="inlineStr">
        <is>
          <t>ISU SIERRA W GY:129935D-XL</t>
        </is>
      </c>
      <c r="F309" s="0" t="inlineStr">
        <is>
          <t>'801129935071</t>
        </is>
      </c>
      <c r="G309" s="0" t="inlineStr">
        <is>
          <t>WOMENS</t>
        </is>
      </c>
      <c r="H309" s="0" t="inlineStr">
        <is>
          <t>XL</t>
        </is>
      </c>
      <c r="I309" s="0">
        <v>79.99</v>
      </c>
      <c r="J309" s="0">
        <v>2</v>
      </c>
    </row>
    <row r="310" spans="1:10" customHeight="0">
      <c r="A310" s="0">
        <f>HYPERLINK("https://dl.dropboxusercontent.com/scl/fi/izmqd4n3n20npivcx7bjz/129935-f.jpg?rlkey=llcilzer7gm3dqyqck3xs9who&amp;dl=0","Click to download Image")</f>
      </c>
      <c r="B310" s="0">
        <f>HYPERLINK("https://dl.dropboxusercontent.com/scl/fi/h43ey4w4k1jp6hm4pnjp6/womens-size-chartssierra.jpg?rlkey=mxi3ztdghpk5hlf4jhk1q5qva&amp;dl=0","Click to download SizeChart")</f>
      </c>
      <c r="C310" s="0" t="inlineStr">
        <is>
          <t>Sierra Women's Quilted Canvas Jacket</t>
        </is>
      </c>
      <c r="D310" s="0" t="inlineStr">
        <is>
          <t>'129935</t>
        </is>
      </c>
      <c r="E310" s="0" t="inlineStr">
        <is>
          <t>ISU SIERRA W GY:129935E-2XL</t>
        </is>
      </c>
      <c r="F310" s="0" t="inlineStr">
        <is>
          <t>'801129935088</t>
        </is>
      </c>
      <c r="G310" s="0" t="inlineStr">
        <is>
          <t>WOMENS</t>
        </is>
      </c>
      <c r="H310" s="0" t="inlineStr">
        <is>
          <t>2XL</t>
        </is>
      </c>
      <c r="I310" s="0">
        <v>79.99</v>
      </c>
      <c r="J310" s="0">
        <v>0</v>
      </c>
    </row>
    <row r="311" spans="1:10" customHeight="0">
      <c r="A311" s="0">
        <f>HYPERLINK("https://dl.dropboxusercontent.com/scl/fi/izmqd4n3n20npivcx7bjz/129935-f.jpg?rlkey=llcilzer7gm3dqyqck3xs9who&amp;dl=0","Click to download Image")</f>
      </c>
      <c r="B311" s="0">
        <f>HYPERLINK("https://dl.dropboxusercontent.com/scl/fi/h43ey4w4k1jp6hm4pnjp6/womens-size-chartssierra.jpg?rlkey=mxi3ztdghpk5hlf4jhk1q5qva&amp;dl=0","Click to download SizeChart")</f>
      </c>
      <c r="C311" s="0" t="inlineStr">
        <is>
          <t>Sierra Women's Quilted Canvas Jacket</t>
        </is>
      </c>
      <c r="D311" s="0" t="inlineStr">
        <is>
          <t>'129935</t>
        </is>
      </c>
      <c r="E311" s="0" t="inlineStr">
        <is>
          <t>ISU SIERRA W GY:129935F-3XL</t>
        </is>
      </c>
      <c r="F311" s="0" t="inlineStr">
        <is>
          <t>'801129935095</t>
        </is>
      </c>
      <c r="G311" s="0" t="inlineStr">
        <is>
          <t>WOMENS</t>
        </is>
      </c>
      <c r="H311" s="0" t="inlineStr">
        <is>
          <t>3XL</t>
        </is>
      </c>
      <c r="I311" s="0">
        <v>79.99</v>
      </c>
      <c r="J311" s="0">
        <v>2</v>
      </c>
    </row>
    <row r="312" spans="1:10" customHeight="0">
      <c r="A312" s="0">
        <f>HYPERLINK("https://dl.dropboxusercontent.com/scl/fi/izmqd4n3n20npivcx7bjz/129935-f.jpg?rlkey=llcilzer7gm3dqyqck3xs9who&amp;dl=0","Click to download Image")</f>
      </c>
      <c r="B312" s="0">
        <f>HYPERLINK("https://dl.dropboxusercontent.com/scl/fi/h43ey4w4k1jp6hm4pnjp6/womens-size-chartssierra.jpg?rlkey=mxi3ztdghpk5hlf4jhk1q5qva&amp;dl=0","Click to download SizeChart")</f>
      </c>
      <c r="C312" s="0" t="inlineStr">
        <is>
          <t>Sierra Women's Quilted Canvas Jacket</t>
        </is>
      </c>
      <c r="D312" s="0" t="inlineStr">
        <is>
          <t>'129935</t>
        </is>
      </c>
      <c r="E312" s="0" t="inlineStr">
        <is>
          <t>ISU SIERRA W GY 12PK:129935Z-12PK</t>
        </is>
      </c>
      <c r="F312" s="0" t="inlineStr">
        <is>
          <t>'801129935996</t>
        </is>
      </c>
      <c r="G312" s="0" t="inlineStr">
        <is>
          <t>WOMENS</t>
        </is>
      </c>
      <c r="H312" s="0" t="inlineStr">
        <is>
          <t>12 PACK</t>
        </is>
      </c>
      <c r="I312" s="0">
        <v>79.99</v>
      </c>
      <c r="J312" s="0">
        <v>0</v>
      </c>
    </row>
    <row r="313" spans="1:10" customHeight="0">
      <c r="A313" s="0">
        <f>HYPERLINK("https://dl.dropboxusercontent.com/scl/fi/t2sn1m3bgfmatrqpyu5b0/125244-f.jpg?rlkey=w3drcch42mjia8wab39sos3qc&amp;dl=0","Click to download Image")</f>
      </c>
      <c r="C313" s="0" t="inlineStr">
        <is>
          <t>Dyan Women's Long Sleeve</t>
        </is>
      </c>
      <c r="D313" s="0" t="inlineStr">
        <is>
          <t>'125244</t>
        </is>
      </c>
      <c r="E313" s="0" t="inlineStr">
        <is>
          <t>ISU DYAN W GY:125244A-S</t>
        </is>
      </c>
      <c r="F313" s="0" t="inlineStr">
        <is>
          <t>'801125244047</t>
        </is>
      </c>
      <c r="G313" s="0" t="inlineStr">
        <is>
          <t>WOMENS</t>
        </is>
      </c>
      <c r="H313" s="0" t="inlineStr">
        <is>
          <t>S</t>
        </is>
      </c>
      <c r="I313" s="0">
        <v>39.99</v>
      </c>
      <c r="J313" s="0">
        <v>7</v>
      </c>
    </row>
    <row r="314" spans="1:10" customHeight="0">
      <c r="A314" s="0">
        <f>HYPERLINK("https://dl.dropboxusercontent.com/scl/fi/t2sn1m3bgfmatrqpyu5b0/125244-f.jpg?rlkey=w3drcch42mjia8wab39sos3qc&amp;dl=0","Click to download Image")</f>
      </c>
      <c r="C314" s="0" t="inlineStr">
        <is>
          <t>Dyan Women's Long Sleeve</t>
        </is>
      </c>
      <c r="D314" s="0" t="inlineStr">
        <is>
          <t>'125244</t>
        </is>
      </c>
      <c r="E314" s="0" t="inlineStr">
        <is>
          <t>ISU DYAN W GY:125244B-M</t>
        </is>
      </c>
      <c r="F314" s="0" t="inlineStr">
        <is>
          <t>'801125244054</t>
        </is>
      </c>
      <c r="G314" s="0" t="inlineStr">
        <is>
          <t>WOMENS</t>
        </is>
      </c>
      <c r="H314" s="0" t="inlineStr">
        <is>
          <t>M</t>
        </is>
      </c>
      <c r="I314" s="0">
        <v>39.99</v>
      </c>
      <c r="J314" s="0">
        <v>12</v>
      </c>
    </row>
    <row r="315" spans="1:10" customHeight="0">
      <c r="A315" s="0">
        <f>HYPERLINK("https://dl.dropboxusercontent.com/scl/fi/t2sn1m3bgfmatrqpyu5b0/125244-f.jpg?rlkey=w3drcch42mjia8wab39sos3qc&amp;dl=0","Click to download Image")</f>
      </c>
      <c r="C315" s="0" t="inlineStr">
        <is>
          <t>Dyan Women's Long Sleeve</t>
        </is>
      </c>
      <c r="D315" s="0" t="inlineStr">
        <is>
          <t>'125244</t>
        </is>
      </c>
      <c r="E315" s="0" t="inlineStr">
        <is>
          <t>ISU DYAN W GY:125244C-L</t>
        </is>
      </c>
      <c r="F315" s="0" t="inlineStr">
        <is>
          <t>'801125244061</t>
        </is>
      </c>
      <c r="G315" s="0" t="inlineStr">
        <is>
          <t>WOMENS</t>
        </is>
      </c>
      <c r="H315" s="0" t="inlineStr">
        <is>
          <t>L</t>
        </is>
      </c>
      <c r="I315" s="0">
        <v>39.99</v>
      </c>
      <c r="J315" s="0">
        <v>12</v>
      </c>
    </row>
    <row r="316" spans="1:10" customHeight="0">
      <c r="A316" s="0">
        <f>HYPERLINK("https://dl.dropboxusercontent.com/scl/fi/t2sn1m3bgfmatrqpyu5b0/125244-f.jpg?rlkey=w3drcch42mjia8wab39sos3qc&amp;dl=0","Click to download Image")</f>
      </c>
      <c r="C316" s="0" t="inlineStr">
        <is>
          <t>Dyan Women's Long Sleeve</t>
        </is>
      </c>
      <c r="D316" s="0" t="inlineStr">
        <is>
          <t>'125244</t>
        </is>
      </c>
      <c r="E316" s="0" t="inlineStr">
        <is>
          <t>ISU DYAN W GY:125244D-XL</t>
        </is>
      </c>
      <c r="F316" s="0" t="inlineStr">
        <is>
          <t>'801125244078</t>
        </is>
      </c>
      <c r="G316" s="0" t="inlineStr">
        <is>
          <t>WOMENS</t>
        </is>
      </c>
      <c r="H316" s="0" t="inlineStr">
        <is>
          <t>XL</t>
        </is>
      </c>
      <c r="I316" s="0">
        <v>39.99</v>
      </c>
      <c r="J316" s="0">
        <v>6</v>
      </c>
    </row>
    <row r="317" spans="1:10" customHeight="0">
      <c r="A317" s="0">
        <f>HYPERLINK("https://dl.dropboxusercontent.com/scl/fi/t2sn1m3bgfmatrqpyu5b0/125244-f.jpg?rlkey=w3drcch42mjia8wab39sos3qc&amp;dl=0","Click to download Image")</f>
      </c>
      <c r="C317" s="0" t="inlineStr">
        <is>
          <t>Dyan Women's Long Sleeve</t>
        </is>
      </c>
      <c r="D317" s="0" t="inlineStr">
        <is>
          <t>'125244</t>
        </is>
      </c>
      <c r="E317" s="0" t="inlineStr">
        <is>
          <t>ISU DYAN W GY:125244E-2XL</t>
        </is>
      </c>
      <c r="F317" s="0" t="inlineStr">
        <is>
          <t>'801125244085</t>
        </is>
      </c>
      <c r="G317" s="0" t="inlineStr">
        <is>
          <t>WOMENS</t>
        </is>
      </c>
      <c r="H317" s="0" t="inlineStr">
        <is>
          <t>2XL</t>
        </is>
      </c>
      <c r="I317" s="0">
        <v>39.99</v>
      </c>
      <c r="J317" s="0">
        <v>2</v>
      </c>
    </row>
    <row r="318" spans="1:10" customHeight="0">
      <c r="A318" s="0">
        <f>HYPERLINK("https://dl.dropboxusercontent.com/scl/fi/t2sn1m3bgfmatrqpyu5b0/125244-f.jpg?rlkey=w3drcch42mjia8wab39sos3qc&amp;dl=0","Click to download Image")</f>
      </c>
      <c r="C318" s="0" t="inlineStr">
        <is>
          <t>Dyan Women's Long Sleeve</t>
        </is>
      </c>
      <c r="D318" s="0" t="inlineStr">
        <is>
          <t>'125244</t>
        </is>
      </c>
      <c r="E318" s="0" t="inlineStr">
        <is>
          <t>ISU DYAN W GY:125244F-3XL</t>
        </is>
      </c>
      <c r="F318" s="0" t="inlineStr">
        <is>
          <t>'801125244092</t>
        </is>
      </c>
      <c r="G318" s="0" t="inlineStr">
        <is>
          <t>WOMENS</t>
        </is>
      </c>
      <c r="H318" s="0" t="inlineStr">
        <is>
          <t>3XL</t>
        </is>
      </c>
      <c r="I318" s="0">
        <v>39.99</v>
      </c>
      <c r="J318" s="0">
        <v>1</v>
      </c>
    </row>
    <row r="319" spans="1:10" customHeight="0">
      <c r="A319" s="0">
        <f>HYPERLINK("https://dl.dropboxusercontent.com/scl/fi/t2sn1m3bgfmatrqpyu5b0/125244-f.jpg?rlkey=w3drcch42mjia8wab39sos3qc&amp;dl=0","Click to download Image")</f>
      </c>
      <c r="C319" s="0" t="inlineStr">
        <is>
          <t>Dyan Women's Long Sleeve</t>
        </is>
      </c>
      <c r="D319" s="0" t="inlineStr">
        <is>
          <t>'125244</t>
        </is>
      </c>
      <c r="E319" s="0" t="inlineStr">
        <is>
          <t>ISU DYAN W GY 12PK:125244Z-12PK</t>
        </is>
      </c>
      <c r="F319" s="0" t="inlineStr">
        <is>
          <t>'801125244993</t>
        </is>
      </c>
      <c r="G319" s="0" t="inlineStr">
        <is>
          <t>WOMENS</t>
        </is>
      </c>
      <c r="H319" s="0" t="inlineStr">
        <is>
          <t>12 PACK</t>
        </is>
      </c>
      <c r="I319" s="0">
        <v>384</v>
      </c>
      <c r="J319" s="0">
        <v>3</v>
      </c>
    </row>
    <row r="320" spans="1:10" customHeight="0">
      <c r="A320" s="0">
        <f>HYPERLINK("https://dl.dropboxusercontent.com/scl/fi/9rvoizanrexy75rb8tr8d/adair-128877-f.jpg?rlkey=03pyht1d4mx0h5leewlw9an69&amp;dl=0","Click to download Image")</f>
      </c>
      <c r="B320" s="0">
        <f>HYPERLINK("https://dl.dropboxusercontent.com/scl/fi/l2i6p1x3b36yvwnw08lve/mens-jackets-size-chartsadair.jpg?rlkey=acuw8ci4wvsc0mjvc8kh3aa63&amp;dl=0","Click to download SizeChart")</f>
      </c>
      <c r="C320" s="0" t="inlineStr">
        <is>
          <t>Adair Men's Vest</t>
        </is>
      </c>
      <c r="D320" s="0" t="inlineStr">
        <is>
          <t>'128877</t>
        </is>
      </c>
      <c r="E320" s="0" t="inlineStr">
        <is>
          <t>ISU ADAIR M CL:128877A-S</t>
        </is>
      </c>
      <c r="F320" s="0" t="inlineStr">
        <is>
          <t>'801128877044</t>
        </is>
      </c>
      <c r="G320" s="0" t="inlineStr">
        <is>
          <t>MENS</t>
        </is>
      </c>
      <c r="H320" s="0" t="inlineStr">
        <is>
          <t>S</t>
        </is>
      </c>
      <c r="I320" s="0">
        <v>59.99</v>
      </c>
      <c r="J320" s="0">
        <v>9</v>
      </c>
    </row>
    <row r="321" spans="1:10" customHeight="0">
      <c r="A321" s="0">
        <f>HYPERLINK("https://dl.dropboxusercontent.com/scl/fi/9rvoizanrexy75rb8tr8d/adair-128877-f.jpg?rlkey=03pyht1d4mx0h5leewlw9an69&amp;dl=0","Click to download Image")</f>
      </c>
      <c r="B321" s="0">
        <f>HYPERLINK("https://dl.dropboxusercontent.com/scl/fi/l2i6p1x3b36yvwnw08lve/mens-jackets-size-chartsadair.jpg?rlkey=acuw8ci4wvsc0mjvc8kh3aa63&amp;dl=0","Click to download SizeChart")</f>
      </c>
      <c r="C321" s="0" t="inlineStr">
        <is>
          <t>Adair Men's Vest</t>
        </is>
      </c>
      <c r="D321" s="0" t="inlineStr">
        <is>
          <t>'128877</t>
        </is>
      </c>
      <c r="E321" s="0" t="inlineStr">
        <is>
          <t>ISU ADAIR M CL:128877B-M</t>
        </is>
      </c>
      <c r="F321" s="0" t="inlineStr">
        <is>
          <t>'801128877051</t>
        </is>
      </c>
      <c r="G321" s="0" t="inlineStr">
        <is>
          <t>MENS</t>
        </is>
      </c>
      <c r="H321" s="0" t="inlineStr">
        <is>
          <t>M</t>
        </is>
      </c>
      <c r="I321" s="0">
        <v>59.99</v>
      </c>
      <c r="J321" s="0">
        <v>20</v>
      </c>
    </row>
    <row r="322" spans="1:10" customHeight="0">
      <c r="A322" s="0">
        <f>HYPERLINK("https://dl.dropboxusercontent.com/scl/fi/9rvoizanrexy75rb8tr8d/adair-128877-f.jpg?rlkey=03pyht1d4mx0h5leewlw9an69&amp;dl=0","Click to download Image")</f>
      </c>
      <c r="B322" s="0">
        <f>HYPERLINK("https://dl.dropboxusercontent.com/scl/fi/l2i6p1x3b36yvwnw08lve/mens-jackets-size-chartsadair.jpg?rlkey=acuw8ci4wvsc0mjvc8kh3aa63&amp;dl=0","Click to download SizeChart")</f>
      </c>
      <c r="C322" s="0" t="inlineStr">
        <is>
          <t>Adair Men's Vest</t>
        </is>
      </c>
      <c r="D322" s="0" t="inlineStr">
        <is>
          <t>'128877</t>
        </is>
      </c>
      <c r="E322" s="0" t="inlineStr">
        <is>
          <t>ISU ADAIR M CL:128877C-L</t>
        </is>
      </c>
      <c r="F322" s="0" t="inlineStr">
        <is>
          <t>'801128877068</t>
        </is>
      </c>
      <c r="G322" s="0" t="inlineStr">
        <is>
          <t>MENS</t>
        </is>
      </c>
      <c r="H322" s="0" t="inlineStr">
        <is>
          <t>L</t>
        </is>
      </c>
      <c r="I322" s="0">
        <v>59.99</v>
      </c>
      <c r="J322" s="0">
        <v>24</v>
      </c>
    </row>
    <row r="323" spans="1:10" customHeight="0">
      <c r="A323" s="0">
        <f>HYPERLINK("https://dl.dropboxusercontent.com/scl/fi/9rvoizanrexy75rb8tr8d/adair-128877-f.jpg?rlkey=03pyht1d4mx0h5leewlw9an69&amp;dl=0","Click to download Image")</f>
      </c>
      <c r="B323" s="0">
        <f>HYPERLINK("https://dl.dropboxusercontent.com/scl/fi/l2i6p1x3b36yvwnw08lve/mens-jackets-size-chartsadair.jpg?rlkey=acuw8ci4wvsc0mjvc8kh3aa63&amp;dl=0","Click to download SizeChart")</f>
      </c>
      <c r="C323" s="0" t="inlineStr">
        <is>
          <t>Adair Men's Vest</t>
        </is>
      </c>
      <c r="D323" s="0" t="inlineStr">
        <is>
          <t>'128877</t>
        </is>
      </c>
      <c r="E323" s="0" t="inlineStr">
        <is>
          <t>ISU ADAIR M CL:128877D-XL</t>
        </is>
      </c>
      <c r="F323" s="0" t="inlineStr">
        <is>
          <t>'801128877075</t>
        </is>
      </c>
      <c r="G323" s="0" t="inlineStr">
        <is>
          <t>MENS</t>
        </is>
      </c>
      <c r="H323" s="0" t="inlineStr">
        <is>
          <t>XL</t>
        </is>
      </c>
      <c r="I323" s="0">
        <v>59.99</v>
      </c>
      <c r="J323" s="0">
        <v>22</v>
      </c>
    </row>
    <row r="324" spans="1:10" customHeight="0">
      <c r="A324" s="0">
        <f>HYPERLINK("https://dl.dropboxusercontent.com/scl/fi/9rvoizanrexy75rb8tr8d/adair-128877-f.jpg?rlkey=03pyht1d4mx0h5leewlw9an69&amp;dl=0","Click to download Image")</f>
      </c>
      <c r="B324" s="0">
        <f>HYPERLINK("https://dl.dropboxusercontent.com/scl/fi/l2i6p1x3b36yvwnw08lve/mens-jackets-size-chartsadair.jpg?rlkey=acuw8ci4wvsc0mjvc8kh3aa63&amp;dl=0","Click to download SizeChart")</f>
      </c>
      <c r="C324" s="0" t="inlineStr">
        <is>
          <t>Adair Men's Vest</t>
        </is>
      </c>
      <c r="D324" s="0" t="inlineStr">
        <is>
          <t>'128877</t>
        </is>
      </c>
      <c r="E324" s="0" t="inlineStr">
        <is>
          <t>ISU ADAIR M CL:128877E-2XL</t>
        </is>
      </c>
      <c r="F324" s="0" t="inlineStr">
        <is>
          <t>'801128877082</t>
        </is>
      </c>
      <c r="G324" s="0" t="inlineStr">
        <is>
          <t>MENS</t>
        </is>
      </c>
      <c r="H324" s="0" t="inlineStr">
        <is>
          <t>2XL</t>
        </is>
      </c>
      <c r="I324" s="0">
        <v>59.99</v>
      </c>
      <c r="J324" s="0">
        <v>17</v>
      </c>
    </row>
    <row r="325" spans="1:10" customHeight="0">
      <c r="A325" s="0">
        <f>HYPERLINK("https://dl.dropboxusercontent.com/scl/fi/9rvoizanrexy75rb8tr8d/adair-128877-f.jpg?rlkey=03pyht1d4mx0h5leewlw9an69&amp;dl=0","Click to download Image")</f>
      </c>
      <c r="B325" s="0">
        <f>HYPERLINK("https://dl.dropboxusercontent.com/scl/fi/l2i6p1x3b36yvwnw08lve/mens-jackets-size-chartsadair.jpg?rlkey=acuw8ci4wvsc0mjvc8kh3aa63&amp;dl=0","Click to download SizeChart")</f>
      </c>
      <c r="C325" s="0" t="inlineStr">
        <is>
          <t>Adair Men's Vest</t>
        </is>
      </c>
      <c r="D325" s="0" t="inlineStr">
        <is>
          <t>'128877</t>
        </is>
      </c>
      <c r="E325" s="0" t="inlineStr">
        <is>
          <t>ISU ADAIR M CL:128877F-3XL</t>
        </is>
      </c>
      <c r="F325" s="0" t="inlineStr">
        <is>
          <t>'801128877099</t>
        </is>
      </c>
      <c r="G325" s="0" t="inlineStr">
        <is>
          <t>MENS</t>
        </is>
      </c>
      <c r="H325" s="0" t="inlineStr">
        <is>
          <t>3XL</t>
        </is>
      </c>
      <c r="I325" s="0">
        <v>59.99</v>
      </c>
      <c r="J325" s="0">
        <v>6</v>
      </c>
    </row>
    <row r="326" spans="1:10" customHeight="0">
      <c r="A326" s="0">
        <f>HYPERLINK("https://dl.dropboxusercontent.com/scl/fi/9rvoizanrexy75rb8tr8d/adair-128877-f.jpg?rlkey=03pyht1d4mx0h5leewlw9an69&amp;dl=0","Click to download Image")</f>
      </c>
      <c r="B326" s="0">
        <f>HYPERLINK("https://dl.dropboxusercontent.com/scl/fi/l2i6p1x3b36yvwnw08lve/mens-jackets-size-chartsadair.jpg?rlkey=acuw8ci4wvsc0mjvc8kh3aa63&amp;dl=0","Click to download SizeChart")</f>
      </c>
      <c r="C326" s="0" t="inlineStr">
        <is>
          <t>Adair Men's Vest</t>
        </is>
      </c>
      <c r="D326" s="0" t="inlineStr">
        <is>
          <t>'128877</t>
        </is>
      </c>
      <c r="E326" s="0" t="inlineStr">
        <is>
          <t>ISU ADAIR M CL 12PK:128877Z-12PK</t>
        </is>
      </c>
      <c r="F326" s="0" t="inlineStr">
        <is>
          <t>'801128877990</t>
        </is>
      </c>
      <c r="G326" s="0" t="inlineStr">
        <is>
          <t>MENS</t>
        </is>
      </c>
      <c r="H326" s="0" t="inlineStr">
        <is>
          <t>12 PACK</t>
        </is>
      </c>
      <c r="I326" s="0">
        <v>582</v>
      </c>
      <c r="J326" s="0">
        <v>6</v>
      </c>
    </row>
    <row r="327" spans="1:10" customHeight="0">
      <c r="A327" s="0">
        <f>HYPERLINK("https://dl.dropboxusercontent.com/scl/fi/6q3g1pjzm5co31ktog9s4/dsc0333edit.jpg?rlkey=fqfq3nffo1xi6dni4mm0eih7h&amp;dl=0","Click to download Image")</f>
      </c>
      <c r="B327" s="0">
        <f>HYPERLINK("https://dl.dropboxusercontent.com/scl/fi/l2i6p1x3b36yvwnw08lve/mens-jackets-size-chartsadair.jpg?rlkey=acuw8ci4wvsc0mjvc8kh3aa63&amp;dl=0","Click to download SizeChart")</f>
      </c>
      <c r="C327" s="0" t="inlineStr">
        <is>
          <t>Adair Men's Vest</t>
        </is>
      </c>
      <c r="D327" s="0" t="inlineStr">
        <is>
          <t>'128874</t>
        </is>
      </c>
      <c r="E327" s="0" t="inlineStr">
        <is>
          <t>ISU ADAIR M BK:128874A-S</t>
        </is>
      </c>
      <c r="F327" s="0" t="inlineStr">
        <is>
          <t>'801128874043</t>
        </is>
      </c>
      <c r="G327" s="0" t="inlineStr">
        <is>
          <t>MENS</t>
        </is>
      </c>
      <c r="H327" s="0" t="inlineStr">
        <is>
          <t>S</t>
        </is>
      </c>
      <c r="I327" s="0">
        <v>59.99</v>
      </c>
      <c r="J327" s="0">
        <v>2</v>
      </c>
    </row>
    <row r="328" spans="1:10" customHeight="0">
      <c r="A328" s="0">
        <f>HYPERLINK("https://dl.dropboxusercontent.com/scl/fi/6q3g1pjzm5co31ktog9s4/dsc0333edit.jpg?rlkey=fqfq3nffo1xi6dni4mm0eih7h&amp;dl=0","Click to download Image")</f>
      </c>
      <c r="B328" s="0">
        <f>HYPERLINK("https://dl.dropboxusercontent.com/scl/fi/l2i6p1x3b36yvwnw08lve/mens-jackets-size-chartsadair.jpg?rlkey=acuw8ci4wvsc0mjvc8kh3aa63&amp;dl=0","Click to download SizeChart")</f>
      </c>
      <c r="C328" s="0" t="inlineStr">
        <is>
          <t>Adair Men's Vest</t>
        </is>
      </c>
      <c r="D328" s="0" t="inlineStr">
        <is>
          <t>'128874</t>
        </is>
      </c>
      <c r="E328" s="0" t="inlineStr">
        <is>
          <t>ISU ADAIR M BK:128874B-M</t>
        </is>
      </c>
      <c r="F328" s="0" t="inlineStr">
        <is>
          <t>'801128874050</t>
        </is>
      </c>
      <c r="G328" s="0" t="inlineStr">
        <is>
          <t>MENS</t>
        </is>
      </c>
      <c r="H328" s="0" t="inlineStr">
        <is>
          <t>M</t>
        </is>
      </c>
      <c r="I328" s="0">
        <v>59.99</v>
      </c>
      <c r="J328" s="0">
        <v>3</v>
      </c>
    </row>
    <row r="329" spans="1:10" customHeight="0">
      <c r="A329" s="0">
        <f>HYPERLINK("https://dl.dropboxusercontent.com/scl/fi/6q3g1pjzm5co31ktog9s4/dsc0333edit.jpg?rlkey=fqfq3nffo1xi6dni4mm0eih7h&amp;dl=0","Click to download Image")</f>
      </c>
      <c r="B329" s="0">
        <f>HYPERLINK("https://dl.dropboxusercontent.com/scl/fi/l2i6p1x3b36yvwnw08lve/mens-jackets-size-chartsadair.jpg?rlkey=acuw8ci4wvsc0mjvc8kh3aa63&amp;dl=0","Click to download SizeChart")</f>
      </c>
      <c r="C329" s="0" t="inlineStr">
        <is>
          <t>Adair Men's Vest</t>
        </is>
      </c>
      <c r="D329" s="0" t="inlineStr">
        <is>
          <t>'128874</t>
        </is>
      </c>
      <c r="E329" s="0" t="inlineStr">
        <is>
          <t>ISU ADAIR M BK:128874C-L</t>
        </is>
      </c>
      <c r="F329" s="0" t="inlineStr">
        <is>
          <t>'801128874067</t>
        </is>
      </c>
      <c r="G329" s="0" t="inlineStr">
        <is>
          <t>MENS</t>
        </is>
      </c>
      <c r="H329" s="0" t="inlineStr">
        <is>
          <t>L</t>
        </is>
      </c>
      <c r="I329" s="0">
        <v>59.99</v>
      </c>
      <c r="J329" s="0">
        <v>0</v>
      </c>
    </row>
    <row r="330" spans="1:10" customHeight="0">
      <c r="A330" s="0">
        <f>HYPERLINK("https://dl.dropboxusercontent.com/scl/fi/6q3g1pjzm5co31ktog9s4/dsc0333edit.jpg?rlkey=fqfq3nffo1xi6dni4mm0eih7h&amp;dl=0","Click to download Image")</f>
      </c>
      <c r="B330" s="0">
        <f>HYPERLINK("https://dl.dropboxusercontent.com/scl/fi/l2i6p1x3b36yvwnw08lve/mens-jackets-size-chartsadair.jpg?rlkey=acuw8ci4wvsc0mjvc8kh3aa63&amp;dl=0","Click to download SizeChart")</f>
      </c>
      <c r="C330" s="0" t="inlineStr">
        <is>
          <t>Adair Men's Vest</t>
        </is>
      </c>
      <c r="D330" s="0" t="inlineStr">
        <is>
          <t>'128874</t>
        </is>
      </c>
      <c r="E330" s="0" t="inlineStr">
        <is>
          <t>ISU ADAIR M BK:128874D-XL</t>
        </is>
      </c>
      <c r="F330" s="0" t="inlineStr">
        <is>
          <t>'801128874074</t>
        </is>
      </c>
      <c r="G330" s="0" t="inlineStr">
        <is>
          <t>MENS</t>
        </is>
      </c>
      <c r="H330" s="0" t="inlineStr">
        <is>
          <t>XL</t>
        </is>
      </c>
      <c r="I330" s="0">
        <v>59.99</v>
      </c>
      <c r="J330" s="0">
        <v>0</v>
      </c>
    </row>
    <row r="331" spans="1:10" customHeight="0">
      <c r="A331" s="0">
        <f>HYPERLINK("https://dl.dropboxusercontent.com/scl/fi/6q3g1pjzm5co31ktog9s4/dsc0333edit.jpg?rlkey=fqfq3nffo1xi6dni4mm0eih7h&amp;dl=0","Click to download Image")</f>
      </c>
      <c r="B331" s="0">
        <f>HYPERLINK("https://dl.dropboxusercontent.com/scl/fi/l2i6p1x3b36yvwnw08lve/mens-jackets-size-chartsadair.jpg?rlkey=acuw8ci4wvsc0mjvc8kh3aa63&amp;dl=0","Click to download SizeChart")</f>
      </c>
      <c r="C331" s="0" t="inlineStr">
        <is>
          <t>Adair Men's Vest</t>
        </is>
      </c>
      <c r="D331" s="0" t="inlineStr">
        <is>
          <t>'128874</t>
        </is>
      </c>
      <c r="E331" s="0" t="inlineStr">
        <is>
          <t>ISU ADAIR M BK:128874E-2XL</t>
        </is>
      </c>
      <c r="F331" s="0" t="inlineStr">
        <is>
          <t>'801128874081</t>
        </is>
      </c>
      <c r="G331" s="0" t="inlineStr">
        <is>
          <t>MENS</t>
        </is>
      </c>
      <c r="H331" s="0" t="inlineStr">
        <is>
          <t>2XL</t>
        </is>
      </c>
      <c r="I331" s="0">
        <v>59.99</v>
      </c>
      <c r="J331" s="0">
        <v>0</v>
      </c>
    </row>
    <row r="332" spans="1:10" customHeight="0">
      <c r="A332" s="0">
        <f>HYPERLINK("https://dl.dropboxusercontent.com/scl/fi/6q3g1pjzm5co31ktog9s4/dsc0333edit.jpg?rlkey=fqfq3nffo1xi6dni4mm0eih7h&amp;dl=0","Click to download Image")</f>
      </c>
      <c r="B332" s="0">
        <f>HYPERLINK("https://dl.dropboxusercontent.com/scl/fi/l2i6p1x3b36yvwnw08lve/mens-jackets-size-chartsadair.jpg?rlkey=acuw8ci4wvsc0mjvc8kh3aa63&amp;dl=0","Click to download SizeChart")</f>
      </c>
      <c r="C332" s="0" t="inlineStr">
        <is>
          <t>Adair Men's Vest</t>
        </is>
      </c>
      <c r="D332" s="0" t="inlineStr">
        <is>
          <t>'128874</t>
        </is>
      </c>
      <c r="E332" s="0" t="inlineStr">
        <is>
          <t>ISU ADAIR M BK:128874F-3XL</t>
        </is>
      </c>
      <c r="F332" s="0" t="inlineStr">
        <is>
          <t>'801128874098</t>
        </is>
      </c>
      <c r="G332" s="0" t="inlineStr">
        <is>
          <t>MENS</t>
        </is>
      </c>
      <c r="H332" s="0" t="inlineStr">
        <is>
          <t>3XL</t>
        </is>
      </c>
      <c r="I332" s="0">
        <v>59.99</v>
      </c>
      <c r="J332" s="0">
        <v>0</v>
      </c>
    </row>
    <row r="333" spans="1:10" customHeight="0">
      <c r="A333" s="0">
        <f>HYPERLINK("https://dl.dropboxusercontent.com/scl/fi/6q3g1pjzm5co31ktog9s4/dsc0333edit.jpg?rlkey=fqfq3nffo1xi6dni4mm0eih7h&amp;dl=0","Click to download Image")</f>
      </c>
      <c r="B333" s="0">
        <f>HYPERLINK("https://dl.dropboxusercontent.com/scl/fi/l2i6p1x3b36yvwnw08lve/mens-jackets-size-chartsadair.jpg?rlkey=acuw8ci4wvsc0mjvc8kh3aa63&amp;dl=0","Click to download SizeChart")</f>
      </c>
      <c r="C333" s="0" t="inlineStr">
        <is>
          <t>Adair Men's Vest</t>
        </is>
      </c>
      <c r="D333" s="0" t="inlineStr">
        <is>
          <t>'128874</t>
        </is>
      </c>
      <c r="E333" s="0" t="inlineStr">
        <is>
          <t>ISU ADAIR M BK 12PK:128874Z-12PK</t>
        </is>
      </c>
      <c r="F333" s="0" t="inlineStr">
        <is>
          <t>'801128874999</t>
        </is>
      </c>
      <c r="G333" s="0" t="inlineStr">
        <is>
          <t>MENS</t>
        </is>
      </c>
      <c r="H333" s="0" t="inlineStr">
        <is>
          <t>12 PACK</t>
        </is>
      </c>
      <c r="I333" s="0">
        <v>582</v>
      </c>
      <c r="J333" s="0">
        <v>0</v>
      </c>
    </row>
    <row r="334" spans="1:10" customHeight="0">
      <c r="A334" s="0">
        <f>HYPERLINK("https://dl.dropboxusercontent.com/scl/fi/sfjbh0fk7435ivysivzyk/f22-095bc.jpg?rlkey=7y4dwcx1e7fkmmsdnha44v5h4&amp;dl=0","Click to download Image")</f>
      </c>
      <c r="B334" s="0">
        <f>HYPERLINK("https://dl.dropboxusercontent.com/scl/fi/8zue7bvihvwi7esbax1ie/mens-hoodie-size-chartsquincy-crewneck.jpg?rlkey=u79ec90cmnp820wwmtxorhd8c&amp;dl=0","Click to download SizeChart")</f>
      </c>
      <c r="C334" s="0" t="inlineStr">
        <is>
          <t>Altair Mens Sweatshirt</t>
        </is>
      </c>
      <c r="D334" s="0" t="inlineStr">
        <is>
          <t>'126642</t>
        </is>
      </c>
      <c r="E334" s="0" t="inlineStr">
        <is>
          <t>ISU ALTAIR M BK:126642A-S</t>
        </is>
      </c>
      <c r="F334" s="0" t="inlineStr">
        <is>
          <t>'801126642040</t>
        </is>
      </c>
      <c r="G334" s="0" t="inlineStr">
        <is>
          <t>MENS</t>
        </is>
      </c>
      <c r="H334" s="0" t="inlineStr">
        <is>
          <t>S</t>
        </is>
      </c>
      <c r="I334" s="0">
        <v>44.99</v>
      </c>
      <c r="J334" s="0">
        <v>3</v>
      </c>
    </row>
    <row r="335" spans="1:10" customHeight="0">
      <c r="A335" s="0">
        <f>HYPERLINK("https://dl.dropboxusercontent.com/scl/fi/sfjbh0fk7435ivysivzyk/f22-095bc.jpg?rlkey=7y4dwcx1e7fkmmsdnha44v5h4&amp;dl=0","Click to download Image")</f>
      </c>
      <c r="B335" s="0">
        <f>HYPERLINK("https://dl.dropboxusercontent.com/scl/fi/8zue7bvihvwi7esbax1ie/mens-hoodie-size-chartsquincy-crewneck.jpg?rlkey=u79ec90cmnp820wwmtxorhd8c&amp;dl=0","Click to download SizeChart")</f>
      </c>
      <c r="C335" s="0" t="inlineStr">
        <is>
          <t>Altair Mens Sweatshirt</t>
        </is>
      </c>
      <c r="D335" s="0" t="inlineStr">
        <is>
          <t>'126642</t>
        </is>
      </c>
      <c r="E335" s="0" t="inlineStr">
        <is>
          <t>ISU ALTAIR M BK:126642B-M</t>
        </is>
      </c>
      <c r="F335" s="0" t="inlineStr">
        <is>
          <t>'801126642057</t>
        </is>
      </c>
      <c r="G335" s="0" t="inlineStr">
        <is>
          <t>MENS</t>
        </is>
      </c>
      <c r="H335" s="0" t="inlineStr">
        <is>
          <t>M</t>
        </is>
      </c>
      <c r="I335" s="0">
        <v>44.99</v>
      </c>
      <c r="J335" s="0">
        <v>0</v>
      </c>
    </row>
    <row r="336" spans="1:10" customHeight="0">
      <c r="A336" s="0">
        <f>HYPERLINK("https://dl.dropboxusercontent.com/scl/fi/sfjbh0fk7435ivysivzyk/f22-095bc.jpg?rlkey=7y4dwcx1e7fkmmsdnha44v5h4&amp;dl=0","Click to download Image")</f>
      </c>
      <c r="B336" s="0">
        <f>HYPERLINK("https://dl.dropboxusercontent.com/scl/fi/8zue7bvihvwi7esbax1ie/mens-hoodie-size-chartsquincy-crewneck.jpg?rlkey=u79ec90cmnp820wwmtxorhd8c&amp;dl=0","Click to download SizeChart")</f>
      </c>
      <c r="C336" s="0" t="inlineStr">
        <is>
          <t>Altair Mens Sweatshirt</t>
        </is>
      </c>
      <c r="D336" s="0" t="inlineStr">
        <is>
          <t>'126642</t>
        </is>
      </c>
      <c r="E336" s="0" t="inlineStr">
        <is>
          <t>ISU ALTAIR M BK:126642C-L</t>
        </is>
      </c>
      <c r="F336" s="0" t="inlineStr">
        <is>
          <t>'801126642064</t>
        </is>
      </c>
      <c r="G336" s="0" t="inlineStr">
        <is>
          <t>MENS</t>
        </is>
      </c>
      <c r="H336" s="0" t="inlineStr">
        <is>
          <t>L</t>
        </is>
      </c>
      <c r="I336" s="0">
        <v>44.99</v>
      </c>
      <c r="J336" s="0">
        <v>0</v>
      </c>
    </row>
    <row r="337" spans="1:10" customHeight="0">
      <c r="A337" s="0">
        <f>HYPERLINK("https://dl.dropboxusercontent.com/scl/fi/sfjbh0fk7435ivysivzyk/f22-095bc.jpg?rlkey=7y4dwcx1e7fkmmsdnha44v5h4&amp;dl=0","Click to download Image")</f>
      </c>
      <c r="B337" s="0">
        <f>HYPERLINK("https://dl.dropboxusercontent.com/scl/fi/8zue7bvihvwi7esbax1ie/mens-hoodie-size-chartsquincy-crewneck.jpg?rlkey=u79ec90cmnp820wwmtxorhd8c&amp;dl=0","Click to download SizeChart")</f>
      </c>
      <c r="C337" s="0" t="inlineStr">
        <is>
          <t>Altair Mens Sweatshirt</t>
        </is>
      </c>
      <c r="D337" s="0" t="inlineStr">
        <is>
          <t>'126642</t>
        </is>
      </c>
      <c r="E337" s="0" t="inlineStr">
        <is>
          <t>ISU ALTAIR M BK:126642D-XL</t>
        </is>
      </c>
      <c r="F337" s="0" t="inlineStr">
        <is>
          <t>'801126642071</t>
        </is>
      </c>
      <c r="G337" s="0" t="inlineStr">
        <is>
          <t>MENS</t>
        </is>
      </c>
      <c r="H337" s="0" t="inlineStr">
        <is>
          <t>XL</t>
        </is>
      </c>
      <c r="I337" s="0">
        <v>44.99</v>
      </c>
      <c r="J337" s="0">
        <v>2</v>
      </c>
    </row>
    <row r="338" spans="1:10" customHeight="0">
      <c r="A338" s="0">
        <f>HYPERLINK("https://dl.dropboxusercontent.com/scl/fi/sfjbh0fk7435ivysivzyk/f22-095bc.jpg?rlkey=7y4dwcx1e7fkmmsdnha44v5h4&amp;dl=0","Click to download Image")</f>
      </c>
      <c r="B338" s="0">
        <f>HYPERLINK("https://dl.dropboxusercontent.com/scl/fi/8zue7bvihvwi7esbax1ie/mens-hoodie-size-chartsquincy-crewneck.jpg?rlkey=u79ec90cmnp820wwmtxorhd8c&amp;dl=0","Click to download SizeChart")</f>
      </c>
      <c r="C338" s="0" t="inlineStr">
        <is>
          <t>Altair Mens Sweatshirt</t>
        </is>
      </c>
      <c r="D338" s="0" t="inlineStr">
        <is>
          <t>'126642</t>
        </is>
      </c>
      <c r="E338" s="0" t="inlineStr">
        <is>
          <t>ISU ALTAIR M BK:126642E-2XL</t>
        </is>
      </c>
      <c r="F338" s="0" t="inlineStr">
        <is>
          <t>'801126642088</t>
        </is>
      </c>
      <c r="G338" s="0" t="inlineStr">
        <is>
          <t>MENS</t>
        </is>
      </c>
      <c r="H338" s="0" t="inlineStr">
        <is>
          <t>2XL</t>
        </is>
      </c>
      <c r="I338" s="0">
        <v>44.99</v>
      </c>
      <c r="J338" s="0">
        <v>4</v>
      </c>
    </row>
    <row r="339" spans="1:10" customHeight="0">
      <c r="A339" s="0">
        <f>HYPERLINK("https://dl.dropboxusercontent.com/scl/fi/sfjbh0fk7435ivysivzyk/f22-095bc.jpg?rlkey=7y4dwcx1e7fkmmsdnha44v5h4&amp;dl=0","Click to download Image")</f>
      </c>
      <c r="B339" s="0">
        <f>HYPERLINK("https://dl.dropboxusercontent.com/scl/fi/8zue7bvihvwi7esbax1ie/mens-hoodie-size-chartsquincy-crewneck.jpg?rlkey=u79ec90cmnp820wwmtxorhd8c&amp;dl=0","Click to download SizeChart")</f>
      </c>
      <c r="C339" s="0" t="inlineStr">
        <is>
          <t>Altair Mens Sweatshirt</t>
        </is>
      </c>
      <c r="D339" s="0" t="inlineStr">
        <is>
          <t>'126642</t>
        </is>
      </c>
      <c r="E339" s="0" t="inlineStr">
        <is>
          <t>ISU ALTAIR M BK:126642F-3XL</t>
        </is>
      </c>
      <c r="F339" s="0" t="inlineStr">
        <is>
          <t>'801126642095</t>
        </is>
      </c>
      <c r="G339" s="0" t="inlineStr">
        <is>
          <t>MENS</t>
        </is>
      </c>
      <c r="H339" s="0" t="inlineStr">
        <is>
          <t>3XL</t>
        </is>
      </c>
      <c r="I339" s="0">
        <v>44.99</v>
      </c>
      <c r="J339" s="0">
        <v>6</v>
      </c>
    </row>
    <row r="340" spans="1:10" customHeight="0">
      <c r="A340" s="0">
        <f>HYPERLINK("https://dl.dropboxusercontent.com/scl/fi/sfjbh0fk7435ivysivzyk/f22-095bc.jpg?rlkey=7y4dwcx1e7fkmmsdnha44v5h4&amp;dl=0","Click to download Image")</f>
      </c>
      <c r="B340" s="0">
        <f>HYPERLINK("https://dl.dropboxusercontent.com/scl/fi/8zue7bvihvwi7esbax1ie/mens-hoodie-size-chartsquincy-crewneck.jpg?rlkey=u79ec90cmnp820wwmtxorhd8c&amp;dl=0","Click to download SizeChart")</f>
      </c>
      <c r="C340" s="0" t="inlineStr">
        <is>
          <t>Altair Mens Sweatshirt</t>
        </is>
      </c>
      <c r="D340" s="0" t="inlineStr">
        <is>
          <t>'126642</t>
        </is>
      </c>
      <c r="E340" s="0" t="inlineStr">
        <is>
          <t>ISU ALTAIR M BK 12PK:126642Z-12PK</t>
        </is>
      </c>
      <c r="F340" s="0" t="inlineStr">
        <is>
          <t>'801126642996</t>
        </is>
      </c>
      <c r="G340" s="0" t="inlineStr">
        <is>
          <t>MENS</t>
        </is>
      </c>
      <c r="H340" s="0" t="inlineStr">
        <is>
          <t>12 PACK</t>
        </is>
      </c>
      <c r="I340" s="0">
        <v>438</v>
      </c>
      <c r="J340" s="0">
        <v>0</v>
      </c>
    </row>
    <row r="341" spans="1:10" customHeight="0">
      <c r="A341" s="0">
        <f>HYPERLINK("https://dl.dropboxusercontent.com/scl/fi/p3sl8qcu1pulomogbfpte/125371-af.jpg?rlkey=60tbguhrvpsuy7lo9dd1v3l3t&amp;dl=0","Click to download Image")</f>
      </c>
      <c r="C341" s="0" t="inlineStr">
        <is>
          <t>Kerry Women's Cap</t>
        </is>
      </c>
      <c r="D341" s="0" t="inlineStr">
        <is>
          <t>'125371</t>
        </is>
      </c>
      <c r="E341" s="0" t="inlineStr">
        <is>
          <t>ISU KERRY A CL:125371</t>
        </is>
      </c>
      <c r="F341" s="0" t="inlineStr">
        <is>
          <t>'701125371012</t>
        </is>
      </c>
      <c r="G341" s="0" t="inlineStr">
        <is>
          <t>WOMENS</t>
        </is>
      </c>
      <c r="H341" s="0" t="inlineStr">
        <is>
          <t>WOMEN:56CM</t>
        </is>
      </c>
      <c r="I341" s="0">
        <v>22.99</v>
      </c>
      <c r="J341" s="0">
        <v>20</v>
      </c>
    </row>
    <row r="342" spans="1:10" customHeight="0">
      <c r="A342" s="0">
        <f>HYPERLINK("https://dl.dropboxusercontent.com/scl/fi/flj62ox2rx1njzjyjkz2c/129870-af.jpg?rlkey=qeeijai0zbqt2so5vghfggxlx&amp;dl=0","Click to download Image")</f>
      </c>
      <c r="C342" s="0" t="inlineStr">
        <is>
          <t>Arabella Women's Cap</t>
        </is>
      </c>
      <c r="D342" s="0" t="inlineStr">
        <is>
          <t>'129870</t>
        </is>
      </c>
      <c r="E342" s="0" t="inlineStr">
        <is>
          <t>ISU ARABEL A CL:129870</t>
        </is>
      </c>
      <c r="F342" s="0" t="inlineStr">
        <is>
          <t>'701129870016</t>
        </is>
      </c>
      <c r="G342" s="0" t="inlineStr">
        <is>
          <t>WOMENS</t>
        </is>
      </c>
      <c r="H342" s="0" t="inlineStr">
        <is>
          <t>WOMEN:56CM</t>
        </is>
      </c>
      <c r="I342" s="0">
        <v>24.99</v>
      </c>
      <c r="J342" s="0">
        <v>28</v>
      </c>
    </row>
    <row r="343" spans="1:10" customHeight="0">
      <c r="A343" s="0">
        <f>HYPERLINK("https://dl.dropboxusercontent.com/scl/fi/ey8d9mq9oqmzh8f8ywud8/129734f91131.jpg?rlkey=icx121y0ius62qudqbfobbwbm&amp;dl=0","Click to download Image")</f>
      </c>
      <c r="C343" s="0" t="inlineStr">
        <is>
          <t>Audra Women's T-shirt</t>
        </is>
      </c>
      <c r="D343" s="0" t="inlineStr">
        <is>
          <t>'129793</t>
        </is>
      </c>
      <c r="E343" s="0" t="inlineStr">
        <is>
          <t>ISU AUDRA W WE:129793A-S</t>
        </is>
      </c>
      <c r="F343" s="0" t="inlineStr">
        <is>
          <t>'801129793046</t>
        </is>
      </c>
      <c r="G343" s="0" t="inlineStr">
        <is>
          <t>WOMENS</t>
        </is>
      </c>
      <c r="H343" s="0" t="inlineStr">
        <is>
          <t>S</t>
        </is>
      </c>
      <c r="I343" s="0">
        <v>34.99</v>
      </c>
      <c r="J343" s="0">
        <v>0</v>
      </c>
    </row>
    <row r="344" spans="1:10" customHeight="0">
      <c r="A344" s="0">
        <f>HYPERLINK("https://dl.dropboxusercontent.com/scl/fi/ey8d9mq9oqmzh8f8ywud8/129734f91131.jpg?rlkey=icx121y0ius62qudqbfobbwbm&amp;dl=0","Click to download Image")</f>
      </c>
      <c r="C344" s="0" t="inlineStr">
        <is>
          <t>Audra Women's T-shirt</t>
        </is>
      </c>
      <c r="D344" s="0" t="inlineStr">
        <is>
          <t>'129793</t>
        </is>
      </c>
      <c r="E344" s="0" t="inlineStr">
        <is>
          <t>ISU AUDRA W WE:129793B-M</t>
        </is>
      </c>
      <c r="F344" s="0" t="inlineStr">
        <is>
          <t>'801129793053</t>
        </is>
      </c>
      <c r="G344" s="0" t="inlineStr">
        <is>
          <t>WOMENS</t>
        </is>
      </c>
      <c r="H344" s="0" t="inlineStr">
        <is>
          <t>M</t>
        </is>
      </c>
      <c r="I344" s="0">
        <v>34.99</v>
      </c>
      <c r="J344" s="0">
        <v>0</v>
      </c>
    </row>
    <row r="345" spans="1:10" customHeight="0">
      <c r="A345" s="0">
        <f>HYPERLINK("https://dl.dropboxusercontent.com/scl/fi/ey8d9mq9oqmzh8f8ywud8/129734f91131.jpg?rlkey=icx121y0ius62qudqbfobbwbm&amp;dl=0","Click to download Image")</f>
      </c>
      <c r="C345" s="0" t="inlineStr">
        <is>
          <t>Audra Women's T-shirt</t>
        </is>
      </c>
      <c r="D345" s="0" t="inlineStr">
        <is>
          <t>'129793</t>
        </is>
      </c>
      <c r="E345" s="0" t="inlineStr">
        <is>
          <t>ISU AUDRA W WE:129793C-L</t>
        </is>
      </c>
      <c r="F345" s="0" t="inlineStr">
        <is>
          <t>'801129793060</t>
        </is>
      </c>
      <c r="G345" s="0" t="inlineStr">
        <is>
          <t>WOMENS</t>
        </is>
      </c>
      <c r="H345" s="0" t="inlineStr">
        <is>
          <t>L</t>
        </is>
      </c>
      <c r="I345" s="0">
        <v>34.99</v>
      </c>
      <c r="J345" s="0">
        <v>0</v>
      </c>
    </row>
    <row r="346" spans="1:10" customHeight="0">
      <c r="A346" s="0">
        <f>HYPERLINK("https://dl.dropboxusercontent.com/scl/fi/ey8d9mq9oqmzh8f8ywud8/129734f91131.jpg?rlkey=icx121y0ius62qudqbfobbwbm&amp;dl=0","Click to download Image")</f>
      </c>
      <c r="C346" s="0" t="inlineStr">
        <is>
          <t>Audra Women's T-shirt</t>
        </is>
      </c>
      <c r="D346" s="0" t="inlineStr">
        <is>
          <t>'129793</t>
        </is>
      </c>
      <c r="E346" s="0" t="inlineStr">
        <is>
          <t>ISU AUDRA W WE:129793D-XL</t>
        </is>
      </c>
      <c r="F346" s="0" t="inlineStr">
        <is>
          <t>'801129793077</t>
        </is>
      </c>
      <c r="G346" s="0" t="inlineStr">
        <is>
          <t>WOMENS</t>
        </is>
      </c>
      <c r="H346" s="0" t="inlineStr">
        <is>
          <t>XL</t>
        </is>
      </c>
      <c r="I346" s="0">
        <v>34.99</v>
      </c>
      <c r="J346" s="0">
        <v>0</v>
      </c>
    </row>
    <row r="347" spans="1:10" customHeight="0">
      <c r="A347" s="0">
        <f>HYPERLINK("https://dl.dropboxusercontent.com/scl/fi/ey8d9mq9oqmzh8f8ywud8/129734f91131.jpg?rlkey=icx121y0ius62qudqbfobbwbm&amp;dl=0","Click to download Image")</f>
      </c>
      <c r="C347" s="0" t="inlineStr">
        <is>
          <t>Audra Women's T-shirt</t>
        </is>
      </c>
      <c r="D347" s="0" t="inlineStr">
        <is>
          <t>'129793</t>
        </is>
      </c>
      <c r="E347" s="0" t="inlineStr">
        <is>
          <t>ISU AUDRA W WE:129793E-2XL</t>
        </is>
      </c>
      <c r="F347" s="0" t="inlineStr">
        <is>
          <t>'801129793084</t>
        </is>
      </c>
      <c r="G347" s="0" t="inlineStr">
        <is>
          <t>WOMENS</t>
        </is>
      </c>
      <c r="H347" s="0" t="inlineStr">
        <is>
          <t>2XL</t>
        </is>
      </c>
      <c r="I347" s="0">
        <v>34.99</v>
      </c>
      <c r="J347" s="0">
        <v>0</v>
      </c>
    </row>
    <row r="348" spans="1:10" customHeight="0">
      <c r="A348" s="0">
        <f>HYPERLINK("https://dl.dropboxusercontent.com/scl/fi/ey8d9mq9oqmzh8f8ywud8/129734f91131.jpg?rlkey=icx121y0ius62qudqbfobbwbm&amp;dl=0","Click to download Image")</f>
      </c>
      <c r="C348" s="0" t="inlineStr">
        <is>
          <t>Audra Women's T-shirt</t>
        </is>
      </c>
      <c r="D348" s="0" t="inlineStr">
        <is>
          <t>'129793</t>
        </is>
      </c>
      <c r="E348" s="0" t="inlineStr">
        <is>
          <t>ISU AUDRA W WE:129793F-3XL</t>
        </is>
      </c>
      <c r="F348" s="0" t="inlineStr">
        <is>
          <t>'801129793091</t>
        </is>
      </c>
      <c r="G348" s="0" t="inlineStr">
        <is>
          <t>WOMENS</t>
        </is>
      </c>
      <c r="H348" s="0" t="inlineStr">
        <is>
          <t>3XL</t>
        </is>
      </c>
      <c r="I348" s="0">
        <v>34.99</v>
      </c>
      <c r="J348" s="0">
        <v>2</v>
      </c>
    </row>
    <row r="349" spans="1:10" customHeight="0">
      <c r="A349" s="0">
        <f>HYPERLINK("https://dl.dropboxusercontent.com/scl/fi/ey8d9mq9oqmzh8f8ywud8/129734f91131.jpg?rlkey=icx121y0ius62qudqbfobbwbm&amp;dl=0","Click to download Image")</f>
      </c>
      <c r="C349" s="0" t="inlineStr">
        <is>
          <t>Audra Women's T-shirt</t>
        </is>
      </c>
      <c r="D349" s="0" t="inlineStr">
        <is>
          <t>'129793</t>
        </is>
      </c>
      <c r="E349" s="0" t="inlineStr">
        <is>
          <t>ISU AUDRA W WE 12PK:129793Z-12PK</t>
        </is>
      </c>
      <c r="F349" s="0" t="inlineStr">
        <is>
          <t>'801129793992</t>
        </is>
      </c>
      <c r="G349" s="0" t="inlineStr">
        <is>
          <t>WOMENS</t>
        </is>
      </c>
      <c r="H349" s="0" t="inlineStr">
        <is>
          <t>12 PACK</t>
        </is>
      </c>
      <c r="I349" s="0">
        <v>336</v>
      </c>
      <c r="J349" s="0">
        <v>0</v>
      </c>
    </row>
    <row r="350" spans="1:10" customHeight="0">
      <c r="A350" s="0">
        <f>HYPERLINK("https://dl.dropboxusercontent.com/scl/fi/btfsj3wrrnlgv023zlr5l/127168-f.jpg?rlkey=emq02m016hqtc47piahbhgvcw&amp;dl=0","Click to download Image")</f>
      </c>
      <c r="B350" s="0">
        <f>HYPERLINK("https://dl.dropboxusercontent.com/scl/fi/1oy1h0me1ur9lbnqultfn/womens-size-chartsbenita.jpg?rlkey=wz6a08zkkmkvma14fn2xo5tgw&amp;dl=0","Click to download SizeChart")</f>
      </c>
      <c r="C350" s="0" t="inlineStr">
        <is>
          <t>Benita Women's Jacket</t>
        </is>
      </c>
      <c r="D350" s="0" t="inlineStr">
        <is>
          <t>'127168</t>
        </is>
      </c>
      <c r="E350" s="0" t="inlineStr">
        <is>
          <t>ISU BENITA W BC:127168A-S</t>
        </is>
      </c>
      <c r="F350" s="0" t="inlineStr">
        <is>
          <t>'801127168044</t>
        </is>
      </c>
      <c r="G350" s="0" t="inlineStr">
        <is>
          <t>WOMENS</t>
        </is>
      </c>
      <c r="H350" s="0" t="inlineStr">
        <is>
          <t>S</t>
        </is>
      </c>
      <c r="I350" s="0">
        <v>89.99</v>
      </c>
      <c r="J350" s="0">
        <v>9</v>
      </c>
    </row>
    <row r="351" spans="1:10" customHeight="0">
      <c r="A351" s="0">
        <f>HYPERLINK("https://dl.dropboxusercontent.com/scl/fi/btfsj3wrrnlgv023zlr5l/127168-f.jpg?rlkey=emq02m016hqtc47piahbhgvcw&amp;dl=0","Click to download Image")</f>
      </c>
      <c r="B351" s="0">
        <f>HYPERLINK("https://dl.dropboxusercontent.com/scl/fi/1oy1h0me1ur9lbnqultfn/womens-size-chartsbenita.jpg?rlkey=wz6a08zkkmkvma14fn2xo5tgw&amp;dl=0","Click to download SizeChart")</f>
      </c>
      <c r="C351" s="0" t="inlineStr">
        <is>
          <t>Benita Women's Jacket</t>
        </is>
      </c>
      <c r="D351" s="0" t="inlineStr">
        <is>
          <t>'127168</t>
        </is>
      </c>
      <c r="E351" s="0" t="inlineStr">
        <is>
          <t>ISU BENITA W BC:127168B-M</t>
        </is>
      </c>
      <c r="F351" s="0" t="inlineStr">
        <is>
          <t>'801127168051</t>
        </is>
      </c>
      <c r="G351" s="0" t="inlineStr">
        <is>
          <t>WOMENS</t>
        </is>
      </c>
      <c r="H351" s="0" t="inlineStr">
        <is>
          <t>M</t>
        </is>
      </c>
      <c r="I351" s="0">
        <v>89.99</v>
      </c>
      <c r="J351" s="0">
        <v>14</v>
      </c>
    </row>
    <row r="352" spans="1:10" customHeight="0">
      <c r="A352" s="0">
        <f>HYPERLINK("https://dl.dropboxusercontent.com/scl/fi/btfsj3wrrnlgv023zlr5l/127168-f.jpg?rlkey=emq02m016hqtc47piahbhgvcw&amp;dl=0","Click to download Image")</f>
      </c>
      <c r="B352" s="0">
        <f>HYPERLINK("https://dl.dropboxusercontent.com/scl/fi/1oy1h0me1ur9lbnqultfn/womens-size-chartsbenita.jpg?rlkey=wz6a08zkkmkvma14fn2xo5tgw&amp;dl=0","Click to download SizeChart")</f>
      </c>
      <c r="C352" s="0" t="inlineStr">
        <is>
          <t>Benita Women's Jacket</t>
        </is>
      </c>
      <c r="D352" s="0" t="inlineStr">
        <is>
          <t>'127168</t>
        </is>
      </c>
      <c r="E352" s="0" t="inlineStr">
        <is>
          <t>ISU BENITA W BC:127168C-L</t>
        </is>
      </c>
      <c r="F352" s="0" t="inlineStr">
        <is>
          <t>'801127168068</t>
        </is>
      </c>
      <c r="G352" s="0" t="inlineStr">
        <is>
          <t>WOMENS</t>
        </is>
      </c>
      <c r="H352" s="0" t="inlineStr">
        <is>
          <t>L</t>
        </is>
      </c>
      <c r="I352" s="0">
        <v>89.99</v>
      </c>
      <c r="J352" s="0">
        <v>8</v>
      </c>
    </row>
    <row r="353" spans="1:10" customHeight="0">
      <c r="A353" s="0">
        <f>HYPERLINK("https://dl.dropboxusercontent.com/scl/fi/btfsj3wrrnlgv023zlr5l/127168-f.jpg?rlkey=emq02m016hqtc47piahbhgvcw&amp;dl=0","Click to download Image")</f>
      </c>
      <c r="B353" s="0">
        <f>HYPERLINK("https://dl.dropboxusercontent.com/scl/fi/1oy1h0me1ur9lbnqultfn/womens-size-chartsbenita.jpg?rlkey=wz6a08zkkmkvma14fn2xo5tgw&amp;dl=0","Click to download SizeChart")</f>
      </c>
      <c r="C353" s="0" t="inlineStr">
        <is>
          <t>Benita Women's Jacket</t>
        </is>
      </c>
      <c r="D353" s="0" t="inlineStr">
        <is>
          <t>'127168</t>
        </is>
      </c>
      <c r="E353" s="0" t="inlineStr">
        <is>
          <t>ISU BENITA W BC:127168D-XL</t>
        </is>
      </c>
      <c r="F353" s="0" t="inlineStr">
        <is>
          <t>'801127168075</t>
        </is>
      </c>
      <c r="G353" s="0" t="inlineStr">
        <is>
          <t>WOMENS</t>
        </is>
      </c>
      <c r="H353" s="0" t="inlineStr">
        <is>
          <t>XL</t>
        </is>
      </c>
      <c r="I353" s="0">
        <v>89.99</v>
      </c>
      <c r="J353" s="0">
        <v>0</v>
      </c>
    </row>
    <row r="354" spans="1:10" customHeight="0">
      <c r="A354" s="0">
        <f>HYPERLINK("https://dl.dropboxusercontent.com/scl/fi/btfsj3wrrnlgv023zlr5l/127168-f.jpg?rlkey=emq02m016hqtc47piahbhgvcw&amp;dl=0","Click to download Image")</f>
      </c>
      <c r="B354" s="0">
        <f>HYPERLINK("https://dl.dropboxusercontent.com/scl/fi/1oy1h0me1ur9lbnqultfn/womens-size-chartsbenita.jpg?rlkey=wz6a08zkkmkvma14fn2xo5tgw&amp;dl=0","Click to download SizeChart")</f>
      </c>
      <c r="C354" s="0" t="inlineStr">
        <is>
          <t>Benita Women's Jacket</t>
        </is>
      </c>
      <c r="D354" s="0" t="inlineStr">
        <is>
          <t>'127168</t>
        </is>
      </c>
      <c r="E354" s="0" t="inlineStr">
        <is>
          <t>ISU BENITA W BC:127168E-2XL</t>
        </is>
      </c>
      <c r="F354" s="0" t="inlineStr">
        <is>
          <t>'801127168082</t>
        </is>
      </c>
      <c r="G354" s="0" t="inlineStr">
        <is>
          <t>WOMENS</t>
        </is>
      </c>
      <c r="H354" s="0" t="inlineStr">
        <is>
          <t>2XL</t>
        </is>
      </c>
      <c r="I354" s="0">
        <v>89.99</v>
      </c>
      <c r="J354" s="0">
        <v>0</v>
      </c>
    </row>
    <row r="355" spans="1:10" customHeight="0">
      <c r="A355" s="0">
        <f>HYPERLINK("https://dl.dropboxusercontent.com/scl/fi/btfsj3wrrnlgv023zlr5l/127168-f.jpg?rlkey=emq02m016hqtc47piahbhgvcw&amp;dl=0","Click to download Image")</f>
      </c>
      <c r="B355" s="0">
        <f>HYPERLINK("https://dl.dropboxusercontent.com/scl/fi/1oy1h0me1ur9lbnqultfn/womens-size-chartsbenita.jpg?rlkey=wz6a08zkkmkvma14fn2xo5tgw&amp;dl=0","Click to download SizeChart")</f>
      </c>
      <c r="C355" s="0" t="inlineStr">
        <is>
          <t>Benita Women's Jacket</t>
        </is>
      </c>
      <c r="D355" s="0" t="inlineStr">
        <is>
          <t>'127168</t>
        </is>
      </c>
      <c r="E355" s="0" t="inlineStr">
        <is>
          <t>ISU BENITA W BC:127168F-3XL</t>
        </is>
      </c>
      <c r="F355" s="0" t="inlineStr">
        <is>
          <t>'801127168099</t>
        </is>
      </c>
      <c r="G355" s="0" t="inlineStr">
        <is>
          <t>WOMENS</t>
        </is>
      </c>
      <c r="H355" s="0" t="inlineStr">
        <is>
          <t>3XL</t>
        </is>
      </c>
      <c r="I355" s="0">
        <v>89.99</v>
      </c>
      <c r="J355" s="0">
        <v>4</v>
      </c>
    </row>
    <row r="356" spans="1:10" customHeight="0">
      <c r="A356" s="0">
        <f>HYPERLINK("https://dl.dropboxusercontent.com/scl/fi/btfsj3wrrnlgv023zlr5l/127168-f.jpg?rlkey=emq02m016hqtc47piahbhgvcw&amp;dl=0","Click to download Image")</f>
      </c>
      <c r="B356" s="0">
        <f>HYPERLINK("https://dl.dropboxusercontent.com/scl/fi/1oy1h0me1ur9lbnqultfn/womens-size-chartsbenita.jpg?rlkey=wz6a08zkkmkvma14fn2xo5tgw&amp;dl=0","Click to download SizeChart")</f>
      </c>
      <c r="C356" s="0" t="inlineStr">
        <is>
          <t>Benita Women's Jacket</t>
        </is>
      </c>
      <c r="D356" s="0" t="inlineStr">
        <is>
          <t>'127168</t>
        </is>
      </c>
      <c r="E356" s="0" t="inlineStr">
        <is>
          <t>ISU BENITA W BC 12PK:127168Z-12PK</t>
        </is>
      </c>
      <c r="F356" s="0" t="inlineStr">
        <is>
          <t>'801127168990</t>
        </is>
      </c>
      <c r="G356" s="0" t="inlineStr">
        <is>
          <t>WOMENS</t>
        </is>
      </c>
      <c r="H356" s="0" t="inlineStr">
        <is>
          <t>12 PACK</t>
        </is>
      </c>
      <c r="I356" s="0">
        <v>864</v>
      </c>
      <c r="J356" s="0">
        <v>0</v>
      </c>
    </row>
    <row r="357" spans="1:10" customHeight="0">
      <c r="A357" s="0">
        <f>HYPERLINK("https://dl.dropboxusercontent.com/scl/fi/7fgca0unl8cwfl454ifwv/f22-39bc.jpg?rlkey=5z3dxbv7s0bj74qhbkwf02gac&amp;dl=0","Click to download Image")</f>
      </c>
      <c r="B357" s="0">
        <f>HYPERLINK("https://dl.dropboxusercontent.com/scl/fi/ii2olgam6srzgncqpanrw/womens-hoodie-and-sweatshirt-size-charts-brita.jpg?rlkey=7ua623tbp9zv57lst5nlmmmb8&amp;dl=0","Click to download SizeChart")</f>
      </c>
      <c r="C357" s="0" t="inlineStr">
        <is>
          <t>Brita Womens Cardigan</t>
        </is>
      </c>
      <c r="D357" s="0" t="inlineStr">
        <is>
          <t>'126760</t>
        </is>
      </c>
      <c r="E357" s="0" t="inlineStr">
        <is>
          <t>ISU BRITA W CL:126760A-S</t>
        </is>
      </c>
      <c r="F357" s="0" t="inlineStr">
        <is>
          <t>'801126760041</t>
        </is>
      </c>
      <c r="G357" s="0" t="inlineStr">
        <is>
          <t>WOMENS</t>
        </is>
      </c>
      <c r="H357" s="0" t="inlineStr">
        <is>
          <t>S</t>
        </is>
      </c>
      <c r="I357" s="0">
        <v>54.99</v>
      </c>
      <c r="J357" s="0">
        <v>0</v>
      </c>
    </row>
    <row r="358" spans="1:10" customHeight="0">
      <c r="A358" s="0">
        <f>HYPERLINK("https://dl.dropboxusercontent.com/scl/fi/7fgca0unl8cwfl454ifwv/f22-39bc.jpg?rlkey=5z3dxbv7s0bj74qhbkwf02gac&amp;dl=0","Click to download Image")</f>
      </c>
      <c r="B358" s="0">
        <f>HYPERLINK("https://dl.dropboxusercontent.com/scl/fi/ii2olgam6srzgncqpanrw/womens-hoodie-and-sweatshirt-size-charts-brita.jpg?rlkey=7ua623tbp9zv57lst5nlmmmb8&amp;dl=0","Click to download SizeChart")</f>
      </c>
      <c r="C358" s="0" t="inlineStr">
        <is>
          <t>Brita Womens Cardigan</t>
        </is>
      </c>
      <c r="D358" s="0" t="inlineStr">
        <is>
          <t>'126760</t>
        </is>
      </c>
      <c r="E358" s="0" t="inlineStr">
        <is>
          <t>ISU BRITA W CL:126760B-M</t>
        </is>
      </c>
      <c r="F358" s="0" t="inlineStr">
        <is>
          <t>'801126760058</t>
        </is>
      </c>
      <c r="G358" s="0" t="inlineStr">
        <is>
          <t>WOMENS</t>
        </is>
      </c>
      <c r="H358" s="0" t="inlineStr">
        <is>
          <t>M</t>
        </is>
      </c>
      <c r="I358" s="0">
        <v>54.99</v>
      </c>
      <c r="J358" s="0">
        <v>0</v>
      </c>
    </row>
    <row r="359" spans="1:10" customHeight="0">
      <c r="A359" s="0">
        <f>HYPERLINK("https://dl.dropboxusercontent.com/scl/fi/7fgca0unl8cwfl454ifwv/f22-39bc.jpg?rlkey=5z3dxbv7s0bj74qhbkwf02gac&amp;dl=0","Click to download Image")</f>
      </c>
      <c r="B359" s="0">
        <f>HYPERLINK("https://dl.dropboxusercontent.com/scl/fi/ii2olgam6srzgncqpanrw/womens-hoodie-and-sweatshirt-size-charts-brita.jpg?rlkey=7ua623tbp9zv57lst5nlmmmb8&amp;dl=0","Click to download SizeChart")</f>
      </c>
      <c r="C359" s="0" t="inlineStr">
        <is>
          <t>Brita Womens Cardigan</t>
        </is>
      </c>
      <c r="D359" s="0" t="inlineStr">
        <is>
          <t>'126760</t>
        </is>
      </c>
      <c r="E359" s="0" t="inlineStr">
        <is>
          <t>ISU BRITA W CL:126760C-L</t>
        </is>
      </c>
      <c r="F359" s="0" t="inlineStr">
        <is>
          <t>'801126760065</t>
        </is>
      </c>
      <c r="G359" s="0" t="inlineStr">
        <is>
          <t>WOMENS</t>
        </is>
      </c>
      <c r="H359" s="0" t="inlineStr">
        <is>
          <t>L</t>
        </is>
      </c>
      <c r="I359" s="0">
        <v>54.99</v>
      </c>
      <c r="J359" s="0">
        <v>0</v>
      </c>
    </row>
    <row r="360" spans="1:10" customHeight="0">
      <c r="A360" s="0">
        <f>HYPERLINK("https://dl.dropboxusercontent.com/scl/fi/7fgca0unl8cwfl454ifwv/f22-39bc.jpg?rlkey=5z3dxbv7s0bj74qhbkwf02gac&amp;dl=0","Click to download Image")</f>
      </c>
      <c r="B360" s="0">
        <f>HYPERLINK("https://dl.dropboxusercontent.com/scl/fi/ii2olgam6srzgncqpanrw/womens-hoodie-and-sweatshirt-size-charts-brita.jpg?rlkey=7ua623tbp9zv57lst5nlmmmb8&amp;dl=0","Click to download SizeChart")</f>
      </c>
      <c r="C360" s="0" t="inlineStr">
        <is>
          <t>Brita Womens Cardigan</t>
        </is>
      </c>
      <c r="D360" s="0" t="inlineStr">
        <is>
          <t>'126760</t>
        </is>
      </c>
      <c r="E360" s="0" t="inlineStr">
        <is>
          <t>ISU BRITA W CL:126760D-XL</t>
        </is>
      </c>
      <c r="F360" s="0" t="inlineStr">
        <is>
          <t>'801126760072</t>
        </is>
      </c>
      <c r="G360" s="0" t="inlineStr">
        <is>
          <t>WOMENS</t>
        </is>
      </c>
      <c r="H360" s="0" t="inlineStr">
        <is>
          <t>XL</t>
        </is>
      </c>
      <c r="I360" s="0">
        <v>54.99</v>
      </c>
      <c r="J360" s="0">
        <v>0</v>
      </c>
    </row>
    <row r="361" spans="1:10" customHeight="0">
      <c r="A361" s="0">
        <f>HYPERLINK("https://dl.dropboxusercontent.com/scl/fi/7fgca0unl8cwfl454ifwv/f22-39bc.jpg?rlkey=5z3dxbv7s0bj74qhbkwf02gac&amp;dl=0","Click to download Image")</f>
      </c>
      <c r="B361" s="0">
        <f>HYPERLINK("https://dl.dropboxusercontent.com/scl/fi/ii2olgam6srzgncqpanrw/womens-hoodie-and-sweatshirt-size-charts-brita.jpg?rlkey=7ua623tbp9zv57lst5nlmmmb8&amp;dl=0","Click to download SizeChart")</f>
      </c>
      <c r="C361" s="0" t="inlineStr">
        <is>
          <t>Brita Womens Cardigan</t>
        </is>
      </c>
      <c r="D361" s="0" t="inlineStr">
        <is>
          <t>'126760</t>
        </is>
      </c>
      <c r="E361" s="0" t="inlineStr">
        <is>
          <t>ISU BRITA W CL:126760E-2XL</t>
        </is>
      </c>
      <c r="F361" s="0" t="inlineStr">
        <is>
          <t>'801126760089</t>
        </is>
      </c>
      <c r="G361" s="0" t="inlineStr">
        <is>
          <t>WOMENS</t>
        </is>
      </c>
      <c r="H361" s="0" t="inlineStr">
        <is>
          <t>2XL</t>
        </is>
      </c>
      <c r="I361" s="0">
        <v>54.99</v>
      </c>
      <c r="J361" s="0">
        <v>6</v>
      </c>
    </row>
    <row r="362" spans="1:10" customHeight="0">
      <c r="A362" s="0">
        <f>HYPERLINK("https://dl.dropboxusercontent.com/scl/fi/7fgca0unl8cwfl454ifwv/f22-39bc.jpg?rlkey=5z3dxbv7s0bj74qhbkwf02gac&amp;dl=0","Click to download Image")</f>
      </c>
      <c r="B362" s="0">
        <f>HYPERLINK("https://dl.dropboxusercontent.com/scl/fi/ii2olgam6srzgncqpanrw/womens-hoodie-and-sweatshirt-size-charts-brita.jpg?rlkey=7ua623tbp9zv57lst5nlmmmb8&amp;dl=0","Click to download SizeChart")</f>
      </c>
      <c r="C362" s="0" t="inlineStr">
        <is>
          <t>Brita Womens Cardigan</t>
        </is>
      </c>
      <c r="D362" s="0" t="inlineStr">
        <is>
          <t>'126760</t>
        </is>
      </c>
      <c r="E362" s="0" t="inlineStr">
        <is>
          <t>ISU BRITA W CL:126760F-3XL</t>
        </is>
      </c>
      <c r="F362" s="0" t="inlineStr">
        <is>
          <t>'801126760096</t>
        </is>
      </c>
      <c r="G362" s="0" t="inlineStr">
        <is>
          <t>WOMENS</t>
        </is>
      </c>
      <c r="H362" s="0" t="inlineStr">
        <is>
          <t>3XL</t>
        </is>
      </c>
      <c r="I362" s="0">
        <v>54.99</v>
      </c>
      <c r="J362" s="0">
        <v>0</v>
      </c>
    </row>
    <row r="363" spans="1:10" customHeight="0">
      <c r="A363" s="0">
        <f>HYPERLINK("https://dl.dropboxusercontent.com/scl/fi/7fgca0unl8cwfl454ifwv/f22-39bc.jpg?rlkey=5z3dxbv7s0bj74qhbkwf02gac&amp;dl=0","Click to download Image")</f>
      </c>
      <c r="B363" s="0">
        <f>HYPERLINK("https://dl.dropboxusercontent.com/scl/fi/ii2olgam6srzgncqpanrw/womens-hoodie-and-sweatshirt-size-charts-brita.jpg?rlkey=7ua623tbp9zv57lst5nlmmmb8&amp;dl=0","Click to download SizeChart")</f>
      </c>
      <c r="C363" s="0" t="inlineStr">
        <is>
          <t>Brita Womens Cardigan</t>
        </is>
      </c>
      <c r="D363" s="0" t="inlineStr">
        <is>
          <t>'126760</t>
        </is>
      </c>
      <c r="E363" s="0" t="inlineStr">
        <is>
          <t>ISU BRITA W CL 12PK:126760Z-12PK</t>
        </is>
      </c>
      <c r="F363" s="0" t="inlineStr">
        <is>
          <t>'801126760997</t>
        </is>
      </c>
      <c r="G363" s="0" t="inlineStr">
        <is>
          <t>WOMENS</t>
        </is>
      </c>
      <c r="H363" s="0" t="inlineStr">
        <is>
          <t>12 PACK</t>
        </is>
      </c>
      <c r="I363" s="0">
        <v>528</v>
      </c>
      <c r="J363" s="0">
        <v>0</v>
      </c>
    </row>
    <row r="364" spans="1:10" customHeight="0">
      <c r="A364" s="0">
        <f>HYPERLINK("https://dl.dropboxusercontent.com/scl/fi/xctl337dk1nyfrkqya8gw/brita-142249-f.jpg?rlkey=d97ejgr6y0a94pm5x381b1r6u&amp;dl=0","Click to download Image")</f>
      </c>
      <c r="B364" s="0">
        <f>HYPERLINK("https://dl.dropboxusercontent.com/scl/fi/ii2olgam6srzgncqpanrw/womens-hoodie-and-sweatshirt-size-charts-brita.jpg?rlkey=7ua623tbp9zv57lst5nlmmmb8&amp;dl=0","Click to download SizeChart")</f>
      </c>
      <c r="C364" s="0" t="inlineStr">
        <is>
          <t>Brita Womens Cardigan</t>
        </is>
      </c>
      <c r="D364" s="0" t="inlineStr">
        <is>
          <t>'142249</t>
        </is>
      </c>
      <c r="E364" s="0" t="inlineStr">
        <is>
          <t>ISU BRITA W ND:142249A-S</t>
        </is>
      </c>
      <c r="F364" s="0" t="inlineStr">
        <is>
          <t>'801142249049</t>
        </is>
      </c>
      <c r="G364" s="0" t="inlineStr">
        <is>
          <t>WOMENS</t>
        </is>
      </c>
      <c r="H364" s="0" t="inlineStr">
        <is>
          <t>S</t>
        </is>
      </c>
      <c r="I364" s="0">
        <v>54.99</v>
      </c>
      <c r="J364" s="0">
        <v>2</v>
      </c>
    </row>
    <row r="365" spans="1:10" customHeight="0">
      <c r="A365" s="0">
        <f>HYPERLINK("https://dl.dropboxusercontent.com/scl/fi/xctl337dk1nyfrkqya8gw/brita-142249-f.jpg?rlkey=d97ejgr6y0a94pm5x381b1r6u&amp;dl=0","Click to download Image")</f>
      </c>
      <c r="B365" s="0">
        <f>HYPERLINK("https://dl.dropboxusercontent.com/scl/fi/ii2olgam6srzgncqpanrw/womens-hoodie-and-sweatshirt-size-charts-brita.jpg?rlkey=7ua623tbp9zv57lst5nlmmmb8&amp;dl=0","Click to download SizeChart")</f>
      </c>
      <c r="C365" s="0" t="inlineStr">
        <is>
          <t>Brita Womens Cardigan</t>
        </is>
      </c>
      <c r="D365" s="0" t="inlineStr">
        <is>
          <t>'142249</t>
        </is>
      </c>
      <c r="E365" s="0" t="inlineStr">
        <is>
          <t>ISU BRITA W ND:142249B-M</t>
        </is>
      </c>
      <c r="F365" s="0" t="inlineStr">
        <is>
          <t>'801142249056</t>
        </is>
      </c>
      <c r="G365" s="0" t="inlineStr">
        <is>
          <t>WOMENS</t>
        </is>
      </c>
      <c r="H365" s="0" t="inlineStr">
        <is>
          <t>M</t>
        </is>
      </c>
      <c r="I365" s="0">
        <v>54.99</v>
      </c>
      <c r="J365" s="0">
        <v>3</v>
      </c>
    </row>
    <row r="366" spans="1:10" customHeight="0">
      <c r="A366" s="0">
        <f>HYPERLINK("https://dl.dropboxusercontent.com/scl/fi/xctl337dk1nyfrkqya8gw/brita-142249-f.jpg?rlkey=d97ejgr6y0a94pm5x381b1r6u&amp;dl=0","Click to download Image")</f>
      </c>
      <c r="B366" s="0">
        <f>HYPERLINK("https://dl.dropboxusercontent.com/scl/fi/ii2olgam6srzgncqpanrw/womens-hoodie-and-sweatshirt-size-charts-brita.jpg?rlkey=7ua623tbp9zv57lst5nlmmmb8&amp;dl=0","Click to download SizeChart")</f>
      </c>
      <c r="C366" s="0" t="inlineStr">
        <is>
          <t>Brita Womens Cardigan</t>
        </is>
      </c>
      <c r="D366" s="0" t="inlineStr">
        <is>
          <t>'142249</t>
        </is>
      </c>
      <c r="E366" s="0" t="inlineStr">
        <is>
          <t>ISU BRITA W ND:142249C-L</t>
        </is>
      </c>
      <c r="F366" s="0" t="inlineStr">
        <is>
          <t>'801142249063</t>
        </is>
      </c>
      <c r="G366" s="0" t="inlineStr">
        <is>
          <t>WOMENS</t>
        </is>
      </c>
      <c r="H366" s="0" t="inlineStr">
        <is>
          <t>L</t>
        </is>
      </c>
      <c r="I366" s="0">
        <v>54.99</v>
      </c>
      <c r="J366" s="0">
        <v>3</v>
      </c>
    </row>
    <row r="367" spans="1:10" customHeight="0">
      <c r="A367" s="0">
        <f>HYPERLINK("https://dl.dropboxusercontent.com/scl/fi/xctl337dk1nyfrkqya8gw/brita-142249-f.jpg?rlkey=d97ejgr6y0a94pm5x381b1r6u&amp;dl=0","Click to download Image")</f>
      </c>
      <c r="B367" s="0">
        <f>HYPERLINK("https://dl.dropboxusercontent.com/scl/fi/ii2olgam6srzgncqpanrw/womens-hoodie-and-sweatshirt-size-charts-brita.jpg?rlkey=7ua623tbp9zv57lst5nlmmmb8&amp;dl=0","Click to download SizeChart")</f>
      </c>
      <c r="C367" s="0" t="inlineStr">
        <is>
          <t>Brita Womens Cardigan</t>
        </is>
      </c>
      <c r="D367" s="0" t="inlineStr">
        <is>
          <t>'142249</t>
        </is>
      </c>
      <c r="E367" s="0" t="inlineStr">
        <is>
          <t>ISU BRITA W ND:142249D-XL</t>
        </is>
      </c>
      <c r="F367" s="0" t="inlineStr">
        <is>
          <t>'801142249070</t>
        </is>
      </c>
      <c r="G367" s="0" t="inlineStr">
        <is>
          <t>WOMENS</t>
        </is>
      </c>
      <c r="H367" s="0" t="inlineStr">
        <is>
          <t>XL</t>
        </is>
      </c>
      <c r="I367" s="0">
        <v>528</v>
      </c>
      <c r="J367" s="0">
        <v>1</v>
      </c>
    </row>
    <row r="368" spans="1:10" customHeight="0">
      <c r="A368" s="0">
        <f>HYPERLINK("https://dl.dropboxusercontent.com/scl/fi/skd71qegfwndp425e6ufl/115203t.jpg?rlkey=s14id498rb3eu17gcw90t2amc&amp;dl=0","Click to download Image")</f>
      </c>
      <c r="C368" s="0" t="inlineStr">
        <is>
          <t>Colton Youth Cap</t>
        </is>
      </c>
      <c r="D368" s="0" t="inlineStr">
        <is>
          <t>'115203</t>
        </is>
      </c>
      <c r="E368" s="0" t="inlineStr">
        <is>
          <t>ISU COLTON Y CARDINAL:115203</t>
        </is>
      </c>
      <c r="F368" s="0" t="inlineStr">
        <is>
          <t>'701115203033</t>
        </is>
      </c>
      <c r="G368" s="0" t="inlineStr">
        <is>
          <t>YOUTH</t>
        </is>
      </c>
      <c r="H368" s="0" t="inlineStr">
        <is>
          <t>YOUTH</t>
        </is>
      </c>
      <c r="I368" s="0">
        <v>22.99</v>
      </c>
      <c r="J368" s="0">
        <v>24</v>
      </c>
    </row>
    <row r="369" spans="1:10" customHeight="0">
      <c r="A369" s="0">
        <f>HYPERLINK("https://dl.dropboxusercontent.com/scl/fi/ks7qh3jy8t7rra2axb12w/126871t.jpg?rlkey=v5c2l9oj9ze8zv97jlgazarb4&amp;dl=0","Click to download Image")</f>
      </c>
      <c r="C369" s="0" t="inlineStr">
        <is>
          <t>Colton Toddler Cap</t>
        </is>
      </c>
      <c r="D369" s="0" t="inlineStr">
        <is>
          <t>'126871</t>
        </is>
      </c>
      <c r="E369" s="0" t="inlineStr">
        <is>
          <t>ISU COLTON T CL:126871</t>
        </is>
      </c>
      <c r="F369" s="0" t="inlineStr">
        <is>
          <t>'701126871047</t>
        </is>
      </c>
      <c r="G369" s="0" t="inlineStr">
        <is>
          <t>TODDLER</t>
        </is>
      </c>
      <c r="H369" s="0" t="inlineStr">
        <is>
          <t>TODDLER</t>
        </is>
      </c>
      <c r="I369" s="0">
        <v>22.99</v>
      </c>
      <c r="J369" s="0">
        <v>25</v>
      </c>
    </row>
    <row r="370" spans="1:10" customHeight="0">
      <c r="A370" s="0">
        <f>HYPERLINK("https://dl.dropboxusercontent.com/scl/fi/dq1u75pvqjs1dc4ov6kzz/reyesm1.jpg?rlkey=1p813ysbygper4xtw7rcygky7&amp;dl=0","Click to download Image")</f>
      </c>
      <c r="C370" s="0" t="inlineStr">
        <is>
          <t>Reyes Men's Cap</t>
        </is>
      </c>
      <c r="D370" s="0" t="inlineStr">
        <is>
          <t>'123654</t>
        </is>
      </c>
      <c r="E370" s="0" t="inlineStr">
        <is>
          <t>ISU REYES A BK:123654</t>
        </is>
      </c>
      <c r="F370" s="0" t="inlineStr">
        <is>
          <t>'701123654001</t>
        </is>
      </c>
      <c r="G370" s="0" t="inlineStr">
        <is>
          <t>MENS</t>
        </is>
      </c>
      <c r="H370" s="0" t="inlineStr">
        <is>
          <t>STANDARD MENS</t>
        </is>
      </c>
      <c r="I370" s="0">
        <v>22.99</v>
      </c>
      <c r="J370" s="0">
        <v>34</v>
      </c>
    </row>
    <row r="371" spans="1:10" customHeight="0">
      <c r="A371" s="0">
        <f>HYPERLINK("https://dl.dropboxusercontent.com/scl/fi/v3xfqyv6p2xnsl97glvhv/calla-129547-f.jpg?rlkey=u0c11yxv2nzxrahsi9e10kiy1&amp;dl=0","Click to download Image")</f>
      </c>
      <c r="B371" s="0">
        <f>HYPERLINK("https://dl.dropboxusercontent.com/scl/fi/nh02ppqpgbdmolzkiib1k/womens-t-shirt-size-chartscalla.jpg?rlkey=5vhvmravhur5sucy6vk8ybj33&amp;dl=0","Click to download SizeChart")</f>
      </c>
      <c r="C371" s="0" t="inlineStr">
        <is>
          <t>Calla Women's Long Sleeve T-Shirt</t>
        </is>
      </c>
      <c r="D371" s="0" t="inlineStr">
        <is>
          <t>'129547</t>
        </is>
      </c>
      <c r="E371" s="0" t="inlineStr">
        <is>
          <t>ISU CALLA W CL:129547A-S</t>
        </is>
      </c>
      <c r="F371" s="0" t="inlineStr">
        <is>
          <t>'801129547045</t>
        </is>
      </c>
      <c r="G371" s="0" t="inlineStr">
        <is>
          <t>WOMENS</t>
        </is>
      </c>
      <c r="H371" s="0" t="inlineStr">
        <is>
          <t>S</t>
        </is>
      </c>
      <c r="I371" s="0">
        <v>34.99</v>
      </c>
      <c r="J371" s="0">
        <v>15</v>
      </c>
    </row>
    <row r="372" spans="1:10" customHeight="0">
      <c r="A372" s="0">
        <f>HYPERLINK("https://dl.dropboxusercontent.com/scl/fi/v3xfqyv6p2xnsl97glvhv/calla-129547-f.jpg?rlkey=u0c11yxv2nzxrahsi9e10kiy1&amp;dl=0","Click to download Image")</f>
      </c>
      <c r="B372" s="0">
        <f>HYPERLINK("https://dl.dropboxusercontent.com/scl/fi/nh02ppqpgbdmolzkiib1k/womens-t-shirt-size-chartscalla.jpg?rlkey=5vhvmravhur5sucy6vk8ybj33&amp;dl=0","Click to download SizeChart")</f>
      </c>
      <c r="C372" s="0" t="inlineStr">
        <is>
          <t>Calla Women's Long Sleeve T-Shirt</t>
        </is>
      </c>
      <c r="D372" s="0" t="inlineStr">
        <is>
          <t>'129547</t>
        </is>
      </c>
      <c r="E372" s="0" t="inlineStr">
        <is>
          <t>ISU CALLA W CL:129547B-M</t>
        </is>
      </c>
      <c r="F372" s="0" t="inlineStr">
        <is>
          <t>'801129547052</t>
        </is>
      </c>
      <c r="G372" s="0" t="inlineStr">
        <is>
          <t>WOMENS</t>
        </is>
      </c>
      <c r="H372" s="0" t="inlineStr">
        <is>
          <t>M</t>
        </is>
      </c>
      <c r="I372" s="0">
        <v>34.99</v>
      </c>
      <c r="J372" s="0">
        <v>3</v>
      </c>
    </row>
    <row r="373" spans="1:10" customHeight="0">
      <c r="A373" s="0">
        <f>HYPERLINK("https://dl.dropboxusercontent.com/scl/fi/v3xfqyv6p2xnsl97glvhv/calla-129547-f.jpg?rlkey=u0c11yxv2nzxrahsi9e10kiy1&amp;dl=0","Click to download Image")</f>
      </c>
      <c r="B373" s="0">
        <f>HYPERLINK("https://dl.dropboxusercontent.com/scl/fi/nh02ppqpgbdmolzkiib1k/womens-t-shirt-size-chartscalla.jpg?rlkey=5vhvmravhur5sucy6vk8ybj33&amp;dl=0","Click to download SizeChart")</f>
      </c>
      <c r="C373" s="0" t="inlineStr">
        <is>
          <t>Calla Women's Long Sleeve T-Shirt</t>
        </is>
      </c>
      <c r="D373" s="0" t="inlineStr">
        <is>
          <t>'129547</t>
        </is>
      </c>
      <c r="E373" s="0" t="inlineStr">
        <is>
          <t>ISU CALLA W CL:129547C-L</t>
        </is>
      </c>
      <c r="F373" s="0" t="inlineStr">
        <is>
          <t>'801129547069</t>
        </is>
      </c>
      <c r="G373" s="0" t="inlineStr">
        <is>
          <t>WOMENS</t>
        </is>
      </c>
      <c r="H373" s="0" t="inlineStr">
        <is>
          <t>L</t>
        </is>
      </c>
      <c r="I373" s="0">
        <v>34.99</v>
      </c>
      <c r="J373" s="0">
        <v>0</v>
      </c>
    </row>
    <row r="374" spans="1:10" customHeight="0">
      <c r="A374" s="0">
        <f>HYPERLINK("https://dl.dropboxusercontent.com/scl/fi/v3xfqyv6p2xnsl97glvhv/calla-129547-f.jpg?rlkey=u0c11yxv2nzxrahsi9e10kiy1&amp;dl=0","Click to download Image")</f>
      </c>
      <c r="B374" s="0">
        <f>HYPERLINK("https://dl.dropboxusercontent.com/scl/fi/nh02ppqpgbdmolzkiib1k/womens-t-shirt-size-chartscalla.jpg?rlkey=5vhvmravhur5sucy6vk8ybj33&amp;dl=0","Click to download SizeChart")</f>
      </c>
      <c r="C374" s="0" t="inlineStr">
        <is>
          <t>Calla Women's Long Sleeve T-Shirt</t>
        </is>
      </c>
      <c r="D374" s="0" t="inlineStr">
        <is>
          <t>'129547</t>
        </is>
      </c>
      <c r="E374" s="0" t="inlineStr">
        <is>
          <t>ISU CALLA W CL:129547D-XL</t>
        </is>
      </c>
      <c r="F374" s="0" t="inlineStr">
        <is>
          <t>'801129547076</t>
        </is>
      </c>
      <c r="G374" s="0" t="inlineStr">
        <is>
          <t>WOMENS</t>
        </is>
      </c>
      <c r="H374" s="0" t="inlineStr">
        <is>
          <t>XL</t>
        </is>
      </c>
      <c r="I374" s="0">
        <v>34.99</v>
      </c>
      <c r="J374" s="0">
        <v>0</v>
      </c>
    </row>
    <row r="375" spans="1:10" customHeight="0">
      <c r="A375" s="0">
        <f>HYPERLINK("https://dl.dropboxusercontent.com/scl/fi/v3xfqyv6p2xnsl97glvhv/calla-129547-f.jpg?rlkey=u0c11yxv2nzxrahsi9e10kiy1&amp;dl=0","Click to download Image")</f>
      </c>
      <c r="B375" s="0">
        <f>HYPERLINK("https://dl.dropboxusercontent.com/scl/fi/nh02ppqpgbdmolzkiib1k/womens-t-shirt-size-chartscalla.jpg?rlkey=5vhvmravhur5sucy6vk8ybj33&amp;dl=0","Click to download SizeChart")</f>
      </c>
      <c r="C375" s="0" t="inlineStr">
        <is>
          <t>Calla Women's Long Sleeve T-Shirt</t>
        </is>
      </c>
      <c r="D375" s="0" t="inlineStr">
        <is>
          <t>'129547</t>
        </is>
      </c>
      <c r="E375" s="0" t="inlineStr">
        <is>
          <t>ISU CALLA W CL:129547E-2XL</t>
        </is>
      </c>
      <c r="F375" s="0" t="inlineStr">
        <is>
          <t>'801129547083</t>
        </is>
      </c>
      <c r="G375" s="0" t="inlineStr">
        <is>
          <t>WOMENS</t>
        </is>
      </c>
      <c r="H375" s="0" t="inlineStr">
        <is>
          <t>2XL</t>
        </is>
      </c>
      <c r="I375" s="0">
        <v>34.99</v>
      </c>
      <c r="J375" s="0">
        <v>0</v>
      </c>
    </row>
    <row r="376" spans="1:10" customHeight="0">
      <c r="A376" s="0">
        <f>HYPERLINK("https://dl.dropboxusercontent.com/scl/fi/v3xfqyv6p2xnsl97glvhv/calla-129547-f.jpg?rlkey=u0c11yxv2nzxrahsi9e10kiy1&amp;dl=0","Click to download Image")</f>
      </c>
      <c r="B376" s="0">
        <f>HYPERLINK("https://dl.dropboxusercontent.com/scl/fi/nh02ppqpgbdmolzkiib1k/womens-t-shirt-size-chartscalla.jpg?rlkey=5vhvmravhur5sucy6vk8ybj33&amp;dl=0","Click to download SizeChart")</f>
      </c>
      <c r="C376" s="0" t="inlineStr">
        <is>
          <t>Calla Women's Long Sleeve T-Shirt</t>
        </is>
      </c>
      <c r="D376" s="0" t="inlineStr">
        <is>
          <t>'129547</t>
        </is>
      </c>
      <c r="E376" s="0" t="inlineStr">
        <is>
          <t>ISU CALLA W CL:129547F-3XL</t>
        </is>
      </c>
      <c r="F376" s="0" t="inlineStr">
        <is>
          <t>'801129547090</t>
        </is>
      </c>
      <c r="G376" s="0" t="inlineStr">
        <is>
          <t>WOMENS</t>
        </is>
      </c>
      <c r="H376" s="0" t="inlineStr">
        <is>
          <t>3XL</t>
        </is>
      </c>
      <c r="I376" s="0">
        <v>34.99</v>
      </c>
      <c r="J376" s="0">
        <v>10</v>
      </c>
    </row>
    <row r="377" spans="1:10" customHeight="0">
      <c r="A377" s="0">
        <f>HYPERLINK("https://dl.dropboxusercontent.com/scl/fi/v3xfqyv6p2xnsl97glvhv/calla-129547-f.jpg?rlkey=u0c11yxv2nzxrahsi9e10kiy1&amp;dl=0","Click to download Image")</f>
      </c>
      <c r="B377" s="0">
        <f>HYPERLINK("https://dl.dropboxusercontent.com/scl/fi/nh02ppqpgbdmolzkiib1k/womens-t-shirt-size-chartscalla.jpg?rlkey=5vhvmravhur5sucy6vk8ybj33&amp;dl=0","Click to download SizeChart")</f>
      </c>
      <c r="C377" s="0" t="inlineStr">
        <is>
          <t>Calla Women's Long Sleeve T-Shirt</t>
        </is>
      </c>
      <c r="D377" s="0" t="inlineStr">
        <is>
          <t>'129547</t>
        </is>
      </c>
      <c r="E377" s="0" t="inlineStr">
        <is>
          <t>ISU CALLA W CL 12PK:129547Z-12PK</t>
        </is>
      </c>
      <c r="F377" s="0" t="inlineStr">
        <is>
          <t>'801129547991</t>
        </is>
      </c>
      <c r="G377" s="0" t="inlineStr">
        <is>
          <t>WOMENS</t>
        </is>
      </c>
      <c r="H377" s="0" t="inlineStr">
        <is>
          <t>12 PACK</t>
        </is>
      </c>
      <c r="I377" s="0">
        <v>336</v>
      </c>
      <c r="J377" s="0">
        <v>0</v>
      </c>
    </row>
    <row r="378" spans="1:10" customHeight="0">
      <c r="A378" s="0">
        <f>HYPERLINK("https://dl.dropboxusercontent.com/scl/fi/pujytqlv257v8evytokh6/bennett-128905-f.jpg?rlkey=kzds69fuiv6ip2pmie657jws7&amp;dl=0","Click to download Image")</f>
      </c>
      <c r="B378" s="0">
        <f>HYPERLINK("https://dl.dropboxusercontent.com/scl/fi/03ehfj1h0m00gzzat2aw6/mens-bottoms-size-chartsbennett.jpg?rlkey=a1oxmbv267bkuyvb0di3we9xe&amp;dl=0","Click to download SizeChart")</f>
      </c>
      <c r="C378" s="0" t="inlineStr">
        <is>
          <t>Bennett Men's Shorts</t>
        </is>
      </c>
      <c r="D378" s="0" t="inlineStr">
        <is>
          <t>'128905</t>
        </is>
      </c>
      <c r="E378" s="0" t="inlineStr">
        <is>
          <t>ISU BENNET M BK:128905A-S</t>
        </is>
      </c>
      <c r="F378" s="0" t="inlineStr">
        <is>
          <t>'801128905013</t>
        </is>
      </c>
      <c r="G378" s="0" t="inlineStr">
        <is>
          <t>MENS</t>
        </is>
      </c>
      <c r="H378" s="0" t="inlineStr">
        <is>
          <t>S</t>
        </is>
      </c>
      <c r="I378" s="0">
        <v>29.99</v>
      </c>
      <c r="J378" s="0">
        <v>6</v>
      </c>
    </row>
    <row r="379" spans="1:10" customHeight="0">
      <c r="A379" s="0">
        <f>HYPERLINK("https://dl.dropboxusercontent.com/scl/fi/pujytqlv257v8evytokh6/bennett-128905-f.jpg?rlkey=kzds69fuiv6ip2pmie657jws7&amp;dl=0","Click to download Image")</f>
      </c>
      <c r="B379" s="0">
        <f>HYPERLINK("https://dl.dropboxusercontent.com/scl/fi/03ehfj1h0m00gzzat2aw6/mens-bottoms-size-chartsbennett.jpg?rlkey=a1oxmbv267bkuyvb0di3we9xe&amp;dl=0","Click to download SizeChart")</f>
      </c>
      <c r="C379" s="0" t="inlineStr">
        <is>
          <t>Bennett Men's Shorts</t>
        </is>
      </c>
      <c r="D379" s="0" t="inlineStr">
        <is>
          <t>'128905</t>
        </is>
      </c>
      <c r="E379" s="0" t="inlineStr">
        <is>
          <t>ISU BENNET M BK:128905B-M</t>
        </is>
      </c>
      <c r="F379" s="0" t="inlineStr">
        <is>
          <t>'801128905020</t>
        </is>
      </c>
      <c r="G379" s="0" t="inlineStr">
        <is>
          <t>MENS</t>
        </is>
      </c>
      <c r="H379" s="0" t="inlineStr">
        <is>
          <t>M</t>
        </is>
      </c>
      <c r="I379" s="0">
        <v>29.99</v>
      </c>
      <c r="J379" s="0">
        <v>1</v>
      </c>
    </row>
    <row r="380" spans="1:10" customHeight="0">
      <c r="A380" s="0">
        <f>HYPERLINK("https://dl.dropboxusercontent.com/scl/fi/pujytqlv257v8evytokh6/bennett-128905-f.jpg?rlkey=kzds69fuiv6ip2pmie657jws7&amp;dl=0","Click to download Image")</f>
      </c>
      <c r="B380" s="0">
        <f>HYPERLINK("https://dl.dropboxusercontent.com/scl/fi/03ehfj1h0m00gzzat2aw6/mens-bottoms-size-chartsbennett.jpg?rlkey=a1oxmbv267bkuyvb0di3we9xe&amp;dl=0","Click to download SizeChart")</f>
      </c>
      <c r="C380" s="0" t="inlineStr">
        <is>
          <t>Bennett Men's Shorts</t>
        </is>
      </c>
      <c r="D380" s="0" t="inlineStr">
        <is>
          <t>'128905</t>
        </is>
      </c>
      <c r="E380" s="0" t="inlineStr">
        <is>
          <t>ISU BENNET M BK:128905C-L</t>
        </is>
      </c>
      <c r="F380" s="0" t="inlineStr">
        <is>
          <t>'801128905037</t>
        </is>
      </c>
      <c r="G380" s="0" t="inlineStr">
        <is>
          <t>MENS</t>
        </is>
      </c>
      <c r="H380" s="0" t="inlineStr">
        <is>
          <t>L</t>
        </is>
      </c>
      <c r="I380" s="0">
        <v>29.99</v>
      </c>
      <c r="J380" s="0">
        <v>2</v>
      </c>
    </row>
    <row r="381" spans="1:10" customHeight="0">
      <c r="A381" s="0">
        <f>HYPERLINK("https://dl.dropboxusercontent.com/scl/fi/pujytqlv257v8evytokh6/bennett-128905-f.jpg?rlkey=kzds69fuiv6ip2pmie657jws7&amp;dl=0","Click to download Image")</f>
      </c>
      <c r="B381" s="0">
        <f>HYPERLINK("https://dl.dropboxusercontent.com/scl/fi/03ehfj1h0m00gzzat2aw6/mens-bottoms-size-chartsbennett.jpg?rlkey=a1oxmbv267bkuyvb0di3we9xe&amp;dl=0","Click to download SizeChart")</f>
      </c>
      <c r="C381" s="0" t="inlineStr">
        <is>
          <t>Bennett Men's Shorts</t>
        </is>
      </c>
      <c r="D381" s="0" t="inlineStr">
        <is>
          <t>'128905</t>
        </is>
      </c>
      <c r="E381" s="0" t="inlineStr">
        <is>
          <t>ISU BENNET M BK:128905D-XL</t>
        </is>
      </c>
      <c r="F381" s="0" t="inlineStr">
        <is>
          <t>'801128905044</t>
        </is>
      </c>
      <c r="G381" s="0" t="inlineStr">
        <is>
          <t>MENS</t>
        </is>
      </c>
      <c r="H381" s="0" t="inlineStr">
        <is>
          <t>XL</t>
        </is>
      </c>
      <c r="I381" s="0">
        <v>29.99</v>
      </c>
      <c r="J381" s="0">
        <v>0</v>
      </c>
    </row>
    <row r="382" spans="1:10" customHeight="0">
      <c r="A382" s="0">
        <f>HYPERLINK("https://dl.dropboxusercontent.com/scl/fi/pujytqlv257v8evytokh6/bennett-128905-f.jpg?rlkey=kzds69fuiv6ip2pmie657jws7&amp;dl=0","Click to download Image")</f>
      </c>
      <c r="B382" s="0">
        <f>HYPERLINK("https://dl.dropboxusercontent.com/scl/fi/03ehfj1h0m00gzzat2aw6/mens-bottoms-size-chartsbennett.jpg?rlkey=a1oxmbv267bkuyvb0di3we9xe&amp;dl=0","Click to download SizeChart")</f>
      </c>
      <c r="C382" s="0" t="inlineStr">
        <is>
          <t>Bennett Men's Shorts</t>
        </is>
      </c>
      <c r="D382" s="0" t="inlineStr">
        <is>
          <t>'128905</t>
        </is>
      </c>
      <c r="E382" s="0" t="inlineStr">
        <is>
          <t>ISU BENNET M BK:128905E-2XL</t>
        </is>
      </c>
      <c r="F382" s="0" t="inlineStr">
        <is>
          <t>'801128905051</t>
        </is>
      </c>
      <c r="G382" s="0" t="inlineStr">
        <is>
          <t>MENS</t>
        </is>
      </c>
      <c r="H382" s="0" t="inlineStr">
        <is>
          <t>2XL</t>
        </is>
      </c>
      <c r="I382" s="0">
        <v>29.99</v>
      </c>
      <c r="J382" s="0">
        <v>0</v>
      </c>
    </row>
    <row r="383" spans="1:10" customHeight="0">
      <c r="A383" s="0">
        <f>HYPERLINK("https://dl.dropboxusercontent.com/scl/fi/pujytqlv257v8evytokh6/bennett-128905-f.jpg?rlkey=kzds69fuiv6ip2pmie657jws7&amp;dl=0","Click to download Image")</f>
      </c>
      <c r="B383" s="0">
        <f>HYPERLINK("https://dl.dropboxusercontent.com/scl/fi/03ehfj1h0m00gzzat2aw6/mens-bottoms-size-chartsbennett.jpg?rlkey=a1oxmbv267bkuyvb0di3we9xe&amp;dl=0","Click to download SizeChart")</f>
      </c>
      <c r="C383" s="0" t="inlineStr">
        <is>
          <t>Bennett Men's Shorts</t>
        </is>
      </c>
      <c r="D383" s="0" t="inlineStr">
        <is>
          <t>'128905</t>
        </is>
      </c>
      <c r="E383" s="0" t="inlineStr">
        <is>
          <t>ISU BENNET M BK:128905F-3XL</t>
        </is>
      </c>
      <c r="F383" s="0" t="inlineStr">
        <is>
          <t>'801128905068</t>
        </is>
      </c>
      <c r="G383" s="0" t="inlineStr">
        <is>
          <t>MENS</t>
        </is>
      </c>
      <c r="H383" s="0" t="inlineStr">
        <is>
          <t>3XL</t>
        </is>
      </c>
      <c r="I383" s="0">
        <v>29.99</v>
      </c>
      <c r="J383" s="0">
        <v>0</v>
      </c>
    </row>
    <row r="384" spans="1:10" customHeight="0">
      <c r="A384" s="0">
        <f>HYPERLINK("https://dl.dropboxusercontent.com/scl/fi/pujytqlv257v8evytokh6/bennett-128905-f.jpg?rlkey=kzds69fuiv6ip2pmie657jws7&amp;dl=0","Click to download Image")</f>
      </c>
      <c r="B384" s="0">
        <f>HYPERLINK("https://dl.dropboxusercontent.com/scl/fi/03ehfj1h0m00gzzat2aw6/mens-bottoms-size-chartsbennett.jpg?rlkey=a1oxmbv267bkuyvb0di3we9xe&amp;dl=0","Click to download SizeChart")</f>
      </c>
      <c r="C384" s="0" t="inlineStr">
        <is>
          <t>Bennett Men's Shorts</t>
        </is>
      </c>
      <c r="D384" s="0" t="inlineStr">
        <is>
          <t>'128905</t>
        </is>
      </c>
      <c r="E384" s="0" t="inlineStr">
        <is>
          <t>ISU BENNET M BK 12PK:128905Z-12PK</t>
        </is>
      </c>
      <c r="F384" s="0" t="inlineStr">
        <is>
          <t>'801128905990</t>
        </is>
      </c>
      <c r="G384" s="0" t="inlineStr">
        <is>
          <t>MENS</t>
        </is>
      </c>
      <c r="H384" s="0" t="inlineStr">
        <is>
          <t>12 PACK</t>
        </is>
      </c>
      <c r="I384" s="0">
        <v>294</v>
      </c>
      <c r="J384" s="0">
        <v>0</v>
      </c>
    </row>
    <row r="385" spans="1:10" customHeight="0">
      <c r="A385" s="0">
        <f>HYPERLINK("https://dl.dropboxusercontent.com/scl/fi/b2w1i45ul3nmq7ujxfnir/bennett-128904-f.jpg?rlkey=ypcq38fe8nm72stdvvxo3bgsd&amp;dl=0","Click to download Image")</f>
      </c>
      <c r="B385" s="0">
        <f>HYPERLINK("https://dl.dropboxusercontent.com/scl/fi/03ehfj1h0m00gzzat2aw6/mens-bottoms-size-chartsbennett.jpg?rlkey=a1oxmbv267bkuyvb0di3we9xe&amp;dl=0","Click to download SizeChart")</f>
      </c>
      <c r="C385" s="0" t="inlineStr">
        <is>
          <t>Bennett Men's Shorts</t>
        </is>
      </c>
      <c r="D385" s="0" t="inlineStr">
        <is>
          <t>'128904</t>
        </is>
      </c>
      <c r="E385" s="0" t="inlineStr">
        <is>
          <t>ISU BENNET M CL:128904A-S</t>
        </is>
      </c>
      <c r="F385" s="0" t="inlineStr">
        <is>
          <t>'801128904016</t>
        </is>
      </c>
      <c r="G385" s="0" t="inlineStr">
        <is>
          <t>MENS</t>
        </is>
      </c>
      <c r="H385" s="0" t="inlineStr">
        <is>
          <t>S</t>
        </is>
      </c>
      <c r="I385" s="0">
        <v>29.99</v>
      </c>
      <c r="J385" s="0">
        <v>21</v>
      </c>
    </row>
    <row r="386" spans="1:10" customHeight="0">
      <c r="A386" s="0">
        <f>HYPERLINK("https://dl.dropboxusercontent.com/scl/fi/b2w1i45ul3nmq7ujxfnir/bennett-128904-f.jpg?rlkey=ypcq38fe8nm72stdvvxo3bgsd&amp;dl=0","Click to download Image")</f>
      </c>
      <c r="B386" s="0">
        <f>HYPERLINK("https://dl.dropboxusercontent.com/scl/fi/03ehfj1h0m00gzzat2aw6/mens-bottoms-size-chartsbennett.jpg?rlkey=a1oxmbv267bkuyvb0di3we9xe&amp;dl=0","Click to download SizeChart")</f>
      </c>
      <c r="C386" s="0" t="inlineStr">
        <is>
          <t>Bennett Men's Shorts</t>
        </is>
      </c>
      <c r="D386" s="0" t="inlineStr">
        <is>
          <t>'128904</t>
        </is>
      </c>
      <c r="E386" s="0" t="inlineStr">
        <is>
          <t>ISU BENNET M CL:128904B-M</t>
        </is>
      </c>
      <c r="F386" s="0" t="inlineStr">
        <is>
          <t>'801128904023</t>
        </is>
      </c>
      <c r="G386" s="0" t="inlineStr">
        <is>
          <t>MENS</t>
        </is>
      </c>
      <c r="H386" s="0" t="inlineStr">
        <is>
          <t>M</t>
        </is>
      </c>
      <c r="I386" s="0">
        <v>29.99</v>
      </c>
      <c r="J386" s="0">
        <v>25</v>
      </c>
    </row>
    <row r="387" spans="1:10" customHeight="0">
      <c r="A387" s="0">
        <f>HYPERLINK("https://dl.dropboxusercontent.com/scl/fi/b2w1i45ul3nmq7ujxfnir/bennett-128904-f.jpg?rlkey=ypcq38fe8nm72stdvvxo3bgsd&amp;dl=0","Click to download Image")</f>
      </c>
      <c r="B387" s="0">
        <f>HYPERLINK("https://dl.dropboxusercontent.com/scl/fi/03ehfj1h0m00gzzat2aw6/mens-bottoms-size-chartsbennett.jpg?rlkey=a1oxmbv267bkuyvb0di3we9xe&amp;dl=0","Click to download SizeChart")</f>
      </c>
      <c r="C387" s="0" t="inlineStr">
        <is>
          <t>Bennett Men's Shorts</t>
        </is>
      </c>
      <c r="D387" s="0" t="inlineStr">
        <is>
          <t>'128904</t>
        </is>
      </c>
      <c r="E387" s="0" t="inlineStr">
        <is>
          <t>ISU BENNET M CL:128904C-L</t>
        </is>
      </c>
      <c r="F387" s="0" t="inlineStr">
        <is>
          <t>'801128904030</t>
        </is>
      </c>
      <c r="G387" s="0" t="inlineStr">
        <is>
          <t>MENS</t>
        </is>
      </c>
      <c r="H387" s="0" t="inlineStr">
        <is>
          <t>L</t>
        </is>
      </c>
      <c r="I387" s="0">
        <v>29.99</v>
      </c>
      <c r="J387" s="0">
        <v>6</v>
      </c>
    </row>
    <row r="388" spans="1:10" customHeight="0">
      <c r="A388" s="0">
        <f>HYPERLINK("https://dl.dropboxusercontent.com/scl/fi/b2w1i45ul3nmq7ujxfnir/bennett-128904-f.jpg?rlkey=ypcq38fe8nm72stdvvxo3bgsd&amp;dl=0","Click to download Image")</f>
      </c>
      <c r="B388" s="0">
        <f>HYPERLINK("https://dl.dropboxusercontent.com/scl/fi/03ehfj1h0m00gzzat2aw6/mens-bottoms-size-chartsbennett.jpg?rlkey=a1oxmbv267bkuyvb0di3we9xe&amp;dl=0","Click to download SizeChart")</f>
      </c>
      <c r="C388" s="0" t="inlineStr">
        <is>
          <t>Bennett Men's Shorts</t>
        </is>
      </c>
      <c r="D388" s="0" t="inlineStr">
        <is>
          <t>'128904</t>
        </is>
      </c>
      <c r="E388" s="0" t="inlineStr">
        <is>
          <t>ISU BENNET M CL:128904D-XL</t>
        </is>
      </c>
      <c r="F388" s="0" t="inlineStr">
        <is>
          <t>'801128904047</t>
        </is>
      </c>
      <c r="G388" s="0" t="inlineStr">
        <is>
          <t>MENS</t>
        </is>
      </c>
      <c r="H388" s="0" t="inlineStr">
        <is>
          <t>XL</t>
        </is>
      </c>
      <c r="I388" s="0">
        <v>29.99</v>
      </c>
      <c r="J388" s="0">
        <v>7</v>
      </c>
    </row>
    <row r="389" spans="1:10" customHeight="0">
      <c r="A389" s="0">
        <f>HYPERLINK("https://dl.dropboxusercontent.com/scl/fi/b2w1i45ul3nmq7ujxfnir/bennett-128904-f.jpg?rlkey=ypcq38fe8nm72stdvvxo3bgsd&amp;dl=0","Click to download Image")</f>
      </c>
      <c r="B389" s="0">
        <f>HYPERLINK("https://dl.dropboxusercontent.com/scl/fi/03ehfj1h0m00gzzat2aw6/mens-bottoms-size-chartsbennett.jpg?rlkey=a1oxmbv267bkuyvb0di3we9xe&amp;dl=0","Click to download SizeChart")</f>
      </c>
      <c r="C389" s="0" t="inlineStr">
        <is>
          <t>Bennett Men's Shorts</t>
        </is>
      </c>
      <c r="D389" s="0" t="inlineStr">
        <is>
          <t>'128904</t>
        </is>
      </c>
      <c r="E389" s="0" t="inlineStr">
        <is>
          <t>ISU BENNET M CL:128904E-2XL</t>
        </is>
      </c>
      <c r="F389" s="0" t="inlineStr">
        <is>
          <t>'801128904054</t>
        </is>
      </c>
      <c r="G389" s="0" t="inlineStr">
        <is>
          <t>MENS</t>
        </is>
      </c>
      <c r="H389" s="0" t="inlineStr">
        <is>
          <t>2XL</t>
        </is>
      </c>
      <c r="I389" s="0">
        <v>29.99</v>
      </c>
      <c r="J389" s="0">
        <v>4</v>
      </c>
    </row>
    <row r="390" spans="1:10" customHeight="0">
      <c r="A390" s="0">
        <f>HYPERLINK("https://dl.dropboxusercontent.com/scl/fi/b2w1i45ul3nmq7ujxfnir/bennett-128904-f.jpg?rlkey=ypcq38fe8nm72stdvvxo3bgsd&amp;dl=0","Click to download Image")</f>
      </c>
      <c r="B390" s="0">
        <f>HYPERLINK("https://dl.dropboxusercontent.com/scl/fi/03ehfj1h0m00gzzat2aw6/mens-bottoms-size-chartsbennett.jpg?rlkey=a1oxmbv267bkuyvb0di3we9xe&amp;dl=0","Click to download SizeChart")</f>
      </c>
      <c r="C390" s="0" t="inlineStr">
        <is>
          <t>Bennett Men's Shorts</t>
        </is>
      </c>
      <c r="D390" s="0" t="inlineStr">
        <is>
          <t>'128904</t>
        </is>
      </c>
      <c r="E390" s="0" t="inlineStr">
        <is>
          <t>ISU BENNET M CL:128904F-3XL</t>
        </is>
      </c>
      <c r="F390" s="0" t="inlineStr">
        <is>
          <t>'801128904061</t>
        </is>
      </c>
      <c r="G390" s="0" t="inlineStr">
        <is>
          <t>MENS</t>
        </is>
      </c>
      <c r="H390" s="0" t="inlineStr">
        <is>
          <t>3XL</t>
        </is>
      </c>
      <c r="I390" s="0">
        <v>29.99</v>
      </c>
      <c r="J390" s="0">
        <v>3</v>
      </c>
    </row>
    <row r="391" spans="1:10" customHeight="0">
      <c r="A391" s="0">
        <f>HYPERLINK("https://dl.dropboxusercontent.com/scl/fi/b2w1i45ul3nmq7ujxfnir/bennett-128904-f.jpg?rlkey=ypcq38fe8nm72stdvvxo3bgsd&amp;dl=0","Click to download Image")</f>
      </c>
      <c r="B391" s="0">
        <f>HYPERLINK("https://dl.dropboxusercontent.com/scl/fi/03ehfj1h0m00gzzat2aw6/mens-bottoms-size-chartsbennett.jpg?rlkey=a1oxmbv267bkuyvb0di3we9xe&amp;dl=0","Click to download SizeChart")</f>
      </c>
      <c r="C391" s="0" t="inlineStr">
        <is>
          <t>Bennett Men's Shorts</t>
        </is>
      </c>
      <c r="D391" s="0" t="inlineStr">
        <is>
          <t>'128904</t>
        </is>
      </c>
      <c r="E391" s="0" t="inlineStr">
        <is>
          <t>ISU BENNET M CL 12PK:128904Z-12PK</t>
        </is>
      </c>
      <c r="F391" s="0" t="inlineStr">
        <is>
          <t>'801128904993</t>
        </is>
      </c>
      <c r="G391" s="0" t="inlineStr">
        <is>
          <t>MENS</t>
        </is>
      </c>
      <c r="H391" s="0" t="inlineStr">
        <is>
          <t>12 PACK</t>
        </is>
      </c>
      <c r="I391" s="0">
        <v>294</v>
      </c>
      <c r="J391" s="0">
        <v>2</v>
      </c>
    </row>
    <row r="392" spans="1:10" customHeight="0">
      <c r="A392" s="0">
        <f>HYPERLINK("https://dl.dropboxusercontent.com/scl/fi/wu47zpxl2n8svb509k4fo/avalon-129883-af.jpg?rlkey=vd4ih1fr3ppqop4ontiq43aqm&amp;dl=0","Click to download Image")</f>
      </c>
      <c r="C392" s="0" t="inlineStr">
        <is>
          <t>Avalon Womens Cap</t>
        </is>
      </c>
      <c r="D392" s="0" t="inlineStr">
        <is>
          <t>'129883</t>
        </is>
      </c>
      <c r="E392" s="0" t="inlineStr">
        <is>
          <t>ISU AVALON A BK:129883</t>
        </is>
      </c>
      <c r="F392" s="0" t="inlineStr">
        <is>
          <t>'701129883016</t>
        </is>
      </c>
      <c r="G392" s="0" t="inlineStr">
        <is>
          <t>WOMENS</t>
        </is>
      </c>
      <c r="H392" s="0" t="inlineStr">
        <is>
          <t>WOMEN:56CM</t>
        </is>
      </c>
      <c r="I392" s="0">
        <v>24.99</v>
      </c>
      <c r="J392" s="0">
        <v>88</v>
      </c>
    </row>
    <row r="393" spans="1:10" customHeight="0">
      <c r="A393" s="0">
        <f>HYPERLINK("https://dl.dropboxusercontent.com/scl/fi/3eltctctw0ijhr832or5h/editdsc8562-copy.jpg?rlkey=avcjdtjei6jaqcojkransqnz4&amp;dl=0","Click to download Image")</f>
      </c>
      <c r="C393" s="0" t="inlineStr">
        <is>
          <t>Titan Soft-Sided Cooler</t>
        </is>
      </c>
      <c r="D393" s="0" t="inlineStr">
        <is>
          <t>'151067</t>
        </is>
      </c>
      <c r="E393" s="0" t="inlineStr">
        <is>
          <t>ISU TITAN CL:151067</t>
        </is>
      </c>
      <c r="F393" s="0" t="inlineStr">
        <is>
          <t>'901151067013</t>
        </is>
      </c>
      <c r="H393" s="0" t="inlineStr">
        <is>
          <t>ONE SIZE</t>
        </is>
      </c>
      <c r="I393" s="0">
        <v>29.99</v>
      </c>
      <c r="J393" s="0">
        <v>114</v>
      </c>
    </row>
    <row r="394" spans="1:10" customHeight="0">
      <c r="A394" s="0">
        <f>HYPERLINK("https://dl.dropboxusercontent.com/scl/fi/b8taoztkvf6jqms6zr4b9/editdsc8541-copy.jpg?rlkey=jldzr79oa5wb3h55idd5qg2op&amp;dl=0","Click to download Image")</f>
      </c>
      <c r="C394" s="0" t="inlineStr">
        <is>
          <t>Press Men's Cap</t>
        </is>
      </c>
      <c r="D394" s="0" t="inlineStr">
        <is>
          <t>'144586</t>
        </is>
      </c>
      <c r="E394" s="0" t="inlineStr">
        <is>
          <t>ISU PRESS A CL:144586</t>
        </is>
      </c>
      <c r="F394" s="0" t="inlineStr">
        <is>
          <t>'701144586008</t>
        </is>
      </c>
      <c r="G394" s="0" t="inlineStr">
        <is>
          <t>MENS</t>
        </is>
      </c>
      <c r="H394" s="0" t="inlineStr">
        <is>
          <t>STANDARD MENS</t>
        </is>
      </c>
      <c r="I394" s="0">
        <v>29.99</v>
      </c>
      <c r="J394" s="0">
        <v>34</v>
      </c>
    </row>
    <row r="395" spans="1:10" customHeight="0">
      <c r="A395" s="0">
        <f>HYPERLINK("https://dl.dropboxusercontent.com/scl/fi/69x8bi57xo498kyeqs519/ridge-151363-f.jpg?rlkey=65vrp6emxmk3w7h89phqq8h12&amp;dl=0","Click to download Image")</f>
      </c>
      <c r="C395" s="0" t="inlineStr">
        <is>
          <t>Ridge Men's Beanie</t>
        </is>
      </c>
      <c r="D395" s="0" t="inlineStr">
        <is>
          <t>'151363</t>
        </is>
      </c>
      <c r="E395" s="0" t="inlineStr">
        <is>
          <t>ISU RIDGE A BK:151363</t>
        </is>
      </c>
      <c r="F395" s="0" t="inlineStr">
        <is>
          <t>'701151363012</t>
        </is>
      </c>
      <c r="G395" s="0" t="inlineStr">
        <is>
          <t>MENS</t>
        </is>
      </c>
      <c r="H395" s="0" t="inlineStr">
        <is>
          <t>ADULT</t>
        </is>
      </c>
      <c r="I395" s="0">
        <v>29.99</v>
      </c>
      <c r="J395" s="0">
        <v>75</v>
      </c>
    </row>
    <row r="396" spans="1:10" customHeight="0">
      <c r="A396" s="0">
        <f>HYPERLINK("https://dl.dropboxusercontent.com/scl/fi/9hbhjhr73w32ffi84ihoo/mcallen-151921-af.jpg?rlkey=qsxw5ddg574kttp4naopu43hl&amp;dl=0","Click to download Image")</f>
      </c>
      <c r="C396" s="0" t="inlineStr">
        <is>
          <t>Mcallen Soft-Sided Cooler</t>
        </is>
      </c>
      <c r="D396" s="0" t="inlineStr">
        <is>
          <t>'151921</t>
        </is>
      </c>
      <c r="E396" s="0" t="inlineStr">
        <is>
          <t>ISU MCALLE CL:151921</t>
        </is>
      </c>
      <c r="F396" s="0" t="inlineStr">
        <is>
          <t>'901151921018</t>
        </is>
      </c>
      <c r="H396" s="0" t="inlineStr">
        <is>
          <t>ONE SIZE</t>
        </is>
      </c>
      <c r="I396" s="0">
        <v>19.99</v>
      </c>
      <c r="J396" s="0">
        <v>112</v>
      </c>
    </row>
    <row r="397" spans="1:10" customHeight="0">
      <c r="A397" s="0">
        <f>HYPERLINK("https://dl.dropboxusercontent.com/scl/fi/8icqu69bd4ms3ma8y6riq/dsc9155-copy.jpg?rlkey=dz7ldf0vp15hernce5ln7s7f0&amp;dl=0","Click to download Image")</f>
      </c>
      <c r="C397" s="0" t="inlineStr">
        <is>
          <t>Major Women's Cap</t>
        </is>
      </c>
      <c r="D397" s="0" t="inlineStr">
        <is>
          <t>'150036</t>
        </is>
      </c>
      <c r="E397" s="0" t="inlineStr">
        <is>
          <t>ISU MAJOR A CL:150036</t>
        </is>
      </c>
      <c r="F397" s="0" t="inlineStr">
        <is>
          <t>'701150036016</t>
        </is>
      </c>
      <c r="G397" s="0" t="inlineStr">
        <is>
          <t>WOMENS</t>
        </is>
      </c>
      <c r="H397" s="0" t="inlineStr">
        <is>
          <t>WOMENS</t>
        </is>
      </c>
      <c r="I397" s="0">
        <v>24.99</v>
      </c>
      <c r="J397" s="0">
        <v>17</v>
      </c>
    </row>
    <row r="398" spans="1:10" customHeight="0">
      <c r="A398" s="0">
        <f>HYPERLINK("https://dl.dropboxusercontent.com/scl/fi/ips3gni8jrdohrz0qhrt6/hartley-150947-tn.jpg?rlkey=ia6qmcq7mw57rr70sup2u3t90&amp;dl=0","Click to download Image")</f>
      </c>
      <c r="C398" s="0" t="inlineStr">
        <is>
          <t>Hartley Women's Cap</t>
        </is>
      </c>
      <c r="D398" s="0" t="inlineStr">
        <is>
          <t>'150947</t>
        </is>
      </c>
      <c r="E398" s="0" t="inlineStr">
        <is>
          <t>ISU HARTLE A CL:150947</t>
        </is>
      </c>
      <c r="F398" s="0" t="inlineStr">
        <is>
          <t>'701150947008</t>
        </is>
      </c>
      <c r="G398" s="0" t="inlineStr">
        <is>
          <t>WOMENS</t>
        </is>
      </c>
      <c r="H398" s="0" t="inlineStr">
        <is>
          <t>WOMENS</t>
        </is>
      </c>
      <c r="I398" s="0">
        <v>24.99</v>
      </c>
      <c r="J398" s="0">
        <v>49</v>
      </c>
    </row>
    <row r="399" spans="1:10" customHeight="0">
      <c r="A399" s="0">
        <f>HYPERLINK("https://dl.dropboxusercontent.com/scl/fi/t0ndukxwf0hc6n16y5sij/pacific-150818-f.jpg?rlkey=7gbuh53gfzm8k5algk18j9zu6&amp;dl=0","Click to download Image")</f>
      </c>
      <c r="C399" s="0" t="inlineStr">
        <is>
          <t>Pacific Stadium Approved Sling Bag</t>
        </is>
      </c>
      <c r="D399" s="0" t="inlineStr">
        <is>
          <t>'150818</t>
        </is>
      </c>
      <c r="E399" s="0" t="inlineStr">
        <is>
          <t>ISU PACIFI CR:150818</t>
        </is>
      </c>
      <c r="F399" s="0" t="inlineStr">
        <is>
          <t>'901150818012</t>
        </is>
      </c>
      <c r="H399" s="0" t="inlineStr">
        <is>
          <t>ONE SIZE</t>
        </is>
      </c>
      <c r="I399" s="0">
        <v>29.99</v>
      </c>
      <c r="J399" s="0">
        <v>122</v>
      </c>
    </row>
    <row r="400" spans="1:10" customHeight="0">
      <c r="A400" s="0">
        <f>HYPERLINK("https://dl.dropboxusercontent.com/scl/fi/psrcj9pft9lx5i2w2gy8j/arya-isu.jpg?rlkey=8krjynwzedvukc2ztdqlcvcxo&amp;dl=0","Click to download Image")</f>
      </c>
      <c r="B400" s="0">
        <f>HYPERLINK("https://dl.dropboxusercontent.com/scl/fi/v935vcs3uyj1et9cl5amy/womens-hoodie-and-sweatshirt-size-chartsarya.jpg?rlkey=fmibo9lj1zyqp3pwk0sgevuch&amp;dl=0","Click to download SizeChart")</f>
      </c>
      <c r="C400" s="0" t="inlineStr">
        <is>
          <t>Arya Women's Hoodie</t>
        </is>
      </c>
      <c r="D400" s="0" t="inlineStr">
        <is>
          <t>'128937</t>
        </is>
      </c>
      <c r="E400" s="0" t="inlineStr">
        <is>
          <t>ISU ARYA W GN:128937A-S</t>
        </is>
      </c>
      <c r="F400" s="0" t="inlineStr">
        <is>
          <t>'801128937045</t>
        </is>
      </c>
      <c r="G400" s="0" t="inlineStr">
        <is>
          <t>WOMENS</t>
        </is>
      </c>
      <c r="H400" s="0" t="inlineStr">
        <is>
          <t>S</t>
        </is>
      </c>
      <c r="I400" s="0">
        <v>64.99</v>
      </c>
      <c r="J400" s="0">
        <v>8</v>
      </c>
    </row>
    <row r="401" spans="1:10" customHeight="0">
      <c r="A401" s="0">
        <f>HYPERLINK("https://dl.dropboxusercontent.com/scl/fi/psrcj9pft9lx5i2w2gy8j/arya-isu.jpg?rlkey=8krjynwzedvukc2ztdqlcvcxo&amp;dl=0","Click to download Image")</f>
      </c>
      <c r="B401" s="0">
        <f>HYPERLINK("https://dl.dropboxusercontent.com/scl/fi/v935vcs3uyj1et9cl5amy/womens-hoodie-and-sweatshirt-size-chartsarya.jpg?rlkey=fmibo9lj1zyqp3pwk0sgevuch&amp;dl=0","Click to download SizeChart")</f>
      </c>
      <c r="C401" s="0" t="inlineStr">
        <is>
          <t>Arya Women's Hoodie</t>
        </is>
      </c>
      <c r="D401" s="0" t="inlineStr">
        <is>
          <t>'128937</t>
        </is>
      </c>
      <c r="E401" s="0" t="inlineStr">
        <is>
          <t>ISU ARYA W GN:128937B-M</t>
        </is>
      </c>
      <c r="F401" s="0" t="inlineStr">
        <is>
          <t>'801128937052</t>
        </is>
      </c>
      <c r="G401" s="0" t="inlineStr">
        <is>
          <t>WOMENS</t>
        </is>
      </c>
      <c r="H401" s="0" t="inlineStr">
        <is>
          <t>M</t>
        </is>
      </c>
      <c r="I401" s="0">
        <v>64.99</v>
      </c>
      <c r="J401" s="0">
        <v>20</v>
      </c>
    </row>
    <row r="402" spans="1:10" customHeight="0">
      <c r="A402" s="0">
        <f>HYPERLINK("https://dl.dropboxusercontent.com/scl/fi/psrcj9pft9lx5i2w2gy8j/arya-isu.jpg?rlkey=8krjynwzedvukc2ztdqlcvcxo&amp;dl=0","Click to download Image")</f>
      </c>
      <c r="B402" s="0">
        <f>HYPERLINK("https://dl.dropboxusercontent.com/scl/fi/v935vcs3uyj1et9cl5amy/womens-hoodie-and-sweatshirt-size-chartsarya.jpg?rlkey=fmibo9lj1zyqp3pwk0sgevuch&amp;dl=0","Click to download SizeChart")</f>
      </c>
      <c r="C402" s="0" t="inlineStr">
        <is>
          <t>Arya Women's Hoodie</t>
        </is>
      </c>
      <c r="D402" s="0" t="inlineStr">
        <is>
          <t>'128937</t>
        </is>
      </c>
      <c r="E402" s="0" t="inlineStr">
        <is>
          <t>ISU ARYA W GN:128937C-L</t>
        </is>
      </c>
      <c r="F402" s="0" t="inlineStr">
        <is>
          <t>'801128937069</t>
        </is>
      </c>
      <c r="G402" s="0" t="inlineStr">
        <is>
          <t>WOMENS</t>
        </is>
      </c>
      <c r="H402" s="0" t="inlineStr">
        <is>
          <t>L</t>
        </is>
      </c>
      <c r="I402" s="0">
        <v>64.99</v>
      </c>
      <c r="J402" s="0">
        <v>21</v>
      </c>
    </row>
    <row r="403" spans="1:10" customHeight="0">
      <c r="A403" s="0">
        <f>HYPERLINK("https://dl.dropboxusercontent.com/scl/fi/psrcj9pft9lx5i2w2gy8j/arya-isu.jpg?rlkey=8krjynwzedvukc2ztdqlcvcxo&amp;dl=0","Click to download Image")</f>
      </c>
      <c r="B403" s="0">
        <f>HYPERLINK("https://dl.dropboxusercontent.com/scl/fi/v935vcs3uyj1et9cl5amy/womens-hoodie-and-sweatshirt-size-chartsarya.jpg?rlkey=fmibo9lj1zyqp3pwk0sgevuch&amp;dl=0","Click to download SizeChart")</f>
      </c>
      <c r="C403" s="0" t="inlineStr">
        <is>
          <t>Arya Women's Hoodie</t>
        </is>
      </c>
      <c r="D403" s="0" t="inlineStr">
        <is>
          <t>'128937</t>
        </is>
      </c>
      <c r="E403" s="0" t="inlineStr">
        <is>
          <t>ISU ARYA W GN:128937D-XL</t>
        </is>
      </c>
      <c r="F403" s="0" t="inlineStr">
        <is>
          <t>'801128937076</t>
        </is>
      </c>
      <c r="G403" s="0" t="inlineStr">
        <is>
          <t>WOMENS</t>
        </is>
      </c>
      <c r="H403" s="0" t="inlineStr">
        <is>
          <t>XL</t>
        </is>
      </c>
      <c r="I403" s="0">
        <v>64.99</v>
      </c>
      <c r="J403" s="0">
        <v>9</v>
      </c>
    </row>
    <row r="404" spans="1:10" customHeight="0">
      <c r="A404" s="0">
        <f>HYPERLINK("https://dl.dropboxusercontent.com/scl/fi/psrcj9pft9lx5i2w2gy8j/arya-isu.jpg?rlkey=8krjynwzedvukc2ztdqlcvcxo&amp;dl=0","Click to download Image")</f>
      </c>
      <c r="B404" s="0">
        <f>HYPERLINK("https://dl.dropboxusercontent.com/scl/fi/v935vcs3uyj1et9cl5amy/womens-hoodie-and-sweatshirt-size-chartsarya.jpg?rlkey=fmibo9lj1zyqp3pwk0sgevuch&amp;dl=0","Click to download SizeChart")</f>
      </c>
      <c r="C404" s="0" t="inlineStr">
        <is>
          <t>Arya Women's Hoodie</t>
        </is>
      </c>
      <c r="D404" s="0" t="inlineStr">
        <is>
          <t>'128937</t>
        </is>
      </c>
      <c r="E404" s="0" t="inlineStr">
        <is>
          <t>ISU ARYA W GN:128937E-2XL</t>
        </is>
      </c>
      <c r="F404" s="0" t="inlineStr">
        <is>
          <t>'801128937083</t>
        </is>
      </c>
      <c r="G404" s="0" t="inlineStr">
        <is>
          <t>WOMENS</t>
        </is>
      </c>
      <c r="H404" s="0" t="inlineStr">
        <is>
          <t>2XL</t>
        </is>
      </c>
      <c r="I404" s="0">
        <v>64.99</v>
      </c>
      <c r="J404" s="0">
        <v>6</v>
      </c>
    </row>
    <row r="405" spans="1:10" customHeight="0">
      <c r="A405" s="0">
        <f>HYPERLINK("https://dl.dropboxusercontent.com/scl/fi/psrcj9pft9lx5i2w2gy8j/arya-isu.jpg?rlkey=8krjynwzedvukc2ztdqlcvcxo&amp;dl=0","Click to download Image")</f>
      </c>
      <c r="B405" s="0">
        <f>HYPERLINK("https://dl.dropboxusercontent.com/scl/fi/v935vcs3uyj1et9cl5amy/womens-hoodie-and-sweatshirt-size-chartsarya.jpg?rlkey=fmibo9lj1zyqp3pwk0sgevuch&amp;dl=0","Click to download SizeChart")</f>
      </c>
      <c r="C405" s="0" t="inlineStr">
        <is>
          <t>Arya Women's Hoodie</t>
        </is>
      </c>
      <c r="D405" s="0" t="inlineStr">
        <is>
          <t>'128937</t>
        </is>
      </c>
      <c r="E405" s="0" t="inlineStr">
        <is>
          <t>ISU ARYA W GN:128937F-3XL</t>
        </is>
      </c>
      <c r="F405" s="0" t="inlineStr">
        <is>
          <t>'801128937090</t>
        </is>
      </c>
      <c r="G405" s="0" t="inlineStr">
        <is>
          <t>WOMENS</t>
        </is>
      </c>
      <c r="H405" s="0" t="inlineStr">
        <is>
          <t>3XL</t>
        </is>
      </c>
      <c r="I405" s="0">
        <v>64.99</v>
      </c>
      <c r="J405" s="0">
        <v>4</v>
      </c>
    </row>
    <row r="406" spans="1:10" customHeight="0">
      <c r="A406" s="0">
        <f>HYPERLINK("https://dl.dropboxusercontent.com/scl/fi/psrcj9pft9lx5i2w2gy8j/arya-isu.jpg?rlkey=8krjynwzedvukc2ztdqlcvcxo&amp;dl=0","Click to download Image")</f>
      </c>
      <c r="B406" s="0">
        <f>HYPERLINK("https://dl.dropboxusercontent.com/scl/fi/v935vcs3uyj1et9cl5amy/womens-hoodie-and-sweatshirt-size-chartsarya.jpg?rlkey=fmibo9lj1zyqp3pwk0sgevuch&amp;dl=0","Click to download SizeChart")</f>
      </c>
      <c r="C406" s="0" t="inlineStr">
        <is>
          <t>Arya Women's Hoodie</t>
        </is>
      </c>
      <c r="D406" s="0" t="inlineStr">
        <is>
          <t>'128937</t>
        </is>
      </c>
      <c r="E406" s="0" t="inlineStr">
        <is>
          <t>ISU ARYA W GN 12PK:128937Z-12PK</t>
        </is>
      </c>
      <c r="F406" s="0" t="inlineStr">
        <is>
          <t>'801128937991</t>
        </is>
      </c>
      <c r="G406" s="0" t="inlineStr">
        <is>
          <t>WOMENS</t>
        </is>
      </c>
      <c r="H406" s="0" t="inlineStr">
        <is>
          <t>12 PACK</t>
        </is>
      </c>
      <c r="I406" s="0">
        <v>624</v>
      </c>
      <c r="J406" s="0">
        <v>4</v>
      </c>
    </row>
    <row r="407" spans="1:10" customHeight="0">
      <c r="A407" s="0">
        <f>HYPERLINK("https://dl.dropboxusercontent.com/scl/fi/xrqc370r59okx3x4vja6y/129798-f.jpg?rlkey=cmds6bivtz8eglcfzuf8i0uy5&amp;dl=0","Click to download Image")</f>
      </c>
      <c r="B407" s="0">
        <f>HYPERLINK("https://dl.dropboxusercontent.com/scl/fi/1rtmhnk853oajicsl1dya/womens-size-chartsbea.jpg?rlkey=0y9enh2pql3j73ymy6k8nytq4&amp;dl=0","Click to download SizeChart")</f>
      </c>
      <c r="C407" s="0" t="inlineStr">
        <is>
          <t>Bea Women's Joggers</t>
        </is>
      </c>
      <c r="D407" s="0" t="inlineStr">
        <is>
          <t>'129798</t>
        </is>
      </c>
      <c r="E407" s="0" t="inlineStr">
        <is>
          <t>ISU BEA W BK:129798A-S</t>
        </is>
      </c>
      <c r="F407" s="0" t="inlineStr">
        <is>
          <t>'801129798010</t>
        </is>
      </c>
      <c r="G407" s="0" t="inlineStr">
        <is>
          <t>WOMENS</t>
        </is>
      </c>
      <c r="H407" s="0" t="inlineStr">
        <is>
          <t>S</t>
        </is>
      </c>
      <c r="I407" s="0">
        <v>39.99</v>
      </c>
      <c r="J407" s="0">
        <v>8</v>
      </c>
    </row>
    <row r="408" spans="1:10" customHeight="0">
      <c r="A408" s="0">
        <f>HYPERLINK("https://dl.dropboxusercontent.com/scl/fi/xrqc370r59okx3x4vja6y/129798-f.jpg?rlkey=cmds6bivtz8eglcfzuf8i0uy5&amp;dl=0","Click to download Image")</f>
      </c>
      <c r="B408" s="0">
        <f>HYPERLINK("https://dl.dropboxusercontent.com/scl/fi/1rtmhnk853oajicsl1dya/womens-size-chartsbea.jpg?rlkey=0y9enh2pql3j73ymy6k8nytq4&amp;dl=0","Click to download SizeChart")</f>
      </c>
      <c r="C408" s="0" t="inlineStr">
        <is>
          <t>Bea Women's Joggers</t>
        </is>
      </c>
      <c r="D408" s="0" t="inlineStr">
        <is>
          <t>'129798</t>
        </is>
      </c>
      <c r="E408" s="0" t="inlineStr">
        <is>
          <t>ISU BEA W BK:129798B-M</t>
        </is>
      </c>
      <c r="F408" s="0" t="inlineStr">
        <is>
          <t>'801129798027</t>
        </is>
      </c>
      <c r="G408" s="0" t="inlineStr">
        <is>
          <t>WOMENS</t>
        </is>
      </c>
      <c r="H408" s="0" t="inlineStr">
        <is>
          <t>M</t>
        </is>
      </c>
      <c r="I408" s="0">
        <v>39.99</v>
      </c>
      <c r="J408" s="0">
        <v>16</v>
      </c>
    </row>
    <row r="409" spans="1:10" customHeight="0">
      <c r="A409" s="0">
        <f>HYPERLINK("https://dl.dropboxusercontent.com/scl/fi/xrqc370r59okx3x4vja6y/129798-f.jpg?rlkey=cmds6bivtz8eglcfzuf8i0uy5&amp;dl=0","Click to download Image")</f>
      </c>
      <c r="B409" s="0">
        <f>HYPERLINK("https://dl.dropboxusercontent.com/scl/fi/1rtmhnk853oajicsl1dya/womens-size-chartsbea.jpg?rlkey=0y9enh2pql3j73ymy6k8nytq4&amp;dl=0","Click to download SizeChart")</f>
      </c>
      <c r="C409" s="0" t="inlineStr">
        <is>
          <t>Bea Women's Joggers</t>
        </is>
      </c>
      <c r="D409" s="0" t="inlineStr">
        <is>
          <t>'129798</t>
        </is>
      </c>
      <c r="E409" s="0" t="inlineStr">
        <is>
          <t>ISU BEA W BK:129798C-L</t>
        </is>
      </c>
      <c r="F409" s="0" t="inlineStr">
        <is>
          <t>'801129798034</t>
        </is>
      </c>
      <c r="G409" s="0" t="inlineStr">
        <is>
          <t>WOMENS</t>
        </is>
      </c>
      <c r="H409" s="0" t="inlineStr">
        <is>
          <t>L</t>
        </is>
      </c>
      <c r="I409" s="0">
        <v>39.99</v>
      </c>
      <c r="J409" s="0">
        <v>22</v>
      </c>
    </row>
    <row r="410" spans="1:10" customHeight="0">
      <c r="A410" s="0">
        <f>HYPERLINK("https://dl.dropboxusercontent.com/scl/fi/xrqc370r59okx3x4vja6y/129798-f.jpg?rlkey=cmds6bivtz8eglcfzuf8i0uy5&amp;dl=0","Click to download Image")</f>
      </c>
      <c r="B410" s="0">
        <f>HYPERLINK("https://dl.dropboxusercontent.com/scl/fi/1rtmhnk853oajicsl1dya/womens-size-chartsbea.jpg?rlkey=0y9enh2pql3j73ymy6k8nytq4&amp;dl=0","Click to download SizeChart")</f>
      </c>
      <c r="C410" s="0" t="inlineStr">
        <is>
          <t>Bea Women's Joggers</t>
        </is>
      </c>
      <c r="D410" s="0" t="inlineStr">
        <is>
          <t>'129798</t>
        </is>
      </c>
      <c r="E410" s="0" t="inlineStr">
        <is>
          <t>ISU BEA W BK:129798D-XL</t>
        </is>
      </c>
      <c r="F410" s="0" t="inlineStr">
        <is>
          <t>'801129798041</t>
        </is>
      </c>
      <c r="G410" s="0" t="inlineStr">
        <is>
          <t>WOMENS</t>
        </is>
      </c>
      <c r="H410" s="0" t="inlineStr">
        <is>
          <t>XL</t>
        </is>
      </c>
      <c r="I410" s="0">
        <v>39.99</v>
      </c>
      <c r="J410" s="0">
        <v>10</v>
      </c>
    </row>
    <row r="411" spans="1:10" customHeight="0">
      <c r="A411" s="0">
        <f>HYPERLINK("https://dl.dropboxusercontent.com/scl/fi/xrqc370r59okx3x4vja6y/129798-f.jpg?rlkey=cmds6bivtz8eglcfzuf8i0uy5&amp;dl=0","Click to download Image")</f>
      </c>
      <c r="B411" s="0">
        <f>HYPERLINK("https://dl.dropboxusercontent.com/scl/fi/1rtmhnk853oajicsl1dya/womens-size-chartsbea.jpg?rlkey=0y9enh2pql3j73ymy6k8nytq4&amp;dl=0","Click to download SizeChart")</f>
      </c>
      <c r="C411" s="0" t="inlineStr">
        <is>
          <t>Bea Women's Joggers</t>
        </is>
      </c>
      <c r="D411" s="0" t="inlineStr">
        <is>
          <t>'129798</t>
        </is>
      </c>
      <c r="E411" s="0" t="inlineStr">
        <is>
          <t>ISU BEA W BK:129798E-2XL</t>
        </is>
      </c>
      <c r="F411" s="0" t="inlineStr">
        <is>
          <t>'801129798058</t>
        </is>
      </c>
      <c r="G411" s="0" t="inlineStr">
        <is>
          <t>WOMENS</t>
        </is>
      </c>
      <c r="H411" s="0" t="inlineStr">
        <is>
          <t>2XL</t>
        </is>
      </c>
      <c r="I411" s="0">
        <v>39.99</v>
      </c>
      <c r="J411" s="0">
        <v>0</v>
      </c>
    </row>
    <row r="412" spans="1:10" customHeight="0">
      <c r="A412" s="0">
        <f>HYPERLINK("https://dl.dropboxusercontent.com/scl/fi/xrqc370r59okx3x4vja6y/129798-f.jpg?rlkey=cmds6bivtz8eglcfzuf8i0uy5&amp;dl=0","Click to download Image")</f>
      </c>
      <c r="B412" s="0">
        <f>HYPERLINK("https://dl.dropboxusercontent.com/scl/fi/1rtmhnk853oajicsl1dya/womens-size-chartsbea.jpg?rlkey=0y9enh2pql3j73ymy6k8nytq4&amp;dl=0","Click to download SizeChart")</f>
      </c>
      <c r="C412" s="0" t="inlineStr">
        <is>
          <t>Bea Women's Joggers</t>
        </is>
      </c>
      <c r="D412" s="0" t="inlineStr">
        <is>
          <t>'129798</t>
        </is>
      </c>
      <c r="E412" s="0" t="inlineStr">
        <is>
          <t>ISU BEA W BK:129798F-3XL</t>
        </is>
      </c>
      <c r="F412" s="0" t="inlineStr">
        <is>
          <t>'801129798065</t>
        </is>
      </c>
      <c r="G412" s="0" t="inlineStr">
        <is>
          <t>WOMENS</t>
        </is>
      </c>
      <c r="H412" s="0" t="inlineStr">
        <is>
          <t>3XL</t>
        </is>
      </c>
      <c r="I412" s="0">
        <v>39.99</v>
      </c>
      <c r="J412" s="0">
        <v>4</v>
      </c>
    </row>
    <row r="413" spans="1:10" customHeight="0">
      <c r="A413" s="0">
        <f>HYPERLINK("https://dl.dropboxusercontent.com/scl/fi/xrqc370r59okx3x4vja6y/129798-f.jpg?rlkey=cmds6bivtz8eglcfzuf8i0uy5&amp;dl=0","Click to download Image")</f>
      </c>
      <c r="B413" s="0">
        <f>HYPERLINK("https://dl.dropboxusercontent.com/scl/fi/1rtmhnk853oajicsl1dya/womens-size-chartsbea.jpg?rlkey=0y9enh2pql3j73ymy6k8nytq4&amp;dl=0","Click to download SizeChart")</f>
      </c>
      <c r="C413" s="0" t="inlineStr">
        <is>
          <t>Bea Women's Joggers</t>
        </is>
      </c>
      <c r="D413" s="0" t="inlineStr">
        <is>
          <t>'129798</t>
        </is>
      </c>
      <c r="E413" s="0" t="inlineStr">
        <is>
          <t>ISU BEA W BK 12PK:129798Z-12PK</t>
        </is>
      </c>
      <c r="F413" s="0" t="inlineStr">
        <is>
          <t>'801129798997</t>
        </is>
      </c>
      <c r="G413" s="0" t="inlineStr">
        <is>
          <t>WOMENS</t>
        </is>
      </c>
      <c r="H413" s="0" t="inlineStr">
        <is>
          <t>12 PACK</t>
        </is>
      </c>
      <c r="I413" s="0">
        <v>384</v>
      </c>
      <c r="J413" s="0">
        <v>4</v>
      </c>
    </row>
    <row r="414" spans="1:10" customHeight="0">
      <c r="A414" s="0">
        <f>HYPERLINK("https://dl.dropboxusercontent.com/scl/fi/pp53vbrjr7esu29ugtosi/bradman-129847-f.jpg?rlkey=0g33lbkd4iksqbb2qawzlqarr&amp;dl=0","Click to download Image")</f>
      </c>
      <c r="C414" s="0" t="inlineStr">
        <is>
          <t>Bradman Men's Beanie</t>
        </is>
      </c>
      <c r="D414" s="0" t="inlineStr">
        <is>
          <t>'129847</t>
        </is>
      </c>
      <c r="E414" s="0" t="inlineStr">
        <is>
          <t>ISU BRADMA M CL:129847</t>
        </is>
      </c>
      <c r="F414" s="0" t="inlineStr">
        <is>
          <t>'701129847018</t>
        </is>
      </c>
      <c r="G414" s="0" t="inlineStr">
        <is>
          <t>MENS</t>
        </is>
      </c>
      <c r="I414" s="0">
        <v>24.99</v>
      </c>
      <c r="J414" s="0">
        <v>55</v>
      </c>
    </row>
    <row r="415" spans="1:10" customHeight="0">
      <c r="A415" s="0">
        <f>HYPERLINK("https://dl.dropboxusercontent.com/scl/fi/ikshbcbouxkcn5p8wclzs/128846-f.jpg?rlkey=fitp5n2ymn7yszryrvnxhgts6&amp;dl=0","Click to download Image")</f>
      </c>
      <c r="B415" s="0">
        <f>HYPERLINK("https://dl.dropboxusercontent.com/scl/fi/0f2ut8vtpft0251lv6d61/infant-2023standard-onesie-christer-emmeline.jpg?rlkey=ffy1efblofeoiana1xhh2y22k&amp;dl=0","Click to download SizeChart")</f>
      </c>
      <c r="C415" s="0" t="inlineStr">
        <is>
          <t>Christer Infant Bodysuit</t>
        </is>
      </c>
      <c r="D415" s="0" t="inlineStr">
        <is>
          <t>'128846</t>
        </is>
      </c>
      <c r="E415" s="0" t="inlineStr">
        <is>
          <t>ISU CHRIST I BK:128846A-0-3M</t>
        </is>
      </c>
      <c r="F415" s="0" t="inlineStr">
        <is>
          <t>'801128846002</t>
        </is>
      </c>
      <c r="G415" s="0" t="inlineStr">
        <is>
          <t>INFANT</t>
        </is>
      </c>
      <c r="H415" s="0" t="inlineStr">
        <is>
          <t>0-3M</t>
        </is>
      </c>
      <c r="I415" s="0">
        <v>24.99</v>
      </c>
      <c r="J415" s="0">
        <v>8</v>
      </c>
    </row>
    <row r="416" spans="1:10" customHeight="0">
      <c r="A416" s="0">
        <f>HYPERLINK("https://dl.dropboxusercontent.com/scl/fi/ikshbcbouxkcn5p8wclzs/128846-f.jpg?rlkey=fitp5n2ymn7yszryrvnxhgts6&amp;dl=0","Click to download Image")</f>
      </c>
      <c r="B416" s="0">
        <f>HYPERLINK("https://dl.dropboxusercontent.com/scl/fi/0f2ut8vtpft0251lv6d61/infant-2023standard-onesie-christer-emmeline.jpg?rlkey=ffy1efblofeoiana1xhh2y22k&amp;dl=0","Click to download SizeChart")</f>
      </c>
      <c r="C416" s="0" t="inlineStr">
        <is>
          <t>Christer Infant Bodysuit</t>
        </is>
      </c>
      <c r="D416" s="0" t="inlineStr">
        <is>
          <t>'128846</t>
        </is>
      </c>
      <c r="E416" s="0" t="inlineStr">
        <is>
          <t>ISU CHRIST I BK:128846B-3-6M</t>
        </is>
      </c>
      <c r="F416" s="0" t="inlineStr">
        <is>
          <t>'801128846019</t>
        </is>
      </c>
      <c r="G416" s="0" t="inlineStr">
        <is>
          <t>INFANT</t>
        </is>
      </c>
      <c r="H416" s="0" t="inlineStr">
        <is>
          <t>3-6M</t>
        </is>
      </c>
      <c r="I416" s="0">
        <v>24.99</v>
      </c>
      <c r="J416" s="0">
        <v>8</v>
      </c>
    </row>
    <row r="417" spans="1:10" customHeight="0">
      <c r="A417" s="0">
        <f>HYPERLINK("https://dl.dropboxusercontent.com/scl/fi/ikshbcbouxkcn5p8wclzs/128846-f.jpg?rlkey=fitp5n2ymn7yszryrvnxhgts6&amp;dl=0","Click to download Image")</f>
      </c>
      <c r="B417" s="0">
        <f>HYPERLINK("https://dl.dropboxusercontent.com/scl/fi/0f2ut8vtpft0251lv6d61/infant-2023standard-onesie-christer-emmeline.jpg?rlkey=ffy1efblofeoiana1xhh2y22k&amp;dl=0","Click to download SizeChart")</f>
      </c>
      <c r="C417" s="0" t="inlineStr">
        <is>
          <t>Christer Infant Bodysuit</t>
        </is>
      </c>
      <c r="D417" s="0" t="inlineStr">
        <is>
          <t>'128846</t>
        </is>
      </c>
      <c r="E417" s="0" t="inlineStr">
        <is>
          <t>ISU CHRIST I BK:128846C-6-9M</t>
        </is>
      </c>
      <c r="F417" s="0" t="inlineStr">
        <is>
          <t>'801128846026</t>
        </is>
      </c>
      <c r="G417" s="0" t="inlineStr">
        <is>
          <t>INFANT</t>
        </is>
      </c>
      <c r="H417" s="0" t="inlineStr">
        <is>
          <t>6-9M</t>
        </is>
      </c>
      <c r="I417" s="0">
        <v>24.99</v>
      </c>
      <c r="J417" s="0">
        <v>8</v>
      </c>
    </row>
    <row r="418" spans="1:10" customHeight="0">
      <c r="A418" s="0">
        <f>HYPERLINK("https://dl.dropboxusercontent.com/scl/fi/ikshbcbouxkcn5p8wclzs/128846-f.jpg?rlkey=fitp5n2ymn7yszryrvnxhgts6&amp;dl=0","Click to download Image")</f>
      </c>
      <c r="B418" s="0">
        <f>HYPERLINK("https://dl.dropboxusercontent.com/scl/fi/0f2ut8vtpft0251lv6d61/infant-2023standard-onesie-christer-emmeline.jpg?rlkey=ffy1efblofeoiana1xhh2y22k&amp;dl=0","Click to download SizeChart")</f>
      </c>
      <c r="C418" s="0" t="inlineStr">
        <is>
          <t>Christer Infant Bodysuit</t>
        </is>
      </c>
      <c r="D418" s="0" t="inlineStr">
        <is>
          <t>'128846</t>
        </is>
      </c>
      <c r="E418" s="0" t="inlineStr">
        <is>
          <t>ISU CHRIST I BK:128846F-12M</t>
        </is>
      </c>
      <c r="F418" s="0" t="inlineStr">
        <is>
          <t>'801128846033</t>
        </is>
      </c>
      <c r="G418" s="0" t="inlineStr">
        <is>
          <t>INFANT</t>
        </is>
      </c>
      <c r="H418" s="0" t="inlineStr">
        <is>
          <t>12M</t>
        </is>
      </c>
      <c r="I418" s="0">
        <v>24.99</v>
      </c>
      <c r="J418" s="0">
        <v>8</v>
      </c>
    </row>
    <row r="419" spans="1:10" customHeight="0">
      <c r="A419" s="0">
        <f>HYPERLINK("https://dl.dropboxusercontent.com/scl/fi/ikshbcbouxkcn5p8wclzs/128846-f.jpg?rlkey=fitp5n2ymn7yszryrvnxhgts6&amp;dl=0","Click to download Image")</f>
      </c>
      <c r="B419" s="0">
        <f>HYPERLINK("https://dl.dropboxusercontent.com/scl/fi/0f2ut8vtpft0251lv6d61/infant-2023standard-onesie-christer-emmeline.jpg?rlkey=ffy1efblofeoiana1xhh2y22k&amp;dl=0","Click to download SizeChart")</f>
      </c>
      <c r="C419" s="0" t="inlineStr">
        <is>
          <t>Christer Infant Bodysuit</t>
        </is>
      </c>
      <c r="D419" s="0" t="inlineStr">
        <is>
          <t>'128846</t>
        </is>
      </c>
      <c r="E419" s="0" t="inlineStr">
        <is>
          <t>ISU CHRIST I BK 12PK:128846Z-12PK</t>
        </is>
      </c>
      <c r="F419" s="0" t="inlineStr">
        <is>
          <t>'801128846996</t>
        </is>
      </c>
      <c r="G419" s="0" t="inlineStr">
        <is>
          <t>INFANT</t>
        </is>
      </c>
      <c r="H419" s="0" t="inlineStr">
        <is>
          <t>12 PACK</t>
        </is>
      </c>
      <c r="I419" s="0">
        <v>240</v>
      </c>
      <c r="J419" s="0">
        <v>2</v>
      </c>
    </row>
    <row r="420" spans="1:10" customHeight="0">
      <c r="A420" s="0">
        <f>HYPERLINK("https://dl.dropboxusercontent.com/scl/fi/m4ysupvkqjzv27jgwtzfp/129858ff79576.jpg?rlkey=7vjem1vylgvi5oghzianwlj5q&amp;dl=0","Click to download Image")</f>
      </c>
      <c r="C420" s="0" t="inlineStr">
        <is>
          <t>Clara Women's Beanie</t>
        </is>
      </c>
      <c r="D420" s="0" t="inlineStr">
        <is>
          <t>'129858</t>
        </is>
      </c>
      <c r="E420" s="0" t="inlineStr">
        <is>
          <t>ISU CLARA W GY:129858</t>
        </is>
      </c>
      <c r="F420" s="0" t="inlineStr">
        <is>
          <t>'701129858014</t>
        </is>
      </c>
      <c r="G420" s="0" t="inlineStr">
        <is>
          <t>WOMENS</t>
        </is>
      </c>
      <c r="I420" s="0">
        <v>24.99</v>
      </c>
      <c r="J420" s="0">
        <v>65</v>
      </c>
    </row>
    <row r="421" spans="1:10" customHeight="0">
      <c r="A421" s="0">
        <f>HYPERLINK("https://dl.dropboxusercontent.com/scl/fi/zjatjomglqgvxzz054qj4/minor-151506-tn.jpg?rlkey=9b8lnlb2fdtvvyyk4tt98fdgk&amp;dl=0","Click to download Image")</f>
      </c>
      <c r="C421" s="0" t="inlineStr">
        <is>
          <t>Minor Youth Beanie</t>
        </is>
      </c>
      <c r="D421" s="0" t="inlineStr">
        <is>
          <t>'151506</t>
        </is>
      </c>
      <c r="E421" s="0" t="inlineStr">
        <is>
          <t>ISU MINOR Y CL:151506</t>
        </is>
      </c>
      <c r="F421" s="0" t="inlineStr">
        <is>
          <t>'701151506013</t>
        </is>
      </c>
      <c r="G421" s="0" t="inlineStr">
        <is>
          <t>YOUTH</t>
        </is>
      </c>
      <c r="H421" s="0" t="inlineStr">
        <is>
          <t>YOUTH</t>
        </is>
      </c>
      <c r="I421" s="0">
        <v>24.99</v>
      </c>
      <c r="J421" s="0">
        <v>76</v>
      </c>
    </row>
    <row r="422" spans="1:10" customHeight="0">
      <c r="A422" s="0">
        <f>HYPERLINK("https://dl.dropboxusercontent.com/scl/fi/gtqgpvhyl4d26o7ihc8ok/minor-151506-tn.jpg?rlkey=tm55sqhwzvk51755g95ke7e27&amp;dl=0","Click to download Image")</f>
      </c>
      <c r="C422" s="0" t="inlineStr">
        <is>
          <t>Minor Men's Beanie</t>
        </is>
      </c>
      <c r="D422" s="0" t="inlineStr">
        <is>
          <t>'151251</t>
        </is>
      </c>
      <c r="E422" s="0" t="inlineStr">
        <is>
          <t>ISU MINOR A CL:151251</t>
        </is>
      </c>
      <c r="F422" s="0" t="inlineStr">
        <is>
          <t>'701151251012</t>
        </is>
      </c>
      <c r="G422" s="0" t="inlineStr">
        <is>
          <t>MENS</t>
        </is>
      </c>
      <c r="H422" s="0" t="inlineStr">
        <is>
          <t>ADULT</t>
        </is>
      </c>
      <c r="I422" s="0">
        <v>24.99</v>
      </c>
      <c r="J422" s="0">
        <v>41</v>
      </c>
    </row>
    <row r="423" spans="1:10" customHeight="0">
      <c r="A423" s="0">
        <f>HYPERLINK("https://dl.dropboxusercontent.com/scl/fi/8ku1pqdmas9td3fpjc1or/ruck-151582-tn.jpg?rlkey=68lq0ine8fhwp3u1gozx1dms8&amp;dl=0","Click to download Image")</f>
      </c>
      <c r="C423" s="0" t="inlineStr">
        <is>
          <t>Ruck Men's Beanie</t>
        </is>
      </c>
      <c r="D423" s="0" t="inlineStr">
        <is>
          <t>'151582</t>
        </is>
      </c>
      <c r="E423" s="0" t="inlineStr">
        <is>
          <t>ISU RUCK A CL:151582</t>
        </is>
      </c>
      <c r="F423" s="0" t="inlineStr">
        <is>
          <t>'701151582017</t>
        </is>
      </c>
      <c r="G423" s="0" t="inlineStr">
        <is>
          <t>MENS</t>
        </is>
      </c>
      <c r="H423" s="0" t="inlineStr">
        <is>
          <t>ADULT</t>
        </is>
      </c>
      <c r="I423" s="0">
        <v>24.99</v>
      </c>
      <c r="J423" s="0">
        <v>31</v>
      </c>
    </row>
    <row r="424" spans="1:10" customHeight="0">
      <c r="A424" s="0">
        <f>HYPERLINK("https://dl.dropboxusercontent.com/scl/fi/474loxit7w72plzs79g7r/mila-151195-tn.jpg?rlkey=jxzhmfim8x759jfvtp7vnwpms&amp;dl=0","Click to download Image")</f>
      </c>
      <c r="C424" s="0" t="inlineStr">
        <is>
          <t>Mila Women's Cap</t>
        </is>
      </c>
      <c r="D424" s="0" t="inlineStr">
        <is>
          <t>'151195</t>
        </is>
      </c>
      <c r="E424" s="0" t="inlineStr">
        <is>
          <t>ISU MILA A CL:151195</t>
        </is>
      </c>
      <c r="F424" s="0" t="inlineStr">
        <is>
          <t>'701151195019</t>
        </is>
      </c>
      <c r="G424" s="0" t="inlineStr">
        <is>
          <t>WOMENS</t>
        </is>
      </c>
      <c r="H424" s="0" t="inlineStr">
        <is>
          <t>WOMENS</t>
        </is>
      </c>
      <c r="I424" s="0">
        <v>29.99</v>
      </c>
      <c r="J424" s="0">
        <v>56</v>
      </c>
    </row>
    <row r="425" spans="1:10" customHeight="0">
      <c r="A425" s="0">
        <f>HYPERLINK("https://dl.dropboxusercontent.com/scl/fi/551wqmqyfuv2e42lgydll/rynn-151857-f1.jpg?rlkey=jwmzgcimk2l0ekoe8v1lghto3&amp;dl=0","Click to download Image")</f>
      </c>
      <c r="C425" s="0" t="inlineStr">
        <is>
          <t>Rynn Belt Bag</t>
        </is>
      </c>
      <c r="D425" s="0" t="inlineStr">
        <is>
          <t>'151857</t>
        </is>
      </c>
      <c r="E425" s="0" t="inlineStr">
        <is>
          <t>ISU RYNN BK:151857</t>
        </is>
      </c>
      <c r="F425" s="0" t="inlineStr">
        <is>
          <t>'901151857010</t>
        </is>
      </c>
      <c r="H425" s="0" t="inlineStr">
        <is>
          <t>ONE SIZE</t>
        </is>
      </c>
      <c r="I425" s="0">
        <v>39.99</v>
      </c>
      <c r="J425" s="0">
        <v>69</v>
      </c>
    </row>
    <row r="426" spans="1:10" customHeight="0">
      <c r="A426" s="0">
        <f>HYPERLINK("https://dl.dropboxusercontent.com/scl/fi/xtykmrpeskx094xtiejl1/f22-35bc.jpg?rlkey=uucx24p52p27974xqtwcrlpsv&amp;dl=0","Click to download Image")</f>
      </c>
      <c r="C426" s="0" t="inlineStr">
        <is>
          <t>Elodie Women's Cap</t>
        </is>
      </c>
      <c r="D426" s="0" t="inlineStr">
        <is>
          <t>'126152</t>
        </is>
      </c>
      <c r="E426" s="0" t="inlineStr">
        <is>
          <t>ISU ELODIE A CO:126152</t>
        </is>
      </c>
      <c r="F426" s="0" t="inlineStr">
        <is>
          <t>'701126152016</t>
        </is>
      </c>
      <c r="G426" s="0" t="inlineStr">
        <is>
          <t>WOMENS</t>
        </is>
      </c>
      <c r="H426" s="0" t="inlineStr">
        <is>
          <t>WOMEN:56CM</t>
        </is>
      </c>
      <c r="I426" s="0">
        <v>24.99</v>
      </c>
      <c r="J426" s="0">
        <v>26</v>
      </c>
    </row>
    <row r="427" spans="1:10" customHeight="0">
      <c r="A427" s="0">
        <f>HYPERLINK("https://dl.dropboxusercontent.com/scl/fi/dw2d3f6amzbnim647eeyu/fielder-129990-f.jpg?rlkey=45hnoaps2j255zfyr6e6bxcil&amp;dl=0","Click to download Image")</f>
      </c>
      <c r="B427" s="0">
        <f>HYPERLINK("https://dl.dropboxusercontent.com/scl/fi/bgx2g9ueo226ud22kwlhi/mens-hoodie-size-chartsfielder-kenzo.jpg?rlkey=q9smrrvjre79ht9es3nxm5ixb&amp;dl=0","Click to download SizeChart")</f>
      </c>
      <c r="C427" s="0" t="inlineStr">
        <is>
          <t>Fielder Men's Hoodie</t>
        </is>
      </c>
      <c r="D427" s="0" t="inlineStr">
        <is>
          <t>'129990</t>
        </is>
      </c>
      <c r="E427" s="0" t="inlineStr">
        <is>
          <t>ISU FIELDE M CO:129990A-S</t>
        </is>
      </c>
      <c r="F427" s="0" t="inlineStr">
        <is>
          <t>'801129990049</t>
        </is>
      </c>
      <c r="G427" s="0" t="inlineStr">
        <is>
          <t>MENS</t>
        </is>
      </c>
      <c r="H427" s="0" t="inlineStr">
        <is>
          <t>S</t>
        </is>
      </c>
      <c r="I427" s="0">
        <v>59.99</v>
      </c>
      <c r="J427" s="0">
        <v>7</v>
      </c>
    </row>
    <row r="428" spans="1:10" customHeight="0">
      <c r="A428" s="0">
        <f>HYPERLINK("https://dl.dropboxusercontent.com/scl/fi/dw2d3f6amzbnim647eeyu/fielder-129990-f.jpg?rlkey=45hnoaps2j255zfyr6e6bxcil&amp;dl=0","Click to download Image")</f>
      </c>
      <c r="B428" s="0">
        <f>HYPERLINK("https://dl.dropboxusercontent.com/scl/fi/bgx2g9ueo226ud22kwlhi/mens-hoodie-size-chartsfielder-kenzo.jpg?rlkey=q9smrrvjre79ht9es3nxm5ixb&amp;dl=0","Click to download SizeChart")</f>
      </c>
      <c r="C428" s="0" t="inlineStr">
        <is>
          <t>Fielder Men's Hoodie</t>
        </is>
      </c>
      <c r="D428" s="0" t="inlineStr">
        <is>
          <t>'129990</t>
        </is>
      </c>
      <c r="E428" s="0" t="inlineStr">
        <is>
          <t>ISU FIELDE M CO:129990B-M</t>
        </is>
      </c>
      <c r="F428" s="0" t="inlineStr">
        <is>
          <t>'801129990056</t>
        </is>
      </c>
      <c r="G428" s="0" t="inlineStr">
        <is>
          <t>MENS</t>
        </is>
      </c>
      <c r="H428" s="0" t="inlineStr">
        <is>
          <t>M</t>
        </is>
      </c>
      <c r="I428" s="0">
        <v>59.99</v>
      </c>
      <c r="J428" s="0">
        <v>12</v>
      </c>
    </row>
    <row r="429" spans="1:10" customHeight="0">
      <c r="A429" s="0">
        <f>HYPERLINK("https://dl.dropboxusercontent.com/scl/fi/dw2d3f6amzbnim647eeyu/fielder-129990-f.jpg?rlkey=45hnoaps2j255zfyr6e6bxcil&amp;dl=0","Click to download Image")</f>
      </c>
      <c r="B429" s="0">
        <f>HYPERLINK("https://dl.dropboxusercontent.com/scl/fi/bgx2g9ueo226ud22kwlhi/mens-hoodie-size-chartsfielder-kenzo.jpg?rlkey=q9smrrvjre79ht9es3nxm5ixb&amp;dl=0","Click to download SizeChart")</f>
      </c>
      <c r="C429" s="0" t="inlineStr">
        <is>
          <t>Fielder Men's Hoodie</t>
        </is>
      </c>
      <c r="D429" s="0" t="inlineStr">
        <is>
          <t>'129990</t>
        </is>
      </c>
      <c r="E429" s="0" t="inlineStr">
        <is>
          <t>ISU FIELDE M CO:129990C-L</t>
        </is>
      </c>
      <c r="F429" s="0" t="inlineStr">
        <is>
          <t>'801129990063</t>
        </is>
      </c>
      <c r="G429" s="0" t="inlineStr">
        <is>
          <t>MENS</t>
        </is>
      </c>
      <c r="H429" s="0" t="inlineStr">
        <is>
          <t>L</t>
        </is>
      </c>
      <c r="I429" s="0">
        <v>59.99</v>
      </c>
      <c r="J429" s="0">
        <v>14</v>
      </c>
    </row>
    <row r="430" spans="1:10" customHeight="0">
      <c r="A430" s="0">
        <f>HYPERLINK("https://dl.dropboxusercontent.com/scl/fi/dw2d3f6amzbnim647eeyu/fielder-129990-f.jpg?rlkey=45hnoaps2j255zfyr6e6bxcil&amp;dl=0","Click to download Image")</f>
      </c>
      <c r="B430" s="0">
        <f>HYPERLINK("https://dl.dropboxusercontent.com/scl/fi/bgx2g9ueo226ud22kwlhi/mens-hoodie-size-chartsfielder-kenzo.jpg?rlkey=q9smrrvjre79ht9es3nxm5ixb&amp;dl=0","Click to download SizeChart")</f>
      </c>
      <c r="C430" s="0" t="inlineStr">
        <is>
          <t>Fielder Men's Hoodie</t>
        </is>
      </c>
      <c r="D430" s="0" t="inlineStr">
        <is>
          <t>'129990</t>
        </is>
      </c>
      <c r="E430" s="0" t="inlineStr">
        <is>
          <t>ISU FIELDE M CO:129990D-XL</t>
        </is>
      </c>
      <c r="F430" s="0" t="inlineStr">
        <is>
          <t>'801129990070</t>
        </is>
      </c>
      <c r="G430" s="0" t="inlineStr">
        <is>
          <t>MENS</t>
        </is>
      </c>
      <c r="H430" s="0" t="inlineStr">
        <is>
          <t>XL</t>
        </is>
      </c>
      <c r="I430" s="0">
        <v>59.99</v>
      </c>
      <c r="J430" s="0">
        <v>13</v>
      </c>
    </row>
    <row r="431" spans="1:10" customHeight="0">
      <c r="A431" s="0">
        <f>HYPERLINK("https://dl.dropboxusercontent.com/scl/fi/dw2d3f6amzbnim647eeyu/fielder-129990-f.jpg?rlkey=45hnoaps2j255zfyr6e6bxcil&amp;dl=0","Click to download Image")</f>
      </c>
      <c r="B431" s="0">
        <f>HYPERLINK("https://dl.dropboxusercontent.com/scl/fi/bgx2g9ueo226ud22kwlhi/mens-hoodie-size-chartsfielder-kenzo.jpg?rlkey=q9smrrvjre79ht9es3nxm5ixb&amp;dl=0","Click to download SizeChart")</f>
      </c>
      <c r="C431" s="0" t="inlineStr">
        <is>
          <t>Fielder Men's Hoodie</t>
        </is>
      </c>
      <c r="D431" s="0" t="inlineStr">
        <is>
          <t>'129990</t>
        </is>
      </c>
      <c r="E431" s="0" t="inlineStr">
        <is>
          <t>ISU FIELDE M CO:129990E-2XL</t>
        </is>
      </c>
      <c r="F431" s="0" t="inlineStr">
        <is>
          <t>'801129990087</t>
        </is>
      </c>
      <c r="G431" s="0" t="inlineStr">
        <is>
          <t>MENS</t>
        </is>
      </c>
      <c r="H431" s="0" t="inlineStr">
        <is>
          <t>2XL</t>
        </is>
      </c>
      <c r="I431" s="0">
        <v>59.99</v>
      </c>
      <c r="J431" s="0">
        <v>13</v>
      </c>
    </row>
    <row r="432" spans="1:10" customHeight="0">
      <c r="A432" s="0">
        <f>HYPERLINK("https://dl.dropboxusercontent.com/scl/fi/dw2d3f6amzbnim647eeyu/fielder-129990-f.jpg?rlkey=45hnoaps2j255zfyr6e6bxcil&amp;dl=0","Click to download Image")</f>
      </c>
      <c r="B432" s="0">
        <f>HYPERLINK("https://dl.dropboxusercontent.com/scl/fi/bgx2g9ueo226ud22kwlhi/mens-hoodie-size-chartsfielder-kenzo.jpg?rlkey=q9smrrvjre79ht9es3nxm5ixb&amp;dl=0","Click to download SizeChart")</f>
      </c>
      <c r="C432" s="0" t="inlineStr">
        <is>
          <t>Fielder Men's Hoodie</t>
        </is>
      </c>
      <c r="D432" s="0" t="inlineStr">
        <is>
          <t>'129990</t>
        </is>
      </c>
      <c r="E432" s="0" t="inlineStr">
        <is>
          <t>ISU FIELDE M CO:129990F-3XL</t>
        </is>
      </c>
      <c r="F432" s="0" t="inlineStr">
        <is>
          <t>'801129990094</t>
        </is>
      </c>
      <c r="G432" s="0" t="inlineStr">
        <is>
          <t>MENS</t>
        </is>
      </c>
      <c r="H432" s="0" t="inlineStr">
        <is>
          <t>3XL</t>
        </is>
      </c>
      <c r="I432" s="0">
        <v>59.99</v>
      </c>
      <c r="J432" s="0">
        <v>5</v>
      </c>
    </row>
    <row r="433" spans="1:10" customHeight="0">
      <c r="A433" s="0">
        <f>HYPERLINK("https://dl.dropboxusercontent.com/scl/fi/dw2d3f6amzbnim647eeyu/fielder-129990-f.jpg?rlkey=45hnoaps2j255zfyr6e6bxcil&amp;dl=0","Click to download Image")</f>
      </c>
      <c r="B433" s="0">
        <f>HYPERLINK("https://dl.dropboxusercontent.com/scl/fi/bgx2g9ueo226ud22kwlhi/mens-hoodie-size-chartsfielder-kenzo.jpg?rlkey=q9smrrvjre79ht9es3nxm5ixb&amp;dl=0","Click to download SizeChart")</f>
      </c>
      <c r="C433" s="0" t="inlineStr">
        <is>
          <t>Fielder Men's Hoodie</t>
        </is>
      </c>
      <c r="D433" s="0" t="inlineStr">
        <is>
          <t>'129990</t>
        </is>
      </c>
      <c r="E433" s="0" t="inlineStr">
        <is>
          <t>ISU FIELDE M CO 12PK:129990Z-12PK</t>
        </is>
      </c>
      <c r="F433" s="0" t="inlineStr">
        <is>
          <t>'801129990995</t>
        </is>
      </c>
      <c r="G433" s="0" t="inlineStr">
        <is>
          <t>MENS</t>
        </is>
      </c>
      <c r="H433" s="0" t="inlineStr">
        <is>
          <t>12 PACK</t>
        </is>
      </c>
      <c r="I433" s="0">
        <v>576</v>
      </c>
      <c r="J433" s="0">
        <v>4</v>
      </c>
    </row>
    <row r="434" spans="1:10" customHeight="0">
      <c r="A434" s="0">
        <f>HYPERLINK("https://dl.dropboxusercontent.com/scl/fi/thexhtqzd4du5z00gqxf8/f22-114bc.jpg?rlkey=hzcddkhtgdk7gz8avryzplx7x&amp;dl=0","Click to download Image")</f>
      </c>
      <c r="C434" s="0" t="inlineStr">
        <is>
          <t>Jethro Men's T-shirt</t>
        </is>
      </c>
      <c r="D434" s="0" t="inlineStr">
        <is>
          <t>'126784</t>
        </is>
      </c>
      <c r="E434" s="0" t="inlineStr">
        <is>
          <t>ISU JETHRO M DG:126784A-S</t>
        </is>
      </c>
      <c r="F434" s="0" t="inlineStr">
        <is>
          <t>'801126784047</t>
        </is>
      </c>
      <c r="G434" s="0" t="inlineStr">
        <is>
          <t>MENS</t>
        </is>
      </c>
      <c r="H434" s="0" t="inlineStr">
        <is>
          <t>S</t>
        </is>
      </c>
      <c r="I434" s="0">
        <v>29.99</v>
      </c>
      <c r="J434" s="0">
        <v>13</v>
      </c>
    </row>
    <row r="435" spans="1:10" customHeight="0">
      <c r="A435" s="0">
        <f>HYPERLINK("https://dl.dropboxusercontent.com/scl/fi/thexhtqzd4du5z00gqxf8/f22-114bc.jpg?rlkey=hzcddkhtgdk7gz8avryzplx7x&amp;dl=0","Click to download Image")</f>
      </c>
      <c r="C435" s="0" t="inlineStr">
        <is>
          <t>Jethro Men's T-shirt</t>
        </is>
      </c>
      <c r="D435" s="0" t="inlineStr">
        <is>
          <t>'126784</t>
        </is>
      </c>
      <c r="E435" s="0" t="inlineStr">
        <is>
          <t>ISU JETHRO M DG:126784B-M</t>
        </is>
      </c>
      <c r="F435" s="0" t="inlineStr">
        <is>
          <t>'801126784054</t>
        </is>
      </c>
      <c r="G435" s="0" t="inlineStr">
        <is>
          <t>MENS</t>
        </is>
      </c>
      <c r="H435" s="0" t="inlineStr">
        <is>
          <t>M</t>
        </is>
      </c>
      <c r="I435" s="0">
        <v>29.99</v>
      </c>
      <c r="J435" s="0">
        <v>17</v>
      </c>
    </row>
    <row r="436" spans="1:10" customHeight="0">
      <c r="A436" s="0">
        <f>HYPERLINK("https://dl.dropboxusercontent.com/scl/fi/thexhtqzd4du5z00gqxf8/f22-114bc.jpg?rlkey=hzcddkhtgdk7gz8avryzplx7x&amp;dl=0","Click to download Image")</f>
      </c>
      <c r="C436" s="0" t="inlineStr">
        <is>
          <t>Jethro Men's T-shirt</t>
        </is>
      </c>
      <c r="D436" s="0" t="inlineStr">
        <is>
          <t>'126784</t>
        </is>
      </c>
      <c r="E436" s="0" t="inlineStr">
        <is>
          <t>ISU JETHRO M DG:126784C-L</t>
        </is>
      </c>
      <c r="F436" s="0" t="inlineStr">
        <is>
          <t>'801126784061</t>
        </is>
      </c>
      <c r="G436" s="0" t="inlineStr">
        <is>
          <t>MENS</t>
        </is>
      </c>
      <c r="H436" s="0" t="inlineStr">
        <is>
          <t>L</t>
        </is>
      </c>
      <c r="I436" s="0">
        <v>29.99</v>
      </c>
      <c r="J436" s="0">
        <v>4</v>
      </c>
    </row>
    <row r="437" spans="1:10" customHeight="0">
      <c r="A437" s="0">
        <f>HYPERLINK("https://dl.dropboxusercontent.com/scl/fi/thexhtqzd4du5z00gqxf8/f22-114bc.jpg?rlkey=hzcddkhtgdk7gz8avryzplx7x&amp;dl=0","Click to download Image")</f>
      </c>
      <c r="C437" s="0" t="inlineStr">
        <is>
          <t>Jethro Men's T-shirt</t>
        </is>
      </c>
      <c r="D437" s="0" t="inlineStr">
        <is>
          <t>'126784</t>
        </is>
      </c>
      <c r="E437" s="0" t="inlineStr">
        <is>
          <t>ISU JETHRO M DG:126784D-XL</t>
        </is>
      </c>
      <c r="F437" s="0" t="inlineStr">
        <is>
          <t>'801126784078</t>
        </is>
      </c>
      <c r="G437" s="0" t="inlineStr">
        <is>
          <t>MENS</t>
        </is>
      </c>
      <c r="H437" s="0" t="inlineStr">
        <is>
          <t>XL</t>
        </is>
      </c>
      <c r="I437" s="0">
        <v>29.99</v>
      </c>
      <c r="J437" s="0">
        <v>0</v>
      </c>
    </row>
    <row r="438" spans="1:10" customHeight="0">
      <c r="A438" s="0">
        <f>HYPERLINK("https://dl.dropboxusercontent.com/scl/fi/thexhtqzd4du5z00gqxf8/f22-114bc.jpg?rlkey=hzcddkhtgdk7gz8avryzplx7x&amp;dl=0","Click to download Image")</f>
      </c>
      <c r="C438" s="0" t="inlineStr">
        <is>
          <t>Jethro Men's T-shirt</t>
        </is>
      </c>
      <c r="D438" s="0" t="inlineStr">
        <is>
          <t>'126784</t>
        </is>
      </c>
      <c r="E438" s="0" t="inlineStr">
        <is>
          <t>ISU JETHRO M DG:126784E-2XL</t>
        </is>
      </c>
      <c r="F438" s="0" t="inlineStr">
        <is>
          <t>'801126784085</t>
        </is>
      </c>
      <c r="G438" s="0" t="inlineStr">
        <is>
          <t>MENS</t>
        </is>
      </c>
      <c r="H438" s="0" t="inlineStr">
        <is>
          <t>2XL</t>
        </is>
      </c>
      <c r="I438" s="0">
        <v>29.99</v>
      </c>
      <c r="J438" s="0">
        <v>0</v>
      </c>
    </row>
    <row r="439" spans="1:10" customHeight="0">
      <c r="A439" s="0">
        <f>HYPERLINK("https://dl.dropboxusercontent.com/scl/fi/thexhtqzd4du5z00gqxf8/f22-114bc.jpg?rlkey=hzcddkhtgdk7gz8avryzplx7x&amp;dl=0","Click to download Image")</f>
      </c>
      <c r="C439" s="0" t="inlineStr">
        <is>
          <t>Jethro Men's T-shirt</t>
        </is>
      </c>
      <c r="D439" s="0" t="inlineStr">
        <is>
          <t>'126784</t>
        </is>
      </c>
      <c r="E439" s="0" t="inlineStr">
        <is>
          <t>ISU JETHRO M DG:126784F-3XL</t>
        </is>
      </c>
      <c r="F439" s="0" t="inlineStr">
        <is>
          <t>'801126784092</t>
        </is>
      </c>
      <c r="G439" s="0" t="inlineStr">
        <is>
          <t>MENS</t>
        </is>
      </c>
      <c r="H439" s="0" t="inlineStr">
        <is>
          <t>3XL</t>
        </is>
      </c>
      <c r="I439" s="0">
        <v>29.99</v>
      </c>
      <c r="J439" s="0">
        <v>0</v>
      </c>
    </row>
    <row r="440" spans="1:10" customHeight="0">
      <c r="A440" s="0">
        <f>HYPERLINK("https://dl.dropboxusercontent.com/scl/fi/thexhtqzd4du5z00gqxf8/f22-114bc.jpg?rlkey=hzcddkhtgdk7gz8avryzplx7x&amp;dl=0","Click to download Image")</f>
      </c>
      <c r="C440" s="0" t="inlineStr">
        <is>
          <t>Jethro Men's T-shirt</t>
        </is>
      </c>
      <c r="D440" s="0" t="inlineStr">
        <is>
          <t>'126784</t>
        </is>
      </c>
      <c r="E440" s="0" t="inlineStr">
        <is>
          <t>ISU JETHRO M DG 12PK:126784Z-12PK</t>
        </is>
      </c>
      <c r="F440" s="0" t="inlineStr">
        <is>
          <t>'801126784993</t>
        </is>
      </c>
      <c r="G440" s="0" t="inlineStr">
        <is>
          <t>MENS</t>
        </is>
      </c>
      <c r="H440" s="0" t="inlineStr">
        <is>
          <t>12 PACK</t>
        </is>
      </c>
      <c r="I440" s="0">
        <v>294</v>
      </c>
      <c r="J440" s="0">
        <v>1</v>
      </c>
    </row>
    <row r="441" spans="1:10" customHeight="0">
      <c r="A441" s="0">
        <f>HYPERLINK("https://dl.dropboxusercontent.com/scl/fi/21xnzabkcqf13kdld1swn/129898-f.jpg?rlkey=jugxnenywoergiy6a3yqdxqm3&amp;dl=0","Click to download Image")</f>
      </c>
      <c r="B441" s="0">
        <f>HYPERLINK("https://dl.dropboxusercontent.com/scl/fi/p6sgoy745gvc4bcfqv9pd/womens-pullover-size-chartslydia.jpg?rlkey=goz39y3icmj8mwtm5yq6nquei&amp;dl=0","Click to download SizeChart")</f>
      </c>
      <c r="C441" s="0" t="inlineStr">
        <is>
          <t>Lydia Women's Pullover</t>
        </is>
      </c>
      <c r="D441" s="0" t="inlineStr">
        <is>
          <t>'129898</t>
        </is>
      </c>
      <c r="E441" s="0" t="inlineStr">
        <is>
          <t>ISU LYDIA W BK:129898A-S</t>
        </is>
      </c>
      <c r="F441" s="0" t="inlineStr">
        <is>
          <t>'801129898048</t>
        </is>
      </c>
      <c r="G441" s="0" t="inlineStr">
        <is>
          <t>WOMENS</t>
        </is>
      </c>
      <c r="H441" s="0" t="inlineStr">
        <is>
          <t>S</t>
        </is>
      </c>
      <c r="I441" s="0">
        <v>59.99</v>
      </c>
      <c r="J441" s="0">
        <v>0</v>
      </c>
    </row>
    <row r="442" spans="1:10" customHeight="0">
      <c r="A442" s="0">
        <f>HYPERLINK("https://dl.dropboxusercontent.com/scl/fi/21xnzabkcqf13kdld1swn/129898-f.jpg?rlkey=jugxnenywoergiy6a3yqdxqm3&amp;dl=0","Click to download Image")</f>
      </c>
      <c r="B442" s="0">
        <f>HYPERLINK("https://dl.dropboxusercontent.com/scl/fi/p6sgoy745gvc4bcfqv9pd/womens-pullover-size-chartslydia.jpg?rlkey=goz39y3icmj8mwtm5yq6nquei&amp;dl=0","Click to download SizeChart")</f>
      </c>
      <c r="C442" s="0" t="inlineStr">
        <is>
          <t>Lydia Women's Pullover</t>
        </is>
      </c>
      <c r="D442" s="0" t="inlineStr">
        <is>
          <t>'129898</t>
        </is>
      </c>
      <c r="E442" s="0" t="inlineStr">
        <is>
          <t>ISU LYDIA W BK:129898B-M</t>
        </is>
      </c>
      <c r="F442" s="0" t="inlineStr">
        <is>
          <t>'801129898055</t>
        </is>
      </c>
      <c r="G442" s="0" t="inlineStr">
        <is>
          <t>WOMENS</t>
        </is>
      </c>
      <c r="H442" s="0" t="inlineStr">
        <is>
          <t>M</t>
        </is>
      </c>
      <c r="I442" s="0">
        <v>59.99</v>
      </c>
      <c r="J442" s="0">
        <v>0</v>
      </c>
    </row>
    <row r="443" spans="1:10" customHeight="0">
      <c r="A443" s="0">
        <f>HYPERLINK("https://dl.dropboxusercontent.com/scl/fi/21xnzabkcqf13kdld1swn/129898-f.jpg?rlkey=jugxnenywoergiy6a3yqdxqm3&amp;dl=0","Click to download Image")</f>
      </c>
      <c r="B443" s="0">
        <f>HYPERLINK("https://dl.dropboxusercontent.com/scl/fi/p6sgoy745gvc4bcfqv9pd/womens-pullover-size-chartslydia.jpg?rlkey=goz39y3icmj8mwtm5yq6nquei&amp;dl=0","Click to download SizeChart")</f>
      </c>
      <c r="C443" s="0" t="inlineStr">
        <is>
          <t>Lydia Women's Pullover</t>
        </is>
      </c>
      <c r="D443" s="0" t="inlineStr">
        <is>
          <t>'129898</t>
        </is>
      </c>
      <c r="E443" s="0" t="inlineStr">
        <is>
          <t>ISU LYDIA W BK:129898C-L</t>
        </is>
      </c>
      <c r="F443" s="0" t="inlineStr">
        <is>
          <t>'801129898062</t>
        </is>
      </c>
      <c r="G443" s="0" t="inlineStr">
        <is>
          <t>WOMENS</t>
        </is>
      </c>
      <c r="H443" s="0" t="inlineStr">
        <is>
          <t>L</t>
        </is>
      </c>
      <c r="I443" s="0">
        <v>59.99</v>
      </c>
      <c r="J443" s="0">
        <v>0</v>
      </c>
    </row>
    <row r="444" spans="1:10" customHeight="0">
      <c r="A444" s="0">
        <f>HYPERLINK("https://dl.dropboxusercontent.com/scl/fi/21xnzabkcqf13kdld1swn/129898-f.jpg?rlkey=jugxnenywoergiy6a3yqdxqm3&amp;dl=0","Click to download Image")</f>
      </c>
      <c r="B444" s="0">
        <f>HYPERLINK("https://dl.dropboxusercontent.com/scl/fi/p6sgoy745gvc4bcfqv9pd/womens-pullover-size-chartslydia.jpg?rlkey=goz39y3icmj8mwtm5yq6nquei&amp;dl=0","Click to download SizeChart")</f>
      </c>
      <c r="C444" s="0" t="inlineStr">
        <is>
          <t>Lydia Women's Pullover</t>
        </is>
      </c>
      <c r="D444" s="0" t="inlineStr">
        <is>
          <t>'129898</t>
        </is>
      </c>
      <c r="E444" s="0" t="inlineStr">
        <is>
          <t>ISU LYDIA W BK:129898D-XL</t>
        </is>
      </c>
      <c r="F444" s="0" t="inlineStr">
        <is>
          <t>'801129898079</t>
        </is>
      </c>
      <c r="G444" s="0" t="inlineStr">
        <is>
          <t>WOMENS</t>
        </is>
      </c>
      <c r="H444" s="0" t="inlineStr">
        <is>
          <t>XL</t>
        </is>
      </c>
      <c r="I444" s="0">
        <v>59.99</v>
      </c>
      <c r="J444" s="0">
        <v>0</v>
      </c>
    </row>
    <row r="445" spans="1:10" customHeight="0">
      <c r="A445" s="0">
        <f>HYPERLINK("https://dl.dropboxusercontent.com/scl/fi/21xnzabkcqf13kdld1swn/129898-f.jpg?rlkey=jugxnenywoergiy6a3yqdxqm3&amp;dl=0","Click to download Image")</f>
      </c>
      <c r="B445" s="0">
        <f>HYPERLINK("https://dl.dropboxusercontent.com/scl/fi/p6sgoy745gvc4bcfqv9pd/womens-pullover-size-chartslydia.jpg?rlkey=goz39y3icmj8mwtm5yq6nquei&amp;dl=0","Click to download SizeChart")</f>
      </c>
      <c r="C445" s="0" t="inlineStr">
        <is>
          <t>Lydia Women's Pullover</t>
        </is>
      </c>
      <c r="D445" s="0" t="inlineStr">
        <is>
          <t>'129898</t>
        </is>
      </c>
      <c r="E445" s="0" t="inlineStr">
        <is>
          <t>ISU LYDIA W BK:129898E-2XL</t>
        </is>
      </c>
      <c r="F445" s="0" t="inlineStr">
        <is>
          <t>'801129898086</t>
        </is>
      </c>
      <c r="G445" s="0" t="inlineStr">
        <is>
          <t>WOMENS</t>
        </is>
      </c>
      <c r="H445" s="0" t="inlineStr">
        <is>
          <t>2XL</t>
        </is>
      </c>
      <c r="I445" s="0">
        <v>59.99</v>
      </c>
      <c r="J445" s="0">
        <v>0</v>
      </c>
    </row>
    <row r="446" spans="1:10" customHeight="0">
      <c r="A446" s="0">
        <f>HYPERLINK("https://dl.dropboxusercontent.com/scl/fi/21xnzabkcqf13kdld1swn/129898-f.jpg?rlkey=jugxnenywoergiy6a3yqdxqm3&amp;dl=0","Click to download Image")</f>
      </c>
      <c r="B446" s="0">
        <f>HYPERLINK("https://dl.dropboxusercontent.com/scl/fi/p6sgoy745gvc4bcfqv9pd/womens-pullover-size-chartslydia.jpg?rlkey=goz39y3icmj8mwtm5yq6nquei&amp;dl=0","Click to download SizeChart")</f>
      </c>
      <c r="C446" s="0" t="inlineStr">
        <is>
          <t>Lydia Women's Pullover</t>
        </is>
      </c>
      <c r="D446" s="0" t="inlineStr">
        <is>
          <t>'129898</t>
        </is>
      </c>
      <c r="E446" s="0" t="inlineStr">
        <is>
          <t>ISU LYDIA W BK:129898F-3XL</t>
        </is>
      </c>
      <c r="F446" s="0" t="inlineStr">
        <is>
          <t>'801129898093</t>
        </is>
      </c>
      <c r="G446" s="0" t="inlineStr">
        <is>
          <t>WOMENS</t>
        </is>
      </c>
      <c r="H446" s="0" t="inlineStr">
        <is>
          <t>3XL</t>
        </is>
      </c>
      <c r="I446" s="0">
        <v>59.99</v>
      </c>
      <c r="J446" s="0">
        <v>2</v>
      </c>
    </row>
    <row r="447" spans="1:10" customHeight="0">
      <c r="A447" s="0">
        <f>HYPERLINK("https://dl.dropboxusercontent.com/scl/fi/21xnzabkcqf13kdld1swn/129898-f.jpg?rlkey=jugxnenywoergiy6a3yqdxqm3&amp;dl=0","Click to download Image")</f>
      </c>
      <c r="B447" s="0">
        <f>HYPERLINK("https://dl.dropboxusercontent.com/scl/fi/p6sgoy745gvc4bcfqv9pd/womens-pullover-size-chartslydia.jpg?rlkey=goz39y3icmj8mwtm5yq6nquei&amp;dl=0","Click to download SizeChart")</f>
      </c>
      <c r="C447" s="0" t="inlineStr">
        <is>
          <t>Lydia Women's Pullover</t>
        </is>
      </c>
      <c r="D447" s="0" t="inlineStr">
        <is>
          <t>'129898</t>
        </is>
      </c>
      <c r="E447" s="0" t="inlineStr">
        <is>
          <t>ISU LYDIA W BK 12PK:129898Z-12PK</t>
        </is>
      </c>
      <c r="F447" s="0" t="inlineStr">
        <is>
          <t>'801129898994</t>
        </is>
      </c>
      <c r="G447" s="0" t="inlineStr">
        <is>
          <t>WOMENS</t>
        </is>
      </c>
      <c r="H447" s="0" t="inlineStr">
        <is>
          <t>12 PACK</t>
        </is>
      </c>
      <c r="I447" s="0">
        <v>576</v>
      </c>
      <c r="J447" s="0">
        <v>0</v>
      </c>
    </row>
    <row r="448" spans="1:10" customHeight="0">
      <c r="A448" s="0">
        <f>HYPERLINK("https://dl.dropboxusercontent.com/scl/fi/y8rrybb371q8z70ydjx5r/f22-105bc.jpg?rlkey=cblhlo92c3528bfvqw8oqjge7&amp;dl=0","Click to download Image")</f>
      </c>
      <c r="B448" s="0">
        <f>HYPERLINK("https://dl.dropboxusercontent.com/scl/fi/9r7rnmncpo3f4msmwvhq6/mens-bottoms-size-chartsmaker.jpg?rlkey=mu4buurzy2p4q47tf9ag24r7n&amp;dl=0","Click to download SizeChart")</f>
      </c>
      <c r="C448" s="0" t="inlineStr">
        <is>
          <t>Maker Men's Joggers</t>
        </is>
      </c>
      <c r="D448" s="0" t="inlineStr">
        <is>
          <t>'126639</t>
        </is>
      </c>
      <c r="E448" s="0" t="inlineStr">
        <is>
          <t>ISU MAKER M BK:126639A-S</t>
        </is>
      </c>
      <c r="F448" s="0" t="inlineStr">
        <is>
          <t>'801126639019</t>
        </is>
      </c>
      <c r="G448" s="0" t="inlineStr">
        <is>
          <t>MENS</t>
        </is>
      </c>
      <c r="H448" s="0" t="inlineStr">
        <is>
          <t>S</t>
        </is>
      </c>
      <c r="I448" s="0">
        <v>39.99</v>
      </c>
      <c r="J448" s="0">
        <v>4</v>
      </c>
    </row>
    <row r="449" spans="1:10" customHeight="0">
      <c r="A449" s="0">
        <f>HYPERLINK("https://dl.dropboxusercontent.com/scl/fi/y8rrybb371q8z70ydjx5r/f22-105bc.jpg?rlkey=cblhlo92c3528bfvqw8oqjge7&amp;dl=0","Click to download Image")</f>
      </c>
      <c r="B449" s="0">
        <f>HYPERLINK("https://dl.dropboxusercontent.com/scl/fi/9r7rnmncpo3f4msmwvhq6/mens-bottoms-size-chartsmaker.jpg?rlkey=mu4buurzy2p4q47tf9ag24r7n&amp;dl=0","Click to download SizeChart")</f>
      </c>
      <c r="C449" s="0" t="inlineStr">
        <is>
          <t>Maker Men's Joggers</t>
        </is>
      </c>
      <c r="D449" s="0" t="inlineStr">
        <is>
          <t>'126639</t>
        </is>
      </c>
      <c r="E449" s="0" t="inlineStr">
        <is>
          <t>ISU MAKER M BK:126639B-M</t>
        </is>
      </c>
      <c r="F449" s="0" t="inlineStr">
        <is>
          <t>'801126639026</t>
        </is>
      </c>
      <c r="G449" s="0" t="inlineStr">
        <is>
          <t>MENS</t>
        </is>
      </c>
      <c r="H449" s="0" t="inlineStr">
        <is>
          <t>M</t>
        </is>
      </c>
      <c r="I449" s="0">
        <v>39.99</v>
      </c>
      <c r="J449" s="0">
        <v>4</v>
      </c>
    </row>
    <row r="450" spans="1:10" customHeight="0">
      <c r="A450" s="0">
        <f>HYPERLINK("https://dl.dropboxusercontent.com/scl/fi/y8rrybb371q8z70ydjx5r/f22-105bc.jpg?rlkey=cblhlo92c3528bfvqw8oqjge7&amp;dl=0","Click to download Image")</f>
      </c>
      <c r="B450" s="0">
        <f>HYPERLINK("https://dl.dropboxusercontent.com/scl/fi/9r7rnmncpo3f4msmwvhq6/mens-bottoms-size-chartsmaker.jpg?rlkey=mu4buurzy2p4q47tf9ag24r7n&amp;dl=0","Click to download SizeChart")</f>
      </c>
      <c r="C450" s="0" t="inlineStr">
        <is>
          <t>Maker Men's Joggers</t>
        </is>
      </c>
      <c r="D450" s="0" t="inlineStr">
        <is>
          <t>'126639</t>
        </is>
      </c>
      <c r="E450" s="0" t="inlineStr">
        <is>
          <t>ISU MAKER M BK:126639C-L</t>
        </is>
      </c>
      <c r="F450" s="0" t="inlineStr">
        <is>
          <t>'801126639033</t>
        </is>
      </c>
      <c r="G450" s="0" t="inlineStr">
        <is>
          <t>MENS</t>
        </is>
      </c>
      <c r="H450" s="0" t="inlineStr">
        <is>
          <t>L</t>
        </is>
      </c>
      <c r="I450" s="0">
        <v>39.99</v>
      </c>
      <c r="J450" s="0">
        <v>2</v>
      </c>
    </row>
    <row r="451" spans="1:10" customHeight="0">
      <c r="A451" s="0">
        <f>HYPERLINK("https://dl.dropboxusercontent.com/scl/fi/y8rrybb371q8z70ydjx5r/f22-105bc.jpg?rlkey=cblhlo92c3528bfvqw8oqjge7&amp;dl=0","Click to download Image")</f>
      </c>
      <c r="B451" s="0">
        <f>HYPERLINK("https://dl.dropboxusercontent.com/scl/fi/9r7rnmncpo3f4msmwvhq6/mens-bottoms-size-chartsmaker.jpg?rlkey=mu4buurzy2p4q47tf9ag24r7n&amp;dl=0","Click to download SizeChart")</f>
      </c>
      <c r="C451" s="0" t="inlineStr">
        <is>
          <t>Maker Men's Joggers</t>
        </is>
      </c>
      <c r="D451" s="0" t="inlineStr">
        <is>
          <t>'126639</t>
        </is>
      </c>
      <c r="E451" s="0" t="inlineStr">
        <is>
          <t>ISU MAKER M BK:126639D-XL</t>
        </is>
      </c>
      <c r="F451" s="0" t="inlineStr">
        <is>
          <t>'801126639040</t>
        </is>
      </c>
      <c r="G451" s="0" t="inlineStr">
        <is>
          <t>MENS</t>
        </is>
      </c>
      <c r="H451" s="0" t="inlineStr">
        <is>
          <t>XL</t>
        </is>
      </c>
      <c r="I451" s="0">
        <v>39.99</v>
      </c>
      <c r="J451" s="0">
        <v>0</v>
      </c>
    </row>
    <row r="452" spans="1:10" customHeight="0">
      <c r="A452" s="0">
        <f>HYPERLINK("https://dl.dropboxusercontent.com/scl/fi/y8rrybb371q8z70ydjx5r/f22-105bc.jpg?rlkey=cblhlo92c3528bfvqw8oqjge7&amp;dl=0","Click to download Image")</f>
      </c>
      <c r="B452" s="0">
        <f>HYPERLINK("https://dl.dropboxusercontent.com/scl/fi/9r7rnmncpo3f4msmwvhq6/mens-bottoms-size-chartsmaker.jpg?rlkey=mu4buurzy2p4q47tf9ag24r7n&amp;dl=0","Click to download SizeChart")</f>
      </c>
      <c r="C452" s="0" t="inlineStr">
        <is>
          <t>Maker Men's Joggers</t>
        </is>
      </c>
      <c r="D452" s="0" t="inlineStr">
        <is>
          <t>'126639</t>
        </is>
      </c>
      <c r="E452" s="0" t="inlineStr">
        <is>
          <t>ISU MAKER M BK:126639E-2XL</t>
        </is>
      </c>
      <c r="F452" s="0" t="inlineStr">
        <is>
          <t>'801126639057</t>
        </is>
      </c>
      <c r="G452" s="0" t="inlineStr">
        <is>
          <t>MENS</t>
        </is>
      </c>
      <c r="H452" s="0" t="inlineStr">
        <is>
          <t>2XL</t>
        </is>
      </c>
      <c r="I452" s="0">
        <v>41.99</v>
      </c>
      <c r="J452" s="0">
        <v>0</v>
      </c>
    </row>
    <row r="453" spans="1:10" customHeight="0">
      <c r="A453" s="0">
        <f>HYPERLINK("https://dl.dropboxusercontent.com/scl/fi/y8rrybb371q8z70ydjx5r/f22-105bc.jpg?rlkey=cblhlo92c3528bfvqw8oqjge7&amp;dl=0","Click to download Image")</f>
      </c>
      <c r="B453" s="0">
        <f>HYPERLINK("https://dl.dropboxusercontent.com/scl/fi/9r7rnmncpo3f4msmwvhq6/mens-bottoms-size-chartsmaker.jpg?rlkey=mu4buurzy2p4q47tf9ag24r7n&amp;dl=0","Click to download SizeChart")</f>
      </c>
      <c r="C453" s="0" t="inlineStr">
        <is>
          <t>Maker Men's Joggers</t>
        </is>
      </c>
      <c r="D453" s="0" t="inlineStr">
        <is>
          <t>'126639</t>
        </is>
      </c>
      <c r="E453" s="0" t="inlineStr">
        <is>
          <t>ISU MAKER M BK:126639F-3XL</t>
        </is>
      </c>
      <c r="F453" s="0" t="inlineStr">
        <is>
          <t>'801126639064</t>
        </is>
      </c>
      <c r="G453" s="0" t="inlineStr">
        <is>
          <t>MENS</t>
        </is>
      </c>
      <c r="H453" s="0" t="inlineStr">
        <is>
          <t>3XL</t>
        </is>
      </c>
      <c r="I453" s="0">
        <v>41.99</v>
      </c>
      <c r="J453" s="0">
        <v>0</v>
      </c>
    </row>
    <row r="454" spans="1:10" customHeight="0">
      <c r="A454" s="0">
        <f>HYPERLINK("https://dl.dropboxusercontent.com/scl/fi/y8rrybb371q8z70ydjx5r/f22-105bc.jpg?rlkey=cblhlo92c3528bfvqw8oqjge7&amp;dl=0","Click to download Image")</f>
      </c>
      <c r="B454" s="0">
        <f>HYPERLINK("https://dl.dropboxusercontent.com/scl/fi/9r7rnmncpo3f4msmwvhq6/mens-bottoms-size-chartsmaker.jpg?rlkey=mu4buurzy2p4q47tf9ag24r7n&amp;dl=0","Click to download SizeChart")</f>
      </c>
      <c r="C454" s="0" t="inlineStr">
        <is>
          <t>Maker Men's Joggers</t>
        </is>
      </c>
      <c r="D454" s="0" t="inlineStr">
        <is>
          <t>'126639</t>
        </is>
      </c>
      <c r="E454" s="0" t="inlineStr">
        <is>
          <t>ISU MAKER M BK 12PK:126639Z-12PK</t>
        </is>
      </c>
      <c r="F454" s="0" t="inlineStr">
        <is>
          <t>'801126639996</t>
        </is>
      </c>
      <c r="G454" s="0" t="inlineStr">
        <is>
          <t>MENS</t>
        </is>
      </c>
      <c r="H454" s="0" t="inlineStr">
        <is>
          <t>12 PACK</t>
        </is>
      </c>
      <c r="I454" s="0">
        <v>390</v>
      </c>
      <c r="J454" s="0">
        <v>0</v>
      </c>
    </row>
    <row r="455" spans="1:10" customHeight="0">
      <c r="A455" s="0">
        <f>HYPERLINK("https://dl.dropboxusercontent.com/scl/fi/1ll6qp38bcjv1muxcvq62/martina-129998-f.jpg?rlkey=8kadgux6veimp1hr6lio59if6&amp;dl=0","Click to download Image")</f>
      </c>
      <c r="C455" s="0" t="inlineStr">
        <is>
          <t>Martina Women's Beanie</t>
        </is>
      </c>
      <c r="D455" s="0" t="inlineStr">
        <is>
          <t>'129998</t>
        </is>
      </c>
      <c r="E455" s="0" t="inlineStr">
        <is>
          <t>ISU MARTIN W CL:129998</t>
        </is>
      </c>
      <c r="F455" s="0" t="inlineStr">
        <is>
          <t>'701129998017</t>
        </is>
      </c>
      <c r="G455" s="0" t="inlineStr">
        <is>
          <t>WOMENS</t>
        </is>
      </c>
      <c r="H455" s="0" t="inlineStr">
        <is>
          <t>WOMENS</t>
        </is>
      </c>
      <c r="I455" s="0">
        <v>29.99</v>
      </c>
      <c r="J455" s="0">
        <v>45</v>
      </c>
    </row>
    <row r="456" spans="1:10" customHeight="0">
      <c r="A456" s="0">
        <f>HYPERLINK("https://dl.dropboxusercontent.com/scl/fi/nfaexru52u4t998movwab/maverick-129752-af.jpg?rlkey=36k4qgjxlli70p2ne4ob62qa0&amp;dl=0","Click to download Image")</f>
      </c>
      <c r="C456" s="0" t="inlineStr">
        <is>
          <t>Maverick Youth Cap</t>
        </is>
      </c>
      <c r="D456" s="0" t="inlineStr">
        <is>
          <t>'129752</t>
        </is>
      </c>
      <c r="E456" s="0" t="inlineStr">
        <is>
          <t>ISU MAVERI Y BK:129752</t>
        </is>
      </c>
      <c r="F456" s="0" t="inlineStr">
        <is>
          <t>'701129752039</t>
        </is>
      </c>
      <c r="G456" s="0" t="inlineStr">
        <is>
          <t>YOUTH</t>
        </is>
      </c>
      <c r="H456" s="0" t="inlineStr">
        <is>
          <t>STANDARD:55CM</t>
        </is>
      </c>
      <c r="I456" s="0">
        <v>24.99</v>
      </c>
      <c r="J456" s="0">
        <v>31</v>
      </c>
    </row>
    <row r="457" spans="1:10" customHeight="0">
      <c r="A457" s="0">
        <f>HYPERLINK("https://dl.dropboxusercontent.com/scl/fi/n2lw7sfm2qujldqyoc2x3/maverick-129752-af.jpg?rlkey=t19r9gen67sygxnqyy3m0c73l&amp;dl=0","Click to download Image")</f>
      </c>
      <c r="C457" s="0" t="inlineStr">
        <is>
          <t>Maverick Toddler Cap</t>
        </is>
      </c>
      <c r="D457" s="0" t="inlineStr">
        <is>
          <t>'131254</t>
        </is>
      </c>
      <c r="E457" s="0" t="inlineStr">
        <is>
          <t>ISU MAVERI T BK:131254</t>
        </is>
      </c>
      <c r="F457" s="0" t="inlineStr">
        <is>
          <t>'701131254002</t>
        </is>
      </c>
      <c r="G457" s="0" t="inlineStr">
        <is>
          <t>TODDLER</t>
        </is>
      </c>
      <c r="H457" s="0" t="inlineStr">
        <is>
          <t>STANDARD:53CM</t>
        </is>
      </c>
      <c r="I457" s="0">
        <v>24.99</v>
      </c>
      <c r="J457" s="0">
        <v>28</v>
      </c>
    </row>
    <row r="458" spans="1:10" customHeight="0">
      <c r="A458" s="0">
        <f>HYPERLINK("https://dl.dropboxusercontent.com/scl/fi/timqkhhgjac4eotzju2tq/129399-af.jpg?rlkey=ifw4u84puuguqg8ow3ritj6u7&amp;dl=0","Click to download Image")</f>
      </c>
      <c r="C458" s="0" t="inlineStr">
        <is>
          <t>Nevaeh Youth Cap</t>
        </is>
      </c>
      <c r="D458" s="0" t="inlineStr">
        <is>
          <t>'129399</t>
        </is>
      </c>
      <c r="E458" s="0" t="inlineStr">
        <is>
          <t>ISU NEVAEH Y BK:129399</t>
        </is>
      </c>
      <c r="F458" s="0" t="inlineStr">
        <is>
          <t>'701129399036</t>
        </is>
      </c>
      <c r="G458" s="0" t="inlineStr">
        <is>
          <t>YOUTH</t>
        </is>
      </c>
      <c r="H458" s="0" t="inlineStr">
        <is>
          <t>STANDARD:55CM</t>
        </is>
      </c>
      <c r="I458" s="0">
        <v>24.99</v>
      </c>
      <c r="J458" s="0">
        <v>17</v>
      </c>
    </row>
    <row r="459" spans="1:10" customHeight="0">
      <c r="A459" s="0">
        <f>HYPERLINK("https://dl.dropboxusercontent.com/scl/fi/uq0j1rerqssy8vk51849f/129399-af.jpg?rlkey=dw486cp1375tlcemp1uy9dwn9&amp;dl=0","Click to download Image")</f>
      </c>
      <c r="C459" s="0" t="inlineStr">
        <is>
          <t>Nevaeh Toddler Cap</t>
        </is>
      </c>
      <c r="D459" s="0" t="inlineStr">
        <is>
          <t>'131281</t>
        </is>
      </c>
      <c r="E459" s="0" t="inlineStr">
        <is>
          <t>ISU NEVAEH T BK:131281</t>
        </is>
      </c>
      <c r="F459" s="0" t="inlineStr">
        <is>
          <t>'701131281046</t>
        </is>
      </c>
      <c r="G459" s="0" t="inlineStr">
        <is>
          <t>TODDLER</t>
        </is>
      </c>
      <c r="H459" s="0" t="inlineStr">
        <is>
          <t>STANDARD:53CM</t>
        </is>
      </c>
      <c r="I459" s="0">
        <v>24.99</v>
      </c>
      <c r="J459" s="0">
        <v>48</v>
      </c>
    </row>
    <row r="460" spans="1:10" customHeight="0">
      <c r="A460" s="0">
        <f>HYPERLINK("https://dl.dropboxusercontent.com/scl/fi/eerl0fon2w81gk8x37trx/128941-af.jpg?rlkey=0hti6jhzakx9cw5szvuvpoxyo&amp;dl=0","Click to download Image")</f>
      </c>
      <c r="B460" s="0">
        <f>HYPERLINK("https://dl.dropboxusercontent.com/scl/fi/7vi9n9iwwznsus1zzipkc/womens-size-chartsnicole.jpg?rlkey=eww3iiwpj8br1ulb5wsdniaib&amp;dl=0","Click to download SizeChart")</f>
      </c>
      <c r="C460" s="0" t="inlineStr">
        <is>
          <t>Nicole Women's Shorts</t>
        </is>
      </c>
      <c r="D460" s="0" t="inlineStr">
        <is>
          <t>'128941</t>
        </is>
      </c>
      <c r="E460" s="0" t="inlineStr">
        <is>
          <t>ISU NICOLE W BK:128941A-S</t>
        </is>
      </c>
      <c r="F460" s="0" t="inlineStr">
        <is>
          <t>'801128941011</t>
        </is>
      </c>
      <c r="G460" s="0" t="inlineStr">
        <is>
          <t>WOMENS</t>
        </is>
      </c>
      <c r="H460" s="0" t="inlineStr">
        <is>
          <t>S</t>
        </is>
      </c>
      <c r="I460" s="0">
        <v>29.99</v>
      </c>
      <c r="J460" s="0">
        <v>0</v>
      </c>
    </row>
    <row r="461" spans="1:10" customHeight="0">
      <c r="A461" s="0">
        <f>HYPERLINK("https://dl.dropboxusercontent.com/scl/fi/eerl0fon2w81gk8x37trx/128941-af.jpg?rlkey=0hti6jhzakx9cw5szvuvpoxyo&amp;dl=0","Click to download Image")</f>
      </c>
      <c r="B461" s="0">
        <f>HYPERLINK("https://dl.dropboxusercontent.com/scl/fi/7vi9n9iwwznsus1zzipkc/womens-size-chartsnicole.jpg?rlkey=eww3iiwpj8br1ulb5wsdniaib&amp;dl=0","Click to download SizeChart")</f>
      </c>
      <c r="C461" s="0" t="inlineStr">
        <is>
          <t>Nicole Women's Shorts</t>
        </is>
      </c>
      <c r="D461" s="0" t="inlineStr">
        <is>
          <t>'128941</t>
        </is>
      </c>
      <c r="E461" s="0" t="inlineStr">
        <is>
          <t>ISU NICOLE W BK:128941B-M</t>
        </is>
      </c>
      <c r="F461" s="0" t="inlineStr">
        <is>
          <t>'801128941028</t>
        </is>
      </c>
      <c r="G461" s="0" t="inlineStr">
        <is>
          <t>WOMENS</t>
        </is>
      </c>
      <c r="H461" s="0" t="inlineStr">
        <is>
          <t>M</t>
        </is>
      </c>
      <c r="I461" s="0">
        <v>29.99</v>
      </c>
      <c r="J461" s="0">
        <v>0</v>
      </c>
    </row>
    <row r="462" spans="1:10" customHeight="0">
      <c r="A462" s="0">
        <f>HYPERLINK("https://dl.dropboxusercontent.com/scl/fi/eerl0fon2w81gk8x37trx/128941-af.jpg?rlkey=0hti6jhzakx9cw5szvuvpoxyo&amp;dl=0","Click to download Image")</f>
      </c>
      <c r="B462" s="0">
        <f>HYPERLINK("https://dl.dropboxusercontent.com/scl/fi/7vi9n9iwwznsus1zzipkc/womens-size-chartsnicole.jpg?rlkey=eww3iiwpj8br1ulb5wsdniaib&amp;dl=0","Click to download SizeChart")</f>
      </c>
      <c r="C462" s="0" t="inlineStr">
        <is>
          <t>Nicole Women's Shorts</t>
        </is>
      </c>
      <c r="D462" s="0" t="inlineStr">
        <is>
          <t>'128941</t>
        </is>
      </c>
      <c r="E462" s="0" t="inlineStr">
        <is>
          <t>ISU NICOLE W BK:128941C-L</t>
        </is>
      </c>
      <c r="F462" s="0" t="inlineStr">
        <is>
          <t>'801128941035</t>
        </is>
      </c>
      <c r="G462" s="0" t="inlineStr">
        <is>
          <t>WOMENS</t>
        </is>
      </c>
      <c r="H462" s="0" t="inlineStr">
        <is>
          <t>L</t>
        </is>
      </c>
      <c r="I462" s="0">
        <v>29.99</v>
      </c>
      <c r="J462" s="0">
        <v>0</v>
      </c>
    </row>
    <row r="463" spans="1:10" customHeight="0">
      <c r="A463" s="0">
        <f>HYPERLINK("https://dl.dropboxusercontent.com/scl/fi/eerl0fon2w81gk8x37trx/128941-af.jpg?rlkey=0hti6jhzakx9cw5szvuvpoxyo&amp;dl=0","Click to download Image")</f>
      </c>
      <c r="B463" s="0">
        <f>HYPERLINK("https://dl.dropboxusercontent.com/scl/fi/7vi9n9iwwznsus1zzipkc/womens-size-chartsnicole.jpg?rlkey=eww3iiwpj8br1ulb5wsdniaib&amp;dl=0","Click to download SizeChart")</f>
      </c>
      <c r="C463" s="0" t="inlineStr">
        <is>
          <t>Nicole Women's Shorts</t>
        </is>
      </c>
      <c r="D463" s="0" t="inlineStr">
        <is>
          <t>'128941</t>
        </is>
      </c>
      <c r="E463" s="0" t="inlineStr">
        <is>
          <t>ISU NICOLE W BK:128941D-XL</t>
        </is>
      </c>
      <c r="F463" s="0" t="inlineStr">
        <is>
          <t>'801128941042</t>
        </is>
      </c>
      <c r="G463" s="0" t="inlineStr">
        <is>
          <t>WOMENS</t>
        </is>
      </c>
      <c r="H463" s="0" t="inlineStr">
        <is>
          <t>XL</t>
        </is>
      </c>
      <c r="I463" s="0">
        <v>29.99</v>
      </c>
      <c r="J463" s="0">
        <v>0</v>
      </c>
    </row>
    <row r="464" spans="1:10" customHeight="0">
      <c r="A464" s="0">
        <f>HYPERLINK("https://dl.dropboxusercontent.com/scl/fi/eerl0fon2w81gk8x37trx/128941-af.jpg?rlkey=0hti6jhzakx9cw5szvuvpoxyo&amp;dl=0","Click to download Image")</f>
      </c>
      <c r="B464" s="0">
        <f>HYPERLINK("https://dl.dropboxusercontent.com/scl/fi/7vi9n9iwwznsus1zzipkc/womens-size-chartsnicole.jpg?rlkey=eww3iiwpj8br1ulb5wsdniaib&amp;dl=0","Click to download SizeChart")</f>
      </c>
      <c r="C464" s="0" t="inlineStr">
        <is>
          <t>Nicole Women's Shorts</t>
        </is>
      </c>
      <c r="D464" s="0" t="inlineStr">
        <is>
          <t>'128941</t>
        </is>
      </c>
      <c r="E464" s="0" t="inlineStr">
        <is>
          <t>ISU NICOLE W BK:128941E-2XL</t>
        </is>
      </c>
      <c r="F464" s="0" t="inlineStr">
        <is>
          <t>'801128941059</t>
        </is>
      </c>
      <c r="G464" s="0" t="inlineStr">
        <is>
          <t>WOMENS</t>
        </is>
      </c>
      <c r="H464" s="0" t="inlineStr">
        <is>
          <t>2XL</t>
        </is>
      </c>
      <c r="I464" s="0">
        <v>31.99</v>
      </c>
      <c r="J464" s="0">
        <v>0</v>
      </c>
    </row>
    <row r="465" spans="1:10" customHeight="0">
      <c r="A465" s="0">
        <f>HYPERLINK("https://dl.dropboxusercontent.com/scl/fi/eerl0fon2w81gk8x37trx/128941-af.jpg?rlkey=0hti6jhzakx9cw5szvuvpoxyo&amp;dl=0","Click to download Image")</f>
      </c>
      <c r="B465" s="0">
        <f>HYPERLINK("https://dl.dropboxusercontent.com/scl/fi/7vi9n9iwwznsus1zzipkc/womens-size-chartsnicole.jpg?rlkey=eww3iiwpj8br1ulb5wsdniaib&amp;dl=0","Click to download SizeChart")</f>
      </c>
      <c r="C465" s="0" t="inlineStr">
        <is>
          <t>Nicole Women's Shorts</t>
        </is>
      </c>
      <c r="D465" s="0" t="inlineStr">
        <is>
          <t>'128941</t>
        </is>
      </c>
      <c r="E465" s="0" t="inlineStr">
        <is>
          <t>ISU NICOLE W BK:128941F-3XL</t>
        </is>
      </c>
      <c r="F465" s="0" t="inlineStr">
        <is>
          <t>'801128941066</t>
        </is>
      </c>
      <c r="G465" s="0" t="inlineStr">
        <is>
          <t>WOMENS</t>
        </is>
      </c>
      <c r="H465" s="0" t="inlineStr">
        <is>
          <t>3XL</t>
        </is>
      </c>
      <c r="I465" s="0">
        <v>31.99</v>
      </c>
      <c r="J465" s="0">
        <v>3</v>
      </c>
    </row>
    <row r="466" spans="1:10" customHeight="0">
      <c r="A466" s="0">
        <f>HYPERLINK("https://dl.dropboxusercontent.com/scl/fi/eerl0fon2w81gk8x37trx/128941-af.jpg?rlkey=0hti6jhzakx9cw5szvuvpoxyo&amp;dl=0","Click to download Image")</f>
      </c>
      <c r="B466" s="0">
        <f>HYPERLINK("https://dl.dropboxusercontent.com/scl/fi/7vi9n9iwwznsus1zzipkc/womens-size-chartsnicole.jpg?rlkey=eww3iiwpj8br1ulb5wsdniaib&amp;dl=0","Click to download SizeChart")</f>
      </c>
      <c r="C466" s="0" t="inlineStr">
        <is>
          <t>Nicole Women's Shorts</t>
        </is>
      </c>
      <c r="D466" s="0" t="inlineStr">
        <is>
          <t>'128941</t>
        </is>
      </c>
      <c r="E466" s="0" t="inlineStr">
        <is>
          <t>ISU NICOLE W BK 12PK:128941Z-12PK</t>
        </is>
      </c>
      <c r="F466" s="0" t="inlineStr">
        <is>
          <t>'801128941998</t>
        </is>
      </c>
      <c r="G466" s="0" t="inlineStr">
        <is>
          <t>WOMENS</t>
        </is>
      </c>
      <c r="H466" s="0" t="inlineStr">
        <is>
          <t>12 PACK</t>
        </is>
      </c>
      <c r="I466" s="0">
        <v>288</v>
      </c>
      <c r="J466" s="0">
        <v>0</v>
      </c>
    </row>
    <row r="467" spans="1:10" customHeight="0">
      <c r="A467" s="0">
        <f>HYPERLINK("https://dl.dropboxusercontent.com/scl/fi/2vvzohnzf8j526m6swxzt/rhodes-129979-f.jpg?rlkey=eld1jnjgd8gqlufeouisbhdmi&amp;dl=0","Click to download Image")</f>
      </c>
      <c r="B467" s="0">
        <f>HYPERLINK("https://dl.dropboxusercontent.com/scl/fi/10zavfl3zzldzzx6kf49c/mens-jackets-size-chartsrhodes.jpg?rlkey=ctist0x25yrcipcvrvbbgyjfr&amp;dl=0","Click to download SizeChart")</f>
      </c>
      <c r="C467" s="0" t="inlineStr">
        <is>
          <t>Rhodes Men's Jacket</t>
        </is>
      </c>
      <c r="D467" s="0" t="inlineStr">
        <is>
          <t>'129979</t>
        </is>
      </c>
      <c r="E467" s="0" t="inlineStr">
        <is>
          <t>ISU RHODES M CO:129979A-S</t>
        </is>
      </c>
      <c r="F467" s="0" t="inlineStr">
        <is>
          <t>'801129979044</t>
        </is>
      </c>
      <c r="G467" s="0" t="inlineStr">
        <is>
          <t>MENS</t>
        </is>
      </c>
      <c r="H467" s="0" t="inlineStr">
        <is>
          <t>S</t>
        </is>
      </c>
      <c r="I467" s="0">
        <v>99.99</v>
      </c>
      <c r="J467" s="0">
        <v>15</v>
      </c>
    </row>
    <row r="468" spans="1:10" customHeight="0">
      <c r="A468" s="0">
        <f>HYPERLINK("https://dl.dropboxusercontent.com/scl/fi/2vvzohnzf8j526m6swxzt/rhodes-129979-f.jpg?rlkey=eld1jnjgd8gqlufeouisbhdmi&amp;dl=0","Click to download Image")</f>
      </c>
      <c r="B468" s="0">
        <f>HYPERLINK("https://dl.dropboxusercontent.com/scl/fi/10zavfl3zzldzzx6kf49c/mens-jackets-size-chartsrhodes.jpg?rlkey=ctist0x25yrcipcvrvbbgyjfr&amp;dl=0","Click to download SizeChart")</f>
      </c>
      <c r="C468" s="0" t="inlineStr">
        <is>
          <t>Rhodes Men's Jacket</t>
        </is>
      </c>
      <c r="D468" s="0" t="inlineStr">
        <is>
          <t>'129979</t>
        </is>
      </c>
      <c r="E468" s="0" t="inlineStr">
        <is>
          <t>ISU RHODES M CO:129979B-M</t>
        </is>
      </c>
      <c r="F468" s="0" t="inlineStr">
        <is>
          <t>'801129979051</t>
        </is>
      </c>
      <c r="G468" s="0" t="inlineStr">
        <is>
          <t>MENS</t>
        </is>
      </c>
      <c r="H468" s="0" t="inlineStr">
        <is>
          <t>M</t>
        </is>
      </c>
      <c r="I468" s="0">
        <v>99.99</v>
      </c>
      <c r="J468" s="0">
        <v>30</v>
      </c>
    </row>
    <row r="469" spans="1:10" customHeight="0">
      <c r="A469" s="0">
        <f>HYPERLINK("https://dl.dropboxusercontent.com/scl/fi/2vvzohnzf8j526m6swxzt/rhodes-129979-f.jpg?rlkey=eld1jnjgd8gqlufeouisbhdmi&amp;dl=0","Click to download Image")</f>
      </c>
      <c r="B469" s="0">
        <f>HYPERLINK("https://dl.dropboxusercontent.com/scl/fi/10zavfl3zzldzzx6kf49c/mens-jackets-size-chartsrhodes.jpg?rlkey=ctist0x25yrcipcvrvbbgyjfr&amp;dl=0","Click to download SizeChart")</f>
      </c>
      <c r="C469" s="0" t="inlineStr">
        <is>
          <t>Rhodes Men's Jacket</t>
        </is>
      </c>
      <c r="D469" s="0" t="inlineStr">
        <is>
          <t>'129979</t>
        </is>
      </c>
      <c r="E469" s="0" t="inlineStr">
        <is>
          <t>ISU RHODES M CO:129979C-L</t>
        </is>
      </c>
      <c r="F469" s="0" t="inlineStr">
        <is>
          <t>'801129979068</t>
        </is>
      </c>
      <c r="G469" s="0" t="inlineStr">
        <is>
          <t>MENS</t>
        </is>
      </c>
      <c r="H469" s="0" t="inlineStr">
        <is>
          <t>L</t>
        </is>
      </c>
      <c r="I469" s="0">
        <v>99.99</v>
      </c>
      <c r="J469" s="0">
        <v>38</v>
      </c>
    </row>
    <row r="470" spans="1:10" customHeight="0">
      <c r="A470" s="0">
        <f>HYPERLINK("https://dl.dropboxusercontent.com/scl/fi/2vvzohnzf8j526m6swxzt/rhodes-129979-f.jpg?rlkey=eld1jnjgd8gqlufeouisbhdmi&amp;dl=0","Click to download Image")</f>
      </c>
      <c r="B470" s="0">
        <f>HYPERLINK("https://dl.dropboxusercontent.com/scl/fi/10zavfl3zzldzzx6kf49c/mens-jackets-size-chartsrhodes.jpg?rlkey=ctist0x25yrcipcvrvbbgyjfr&amp;dl=0","Click to download SizeChart")</f>
      </c>
      <c r="C470" s="0" t="inlineStr">
        <is>
          <t>Rhodes Men's Jacket</t>
        </is>
      </c>
      <c r="D470" s="0" t="inlineStr">
        <is>
          <t>'129979</t>
        </is>
      </c>
      <c r="E470" s="0" t="inlineStr">
        <is>
          <t>ISU RHODES M CO:129979D-XL</t>
        </is>
      </c>
      <c r="F470" s="0" t="inlineStr">
        <is>
          <t>'801129979075</t>
        </is>
      </c>
      <c r="G470" s="0" t="inlineStr">
        <is>
          <t>MENS</t>
        </is>
      </c>
      <c r="H470" s="0" t="inlineStr">
        <is>
          <t>XL</t>
        </is>
      </c>
      <c r="I470" s="0">
        <v>99.99</v>
      </c>
      <c r="J470" s="0">
        <v>37</v>
      </c>
    </row>
    <row r="471" spans="1:10" customHeight="0">
      <c r="A471" s="0">
        <f>HYPERLINK("https://dl.dropboxusercontent.com/scl/fi/2vvzohnzf8j526m6swxzt/rhodes-129979-f.jpg?rlkey=eld1jnjgd8gqlufeouisbhdmi&amp;dl=0","Click to download Image")</f>
      </c>
      <c r="B471" s="0">
        <f>HYPERLINK("https://dl.dropboxusercontent.com/scl/fi/10zavfl3zzldzzx6kf49c/mens-jackets-size-chartsrhodes.jpg?rlkey=ctist0x25yrcipcvrvbbgyjfr&amp;dl=0","Click to download SizeChart")</f>
      </c>
      <c r="C471" s="0" t="inlineStr">
        <is>
          <t>Rhodes Men's Jacket</t>
        </is>
      </c>
      <c r="D471" s="0" t="inlineStr">
        <is>
          <t>'129979</t>
        </is>
      </c>
      <c r="E471" s="0" t="inlineStr">
        <is>
          <t>ISU RHODES M CO:129979E-2XL</t>
        </is>
      </c>
      <c r="F471" s="0" t="inlineStr">
        <is>
          <t>'801129979082</t>
        </is>
      </c>
      <c r="G471" s="0" t="inlineStr">
        <is>
          <t>MENS</t>
        </is>
      </c>
      <c r="H471" s="0" t="inlineStr">
        <is>
          <t>2XL</t>
        </is>
      </c>
      <c r="I471" s="0">
        <v>99.99</v>
      </c>
      <c r="J471" s="0">
        <v>27</v>
      </c>
    </row>
    <row r="472" spans="1:10" customHeight="0">
      <c r="A472" s="0">
        <f>HYPERLINK("https://dl.dropboxusercontent.com/scl/fi/2vvzohnzf8j526m6swxzt/rhodes-129979-f.jpg?rlkey=eld1jnjgd8gqlufeouisbhdmi&amp;dl=0","Click to download Image")</f>
      </c>
      <c r="B472" s="0">
        <f>HYPERLINK("https://dl.dropboxusercontent.com/scl/fi/10zavfl3zzldzzx6kf49c/mens-jackets-size-chartsrhodes.jpg?rlkey=ctist0x25yrcipcvrvbbgyjfr&amp;dl=0","Click to download SizeChart")</f>
      </c>
      <c r="C472" s="0" t="inlineStr">
        <is>
          <t>Rhodes Men's Jacket</t>
        </is>
      </c>
      <c r="D472" s="0" t="inlineStr">
        <is>
          <t>'129979</t>
        </is>
      </c>
      <c r="E472" s="0" t="inlineStr">
        <is>
          <t>ISU RHODES M CO:129979F-3XL</t>
        </is>
      </c>
      <c r="F472" s="0" t="inlineStr">
        <is>
          <t>'801129979099</t>
        </is>
      </c>
      <c r="G472" s="0" t="inlineStr">
        <is>
          <t>MENS</t>
        </is>
      </c>
      <c r="H472" s="0" t="inlineStr">
        <is>
          <t>3XL</t>
        </is>
      </c>
      <c r="I472" s="0">
        <v>99.99</v>
      </c>
      <c r="J472" s="0">
        <v>15</v>
      </c>
    </row>
    <row r="473" spans="1:10" customHeight="0">
      <c r="A473" s="0">
        <f>HYPERLINK("https://dl.dropboxusercontent.com/scl/fi/2vvzohnzf8j526m6swxzt/rhodes-129979-f.jpg?rlkey=eld1jnjgd8gqlufeouisbhdmi&amp;dl=0","Click to download Image")</f>
      </c>
      <c r="B473" s="0">
        <f>HYPERLINK("https://dl.dropboxusercontent.com/scl/fi/10zavfl3zzldzzx6kf49c/mens-jackets-size-chartsrhodes.jpg?rlkey=ctist0x25yrcipcvrvbbgyjfr&amp;dl=0","Click to download SizeChart")</f>
      </c>
      <c r="C473" s="0" t="inlineStr">
        <is>
          <t>Rhodes Men's Jacket</t>
        </is>
      </c>
      <c r="D473" s="0" t="inlineStr">
        <is>
          <t>'129979</t>
        </is>
      </c>
      <c r="E473" s="0" t="inlineStr">
        <is>
          <t>ISU RHODES M CO 12PK:129979Z-12PK</t>
        </is>
      </c>
      <c r="F473" s="0" t="inlineStr">
        <is>
          <t>'801129979990</t>
        </is>
      </c>
      <c r="G473" s="0" t="inlineStr">
        <is>
          <t>MENS</t>
        </is>
      </c>
      <c r="H473" s="0" t="inlineStr">
        <is>
          <t>12 PACK</t>
        </is>
      </c>
      <c r="I473" s="0">
        <v>966</v>
      </c>
      <c r="J473" s="0">
        <v>13</v>
      </c>
    </row>
    <row r="474" spans="1:10" customHeight="0">
      <c r="A474" s="0">
        <f>HYPERLINK("https://dl.dropboxusercontent.com/scl/fi/3zti806jn8vhpm6hsplj2/dsc8939edit-isu.jpg?rlkey=3890w9ixjsjsmy4zqlbs2etv5&amp;dl=0","Click to download Image")</f>
      </c>
      <c r="B474" s="0">
        <f>HYPERLINK("https://dl.dropboxusercontent.com/scl/fi/3kby2vd5smotd1613gpgm/womens-t-shirt-size-chartsemory.jpg?rlkey=uyq6bg2qanvny87yr6k5n9etc&amp;dl=0","Click to download SizeChart")</f>
      </c>
      <c r="C474" s="0" t="inlineStr">
        <is>
          <t>Emory Women's T-shirt</t>
        </is>
      </c>
      <c r="D474" s="0" t="inlineStr">
        <is>
          <t>'129921</t>
        </is>
      </c>
      <c r="E474" s="0" t="inlineStr">
        <is>
          <t>ISU EMORY W DG:129921A-S</t>
        </is>
      </c>
      <c r="F474" s="0" t="inlineStr">
        <is>
          <t>'801129921043</t>
        </is>
      </c>
      <c r="G474" s="0" t="inlineStr">
        <is>
          <t>WOMENS</t>
        </is>
      </c>
      <c r="H474" s="0" t="inlineStr">
        <is>
          <t>S</t>
        </is>
      </c>
      <c r="I474" s="0">
        <v>34.99</v>
      </c>
      <c r="J474" s="0">
        <v>12</v>
      </c>
    </row>
    <row r="475" spans="1:10" customHeight="0">
      <c r="A475" s="0">
        <f>HYPERLINK("https://dl.dropboxusercontent.com/scl/fi/3zti806jn8vhpm6hsplj2/dsc8939edit-isu.jpg?rlkey=3890w9ixjsjsmy4zqlbs2etv5&amp;dl=0","Click to download Image")</f>
      </c>
      <c r="B475" s="0">
        <f>HYPERLINK("https://dl.dropboxusercontent.com/scl/fi/3kby2vd5smotd1613gpgm/womens-t-shirt-size-chartsemory.jpg?rlkey=uyq6bg2qanvny87yr6k5n9etc&amp;dl=0","Click to download SizeChart")</f>
      </c>
      <c r="C475" s="0" t="inlineStr">
        <is>
          <t>Emory Women's T-shirt</t>
        </is>
      </c>
      <c r="D475" s="0" t="inlineStr">
        <is>
          <t>'129921</t>
        </is>
      </c>
      <c r="E475" s="0" t="inlineStr">
        <is>
          <t>ISU EMORY W DG:129921B-M</t>
        </is>
      </c>
      <c r="F475" s="0" t="inlineStr">
        <is>
          <t>'801129921050</t>
        </is>
      </c>
      <c r="G475" s="0" t="inlineStr">
        <is>
          <t>WOMENS</t>
        </is>
      </c>
      <c r="H475" s="0" t="inlineStr">
        <is>
          <t>M</t>
        </is>
      </c>
      <c r="I475" s="0">
        <v>34.99</v>
      </c>
      <c r="J475" s="0">
        <v>28</v>
      </c>
    </row>
    <row r="476" spans="1:10" customHeight="0">
      <c r="A476" s="0">
        <f>HYPERLINK("https://dl.dropboxusercontent.com/scl/fi/3zti806jn8vhpm6hsplj2/dsc8939edit-isu.jpg?rlkey=3890w9ixjsjsmy4zqlbs2etv5&amp;dl=0","Click to download Image")</f>
      </c>
      <c r="B476" s="0">
        <f>HYPERLINK("https://dl.dropboxusercontent.com/scl/fi/3kby2vd5smotd1613gpgm/womens-t-shirt-size-chartsemory.jpg?rlkey=uyq6bg2qanvny87yr6k5n9etc&amp;dl=0","Click to download SizeChart")</f>
      </c>
      <c r="C476" s="0" t="inlineStr">
        <is>
          <t>Emory Women's T-shirt</t>
        </is>
      </c>
      <c r="D476" s="0" t="inlineStr">
        <is>
          <t>'129921</t>
        </is>
      </c>
      <c r="E476" s="0" t="inlineStr">
        <is>
          <t>ISU EMORY W DG:129921C-L</t>
        </is>
      </c>
      <c r="F476" s="0" t="inlineStr">
        <is>
          <t>'801129921067</t>
        </is>
      </c>
      <c r="G476" s="0" t="inlineStr">
        <is>
          <t>WOMENS</t>
        </is>
      </c>
      <c r="H476" s="0" t="inlineStr">
        <is>
          <t>L</t>
        </is>
      </c>
      <c r="I476" s="0">
        <v>34.99</v>
      </c>
      <c r="J476" s="0">
        <v>22</v>
      </c>
    </row>
    <row r="477" spans="1:10" customHeight="0">
      <c r="A477" s="0">
        <f>HYPERLINK("https://dl.dropboxusercontent.com/scl/fi/3zti806jn8vhpm6hsplj2/dsc8939edit-isu.jpg?rlkey=3890w9ixjsjsmy4zqlbs2etv5&amp;dl=0","Click to download Image")</f>
      </c>
      <c r="B477" s="0">
        <f>HYPERLINK("https://dl.dropboxusercontent.com/scl/fi/3kby2vd5smotd1613gpgm/womens-t-shirt-size-chartsemory.jpg?rlkey=uyq6bg2qanvny87yr6k5n9etc&amp;dl=0","Click to download SizeChart")</f>
      </c>
      <c r="C477" s="0" t="inlineStr">
        <is>
          <t>Emory Women's T-shirt</t>
        </is>
      </c>
      <c r="D477" s="0" t="inlineStr">
        <is>
          <t>'129921</t>
        </is>
      </c>
      <c r="E477" s="0" t="inlineStr">
        <is>
          <t>ISU EMORY W DG:129921D-XL</t>
        </is>
      </c>
      <c r="F477" s="0" t="inlineStr">
        <is>
          <t>'801129921074</t>
        </is>
      </c>
      <c r="G477" s="0" t="inlineStr">
        <is>
          <t>WOMENS</t>
        </is>
      </c>
      <c r="H477" s="0" t="inlineStr">
        <is>
          <t>XL</t>
        </is>
      </c>
      <c r="I477" s="0">
        <v>34.99</v>
      </c>
      <c r="J477" s="0">
        <v>5</v>
      </c>
    </row>
    <row r="478" spans="1:10" customHeight="0">
      <c r="A478" s="0">
        <f>HYPERLINK("https://dl.dropboxusercontent.com/scl/fi/3zti806jn8vhpm6hsplj2/dsc8939edit-isu.jpg?rlkey=3890w9ixjsjsmy4zqlbs2etv5&amp;dl=0","Click to download Image")</f>
      </c>
      <c r="B478" s="0">
        <f>HYPERLINK("https://dl.dropboxusercontent.com/scl/fi/3kby2vd5smotd1613gpgm/womens-t-shirt-size-chartsemory.jpg?rlkey=uyq6bg2qanvny87yr6k5n9etc&amp;dl=0","Click to download SizeChart")</f>
      </c>
      <c r="C478" s="0" t="inlineStr">
        <is>
          <t>Emory Women's T-shirt</t>
        </is>
      </c>
      <c r="D478" s="0" t="inlineStr">
        <is>
          <t>'129921</t>
        </is>
      </c>
      <c r="E478" s="0" t="inlineStr">
        <is>
          <t>ISU EMORY W DG:129921E-2XL</t>
        </is>
      </c>
      <c r="F478" s="0" t="inlineStr">
        <is>
          <t>'801129921081</t>
        </is>
      </c>
      <c r="G478" s="0" t="inlineStr">
        <is>
          <t>WOMENS</t>
        </is>
      </c>
      <c r="H478" s="0" t="inlineStr">
        <is>
          <t>2XL</t>
        </is>
      </c>
      <c r="I478" s="0">
        <v>34.99</v>
      </c>
      <c r="J478" s="0">
        <v>0</v>
      </c>
    </row>
    <row r="479" spans="1:10" customHeight="0">
      <c r="A479" s="0">
        <f>HYPERLINK("https://dl.dropboxusercontent.com/scl/fi/3zti806jn8vhpm6hsplj2/dsc8939edit-isu.jpg?rlkey=3890w9ixjsjsmy4zqlbs2etv5&amp;dl=0","Click to download Image")</f>
      </c>
      <c r="B479" s="0">
        <f>HYPERLINK("https://dl.dropboxusercontent.com/scl/fi/3kby2vd5smotd1613gpgm/womens-t-shirt-size-chartsemory.jpg?rlkey=uyq6bg2qanvny87yr6k5n9etc&amp;dl=0","Click to download SizeChart")</f>
      </c>
      <c r="C479" s="0" t="inlineStr">
        <is>
          <t>Emory Women's T-shirt</t>
        </is>
      </c>
      <c r="D479" s="0" t="inlineStr">
        <is>
          <t>'129921</t>
        </is>
      </c>
      <c r="E479" s="0" t="inlineStr">
        <is>
          <t>ISU EMORY W DG:129921F-3XL</t>
        </is>
      </c>
      <c r="F479" s="0" t="inlineStr">
        <is>
          <t>'801129921098</t>
        </is>
      </c>
      <c r="G479" s="0" t="inlineStr">
        <is>
          <t>WOMENS</t>
        </is>
      </c>
      <c r="H479" s="0" t="inlineStr">
        <is>
          <t>3XL</t>
        </is>
      </c>
      <c r="I479" s="0">
        <v>34.99</v>
      </c>
      <c r="J479" s="0">
        <v>3</v>
      </c>
    </row>
    <row r="480" spans="1:10" customHeight="0">
      <c r="A480" s="0">
        <f>HYPERLINK("https://dl.dropboxusercontent.com/scl/fi/3zti806jn8vhpm6hsplj2/dsc8939edit-isu.jpg?rlkey=3890w9ixjsjsmy4zqlbs2etv5&amp;dl=0","Click to download Image")</f>
      </c>
      <c r="B480" s="0">
        <f>HYPERLINK("https://dl.dropboxusercontent.com/scl/fi/3kby2vd5smotd1613gpgm/womens-t-shirt-size-chartsemory.jpg?rlkey=uyq6bg2qanvny87yr6k5n9etc&amp;dl=0","Click to download SizeChart")</f>
      </c>
      <c r="C480" s="0" t="inlineStr">
        <is>
          <t>Emory Women's T-shirt</t>
        </is>
      </c>
      <c r="D480" s="0" t="inlineStr">
        <is>
          <t>'129921</t>
        </is>
      </c>
      <c r="E480" s="0" t="inlineStr">
        <is>
          <t>ISU EMORY W DG:129921Z-12PK</t>
        </is>
      </c>
      <c r="F480" s="0" t="inlineStr">
        <is>
          <t>'801129921999</t>
        </is>
      </c>
      <c r="G480" s="0" t="inlineStr">
        <is>
          <t>WOMENS</t>
        </is>
      </c>
      <c r="H480" s="0" t="inlineStr">
        <is>
          <t>12 PACK</t>
        </is>
      </c>
      <c r="I480" s="0">
        <v>336</v>
      </c>
      <c r="J480" s="0">
        <v>2</v>
      </c>
    </row>
    <row r="481" spans="1:10" customHeight="0">
      <c r="A481" s="0">
        <f>HYPERLINK("https://dl.dropboxusercontent.com/scl/fi/8du3f3sdqlguva61js7ld/f22-136bc.jpg?rlkey=f52dqa07str05q52q9etamgtf&amp;dl=0","Click to download Image")</f>
      </c>
      <c r="C481" s="0" t="inlineStr">
        <is>
          <t>Coe Infant Beanie</t>
        </is>
      </c>
      <c r="D481" s="0" t="inlineStr">
        <is>
          <t>'126763</t>
        </is>
      </c>
      <c r="E481" s="0" t="inlineStr">
        <is>
          <t>ISU COE I RE:126763</t>
        </is>
      </c>
      <c r="F481" s="0" t="inlineStr">
        <is>
          <t>'701126763014</t>
        </is>
      </c>
      <c r="G481" s="0" t="inlineStr">
        <is>
          <t>INFANT</t>
        </is>
      </c>
      <c r="I481" s="0">
        <v>29.99</v>
      </c>
      <c r="J481" s="0">
        <v>1</v>
      </c>
    </row>
    <row r="482" spans="1:10" customHeight="0">
      <c r="A482" s="0">
        <f>HYPERLINK("https://dl.dropboxusercontent.com/scl/fi/kd6erfpudg30r752k15xm/larkin-isu-edit.jpg?rlkey=v10qzjgw62x71g2qqeet8lmna&amp;dl=0","Click to download Image")</f>
      </c>
      <c r="C482" s="0" t="inlineStr">
        <is>
          <t>Larkin Womens Oversized T-shirt</t>
        </is>
      </c>
      <c r="D482" s="0" t="inlineStr">
        <is>
          <t>'129804</t>
        </is>
      </c>
      <c r="E482" s="0" t="inlineStr">
        <is>
          <t>ISU LARKIN W BK:129804S/M</t>
        </is>
      </c>
      <c r="F482" s="0" t="inlineStr">
        <is>
          <t>'801129804421</t>
        </is>
      </c>
      <c r="G482" s="0" t="inlineStr">
        <is>
          <t>WOMENS</t>
        </is>
      </c>
      <c r="H482" s="0" t="inlineStr">
        <is>
          <t>S/M</t>
        </is>
      </c>
      <c r="I482" s="0">
        <v>29.99</v>
      </c>
      <c r="J482" s="0">
        <v>14</v>
      </c>
    </row>
    <row r="483" spans="1:10" customHeight="0">
      <c r="A483" s="0">
        <f>HYPERLINK("https://dl.dropboxusercontent.com/scl/fi/kd6erfpudg30r752k15xm/larkin-isu-edit.jpg?rlkey=v10qzjgw62x71g2qqeet8lmna&amp;dl=0","Click to download Image")</f>
      </c>
      <c r="C483" s="0" t="inlineStr">
        <is>
          <t>Larkin Womens Oversized T-shirt</t>
        </is>
      </c>
      <c r="D483" s="0" t="inlineStr">
        <is>
          <t>'129804</t>
        </is>
      </c>
      <c r="E483" s="0" t="inlineStr">
        <is>
          <t>ISU LARKIN W BK:129804L/XL</t>
        </is>
      </c>
      <c r="F483" s="0" t="inlineStr">
        <is>
          <t>'801129804438</t>
        </is>
      </c>
      <c r="G483" s="0" t="inlineStr">
        <is>
          <t>WOMENS</t>
        </is>
      </c>
      <c r="H483" s="0" t="inlineStr">
        <is>
          <t>L/XL</t>
        </is>
      </c>
      <c r="I483" s="0">
        <v>29.99</v>
      </c>
      <c r="J483" s="0">
        <v>16</v>
      </c>
    </row>
    <row r="484" spans="1:10" customHeight="0">
      <c r="A484" s="0">
        <f>HYPERLINK("https://dl.dropboxusercontent.com/scl/fi/kd6erfpudg30r752k15xm/larkin-isu-edit.jpg?rlkey=v10qzjgw62x71g2qqeet8lmna&amp;dl=0","Click to download Image")</f>
      </c>
      <c r="C484" s="0" t="inlineStr">
        <is>
          <t>Larkin Womens Oversized T-shirt</t>
        </is>
      </c>
      <c r="D484" s="0" t="inlineStr">
        <is>
          <t>'129804</t>
        </is>
      </c>
      <c r="E484" s="0" t="inlineStr">
        <is>
          <t>ISU LARKIN W BK 12PK:129804Z-12PK</t>
        </is>
      </c>
      <c r="F484" s="0" t="inlineStr">
        <is>
          <t>'801129804995</t>
        </is>
      </c>
      <c r="G484" s="0" t="inlineStr">
        <is>
          <t>WOMENS</t>
        </is>
      </c>
      <c r="H484" s="0" t="inlineStr">
        <is>
          <t>12 PACK</t>
        </is>
      </c>
      <c r="I484" s="0">
        <v>288</v>
      </c>
      <c r="J484" s="0">
        <v>2</v>
      </c>
    </row>
    <row r="485" spans="1:10" customHeight="0">
      <c r="A485" s="0">
        <f>HYPERLINK("https://dl.dropboxusercontent.com/scl/fi/rxg1qlc3q8gxiq7rnicx3/f22-51bc85356.jpg?rlkey=mo1q1vhvk8tcaf0vm9k4lxrbv&amp;dl=0","Click to download Image")</f>
      </c>
      <c r="B485" s="0">
        <f>HYPERLINK("https://dl.dropboxusercontent.com/scl/fi/19hqdxjzmk3dzhbhi798q/womens-hoodie-and-sweatshirt-size-chartsliv-zip.jpg?rlkey=5flklt02qijjyn3esxsw7kpng&amp;dl=0","Click to download SizeChart")</f>
      </c>
      <c r="C485" s="0" t="inlineStr">
        <is>
          <t>Liv Women's Full Zip</t>
        </is>
      </c>
      <c r="D485" s="0" t="inlineStr">
        <is>
          <t>'126698</t>
        </is>
      </c>
      <c r="E485" s="0" t="inlineStr">
        <is>
          <t>ISU LIV W CO:126698A-S</t>
        </is>
      </c>
      <c r="F485" s="0" t="inlineStr">
        <is>
          <t>'801126698047</t>
        </is>
      </c>
      <c r="G485" s="0" t="inlineStr">
        <is>
          <t>WOMENS</t>
        </is>
      </c>
      <c r="H485" s="0" t="inlineStr">
        <is>
          <t>S</t>
        </is>
      </c>
      <c r="I485" s="0">
        <v>59.99</v>
      </c>
      <c r="J485" s="0">
        <v>10</v>
      </c>
    </row>
    <row r="486" spans="1:10" customHeight="0">
      <c r="A486" s="0">
        <f>HYPERLINK("https://dl.dropboxusercontent.com/scl/fi/rxg1qlc3q8gxiq7rnicx3/f22-51bc85356.jpg?rlkey=mo1q1vhvk8tcaf0vm9k4lxrbv&amp;dl=0","Click to download Image")</f>
      </c>
      <c r="B486" s="0">
        <f>HYPERLINK("https://dl.dropboxusercontent.com/scl/fi/19hqdxjzmk3dzhbhi798q/womens-hoodie-and-sweatshirt-size-chartsliv-zip.jpg?rlkey=5flklt02qijjyn3esxsw7kpng&amp;dl=0","Click to download SizeChart")</f>
      </c>
      <c r="C486" s="0" t="inlineStr">
        <is>
          <t>Liv Women's Full Zip</t>
        </is>
      </c>
      <c r="D486" s="0" t="inlineStr">
        <is>
          <t>'126698</t>
        </is>
      </c>
      <c r="E486" s="0" t="inlineStr">
        <is>
          <t>ISU LIV W CO:126698B-M</t>
        </is>
      </c>
      <c r="F486" s="0" t="inlineStr">
        <is>
          <t>'801126698054</t>
        </is>
      </c>
      <c r="G486" s="0" t="inlineStr">
        <is>
          <t>WOMENS</t>
        </is>
      </c>
      <c r="H486" s="0" t="inlineStr">
        <is>
          <t>M</t>
        </is>
      </c>
      <c r="I486" s="0">
        <v>59.99</v>
      </c>
      <c r="J486" s="0">
        <v>24</v>
      </c>
    </row>
    <row r="487" spans="1:10" customHeight="0">
      <c r="A487" s="0">
        <f>HYPERLINK("https://dl.dropboxusercontent.com/scl/fi/rxg1qlc3q8gxiq7rnicx3/f22-51bc85356.jpg?rlkey=mo1q1vhvk8tcaf0vm9k4lxrbv&amp;dl=0","Click to download Image")</f>
      </c>
      <c r="B487" s="0">
        <f>HYPERLINK("https://dl.dropboxusercontent.com/scl/fi/19hqdxjzmk3dzhbhi798q/womens-hoodie-and-sweatshirt-size-chartsliv-zip.jpg?rlkey=5flklt02qijjyn3esxsw7kpng&amp;dl=0","Click to download SizeChart")</f>
      </c>
      <c r="C487" s="0" t="inlineStr">
        <is>
          <t>Liv Women's Full Zip</t>
        </is>
      </c>
      <c r="D487" s="0" t="inlineStr">
        <is>
          <t>'126698</t>
        </is>
      </c>
      <c r="E487" s="0" t="inlineStr">
        <is>
          <t>ISU LIV W CO:126698C-L</t>
        </is>
      </c>
      <c r="F487" s="0" t="inlineStr">
        <is>
          <t>'801126698061</t>
        </is>
      </c>
      <c r="G487" s="0" t="inlineStr">
        <is>
          <t>WOMENS</t>
        </is>
      </c>
      <c r="H487" s="0" t="inlineStr">
        <is>
          <t>L</t>
        </is>
      </c>
      <c r="I487" s="0">
        <v>59.99</v>
      </c>
      <c r="J487" s="0">
        <v>22</v>
      </c>
    </row>
    <row r="488" spans="1:10" customHeight="0">
      <c r="A488" s="0">
        <f>HYPERLINK("https://dl.dropboxusercontent.com/scl/fi/rxg1qlc3q8gxiq7rnicx3/f22-51bc85356.jpg?rlkey=mo1q1vhvk8tcaf0vm9k4lxrbv&amp;dl=0","Click to download Image")</f>
      </c>
      <c r="B488" s="0">
        <f>HYPERLINK("https://dl.dropboxusercontent.com/scl/fi/19hqdxjzmk3dzhbhi798q/womens-hoodie-and-sweatshirt-size-chartsliv-zip.jpg?rlkey=5flklt02qijjyn3esxsw7kpng&amp;dl=0","Click to download SizeChart")</f>
      </c>
      <c r="C488" s="0" t="inlineStr">
        <is>
          <t>Liv Women's Full Zip</t>
        </is>
      </c>
      <c r="D488" s="0" t="inlineStr">
        <is>
          <t>'126698</t>
        </is>
      </c>
      <c r="E488" s="0" t="inlineStr">
        <is>
          <t>ISU LIV W CO:126698D-XL</t>
        </is>
      </c>
      <c r="F488" s="0" t="inlineStr">
        <is>
          <t>'801126698078</t>
        </is>
      </c>
      <c r="G488" s="0" t="inlineStr">
        <is>
          <t>WOMENS</t>
        </is>
      </c>
      <c r="H488" s="0" t="inlineStr">
        <is>
          <t>XL</t>
        </is>
      </c>
      <c r="I488" s="0">
        <v>59.99</v>
      </c>
      <c r="J488" s="0">
        <v>4</v>
      </c>
    </row>
    <row r="489" spans="1:10" customHeight="0">
      <c r="A489" s="0">
        <f>HYPERLINK("https://dl.dropboxusercontent.com/scl/fi/rxg1qlc3q8gxiq7rnicx3/f22-51bc85356.jpg?rlkey=mo1q1vhvk8tcaf0vm9k4lxrbv&amp;dl=0","Click to download Image")</f>
      </c>
      <c r="B489" s="0">
        <f>HYPERLINK("https://dl.dropboxusercontent.com/scl/fi/19hqdxjzmk3dzhbhi798q/womens-hoodie-and-sweatshirt-size-chartsliv-zip.jpg?rlkey=5flklt02qijjyn3esxsw7kpng&amp;dl=0","Click to download SizeChart")</f>
      </c>
      <c r="C489" s="0" t="inlineStr">
        <is>
          <t>Liv Women's Full Zip</t>
        </is>
      </c>
      <c r="D489" s="0" t="inlineStr">
        <is>
          <t>'126698</t>
        </is>
      </c>
      <c r="E489" s="0" t="inlineStr">
        <is>
          <t>ISU LIV W CO:126698E-2XL</t>
        </is>
      </c>
      <c r="F489" s="0" t="inlineStr">
        <is>
          <t>'801126698085</t>
        </is>
      </c>
      <c r="G489" s="0" t="inlineStr">
        <is>
          <t>WOMENS</t>
        </is>
      </c>
      <c r="H489" s="0" t="inlineStr">
        <is>
          <t>2XL</t>
        </is>
      </c>
      <c r="I489" s="0">
        <v>59.99</v>
      </c>
      <c r="J489" s="0">
        <v>0</v>
      </c>
    </row>
    <row r="490" spans="1:10" customHeight="0">
      <c r="A490" s="0">
        <f>HYPERLINK("https://dl.dropboxusercontent.com/scl/fi/rxg1qlc3q8gxiq7rnicx3/f22-51bc85356.jpg?rlkey=mo1q1vhvk8tcaf0vm9k4lxrbv&amp;dl=0","Click to download Image")</f>
      </c>
      <c r="B490" s="0">
        <f>HYPERLINK("https://dl.dropboxusercontent.com/scl/fi/19hqdxjzmk3dzhbhi798q/womens-hoodie-and-sweatshirt-size-chartsliv-zip.jpg?rlkey=5flklt02qijjyn3esxsw7kpng&amp;dl=0","Click to download SizeChart")</f>
      </c>
      <c r="C490" s="0" t="inlineStr">
        <is>
          <t>Liv Women's Full Zip</t>
        </is>
      </c>
      <c r="D490" s="0" t="inlineStr">
        <is>
          <t>'126698</t>
        </is>
      </c>
      <c r="E490" s="0" t="inlineStr">
        <is>
          <t>ISU LIV W CO:126698F-3XL</t>
        </is>
      </c>
      <c r="F490" s="0" t="inlineStr">
        <is>
          <t>'801126698092</t>
        </is>
      </c>
      <c r="G490" s="0" t="inlineStr">
        <is>
          <t>WOMENS</t>
        </is>
      </c>
      <c r="H490" s="0" t="inlineStr">
        <is>
          <t>3XL</t>
        </is>
      </c>
      <c r="I490" s="0">
        <v>59.99</v>
      </c>
      <c r="J490" s="0">
        <v>5</v>
      </c>
    </row>
    <row r="491" spans="1:10" customHeight="0">
      <c r="A491" s="0">
        <f>HYPERLINK("https://dl.dropboxusercontent.com/scl/fi/rxg1qlc3q8gxiq7rnicx3/f22-51bc85356.jpg?rlkey=mo1q1vhvk8tcaf0vm9k4lxrbv&amp;dl=0","Click to download Image")</f>
      </c>
      <c r="B491" s="0">
        <f>HYPERLINK("https://dl.dropboxusercontent.com/scl/fi/19hqdxjzmk3dzhbhi798q/womens-hoodie-and-sweatshirt-size-chartsliv-zip.jpg?rlkey=5flklt02qijjyn3esxsw7kpng&amp;dl=0","Click to download SizeChart")</f>
      </c>
      <c r="C491" s="0" t="inlineStr">
        <is>
          <t>Liv Women's Full Zip</t>
        </is>
      </c>
      <c r="D491" s="0" t="inlineStr">
        <is>
          <t>'126698</t>
        </is>
      </c>
      <c r="E491" s="0" t="inlineStr">
        <is>
          <t>ISU LIV W CO 12PK:126698Z-12PK</t>
        </is>
      </c>
      <c r="F491" s="0" t="inlineStr">
        <is>
          <t>'801126698993</t>
        </is>
      </c>
      <c r="G491" s="0" t="inlineStr">
        <is>
          <t>WOMENS</t>
        </is>
      </c>
      <c r="H491" s="0" t="inlineStr">
        <is>
          <t>12 PACK</t>
        </is>
      </c>
      <c r="I491" s="0">
        <v>576</v>
      </c>
      <c r="J491" s="0">
        <v>2</v>
      </c>
    </row>
    <row r="492" spans="1:10" customHeight="0">
      <c r="A492" s="0">
        <f>HYPERLINK("https://dl.dropboxusercontent.com/scl/fi/tmm3jy8wg1mmkbzhpv927/lena-129867-af.jpg?rlkey=kcc4266cr53dw4d4s3smw8sgh&amp;dl=0","Click to download Image")</f>
      </c>
      <c r="C492" s="0" t="inlineStr">
        <is>
          <t>Lena Women's Cap</t>
        </is>
      </c>
      <c r="D492" s="0" t="inlineStr">
        <is>
          <t>'129867</t>
        </is>
      </c>
      <c r="E492" s="0" t="inlineStr">
        <is>
          <t>ISU LENA A CO:129867</t>
        </is>
      </c>
      <c r="F492" s="0" t="inlineStr">
        <is>
          <t>'701129867016</t>
        </is>
      </c>
      <c r="G492" s="0" t="inlineStr">
        <is>
          <t>WOMENS</t>
        </is>
      </c>
      <c r="H492" s="0" t="inlineStr">
        <is>
          <t>WOMEN:56CM</t>
        </is>
      </c>
      <c r="I492" s="0">
        <v>24.99</v>
      </c>
      <c r="J492" s="0">
        <v>18</v>
      </c>
    </row>
    <row r="493" spans="1:10" customHeight="0">
      <c r="A493" s="0">
        <f>HYPERLINK("https://dl.dropboxusercontent.com/scl/fi/09qh94gp2j2ide1dcc1f7/129863-af.jpg?rlkey=ydw34yu7gxh7giu2dkmsb4mjs&amp;dl=0","Click to download Image")</f>
      </c>
      <c r="C493" s="0" t="inlineStr">
        <is>
          <t>Layla Womens Cap</t>
        </is>
      </c>
      <c r="D493" s="0" t="inlineStr">
        <is>
          <t>'129863</t>
        </is>
      </c>
      <c r="E493" s="0" t="inlineStr">
        <is>
          <t>ISU LAYLA A CL:129863</t>
        </is>
      </c>
      <c r="F493" s="0" t="inlineStr">
        <is>
          <t>'701129863018</t>
        </is>
      </c>
      <c r="G493" s="0" t="inlineStr">
        <is>
          <t>WOMENS</t>
        </is>
      </c>
      <c r="H493" s="0" t="inlineStr">
        <is>
          <t>WOMENS</t>
        </is>
      </c>
      <c r="I493" s="0">
        <v>24.99</v>
      </c>
      <c r="J493" s="0">
        <v>62</v>
      </c>
    </row>
    <row r="494" spans="1:10" customHeight="0">
      <c r="A494" s="0">
        <f>HYPERLINK("https://dl.dropboxusercontent.com/scl/fi/hjb58lf7fsyxandp47otq/dsc9397-editbc.jpg?rlkey=xtgeoqcpna9kbhemyj8z3qv9j&amp;dl=0","Click to download Image")</f>
      </c>
      <c r="C494" s="0" t="inlineStr">
        <is>
          <t>Shiloh Infant Top Knot Beanie</t>
        </is>
      </c>
      <c r="D494" s="0" t="inlineStr">
        <is>
          <t>'126315</t>
        </is>
      </c>
      <c r="E494" s="0" t="inlineStr">
        <is>
          <t>ISU SHILOH I CL:126315</t>
        </is>
      </c>
      <c r="F494" s="0" t="inlineStr">
        <is>
          <t>'701126315015</t>
        </is>
      </c>
      <c r="G494" s="0" t="inlineStr">
        <is>
          <t>INFANT</t>
        </is>
      </c>
      <c r="I494" s="0">
        <v>24.99</v>
      </c>
      <c r="J494" s="0">
        <v>30</v>
      </c>
    </row>
    <row r="495" spans="1:10" customHeight="0">
      <c r="A495" s="0">
        <f>HYPERLINK("https://dl.dropboxusercontent.com/scl/fi/qc52rzs37wbxballamwqc/129879-af.jpg?rlkey=kdh52mnboo0u4190ubfkoklww&amp;dl=0","Click to download Image")</f>
      </c>
      <c r="C495" s="0" t="inlineStr">
        <is>
          <t>Rosalind Women's Cap</t>
        </is>
      </c>
      <c r="D495" s="0" t="inlineStr">
        <is>
          <t>'129879</t>
        </is>
      </c>
      <c r="E495" s="0" t="inlineStr">
        <is>
          <t>ISU ROSALI A CL:129879</t>
        </is>
      </c>
      <c r="F495" s="0" t="inlineStr">
        <is>
          <t>'701129879019</t>
        </is>
      </c>
      <c r="G495" s="0" t="inlineStr">
        <is>
          <t>WOMENS</t>
        </is>
      </c>
      <c r="H495" s="0" t="inlineStr">
        <is>
          <t>WOMEN:56CM</t>
        </is>
      </c>
      <c r="I495" s="0">
        <v>24</v>
      </c>
      <c r="J495" s="0">
        <v>34</v>
      </c>
    </row>
    <row r="496" spans="1:10" customHeight="0">
      <c r="A496" s="0">
        <f>HYPERLINK("https://dl.dropboxusercontent.com/scl/fi/ucbha53ilfrzvlmfyia2x/sanford-129988-f.jpg?rlkey=mofnenheqhnhdt8snubjt6a3w&amp;dl=0","Click to download Image")</f>
      </c>
      <c r="B496" s="0">
        <f>HYPERLINK("https://dl.dropboxusercontent.com/scl/fi/qnevqe1hvy6svik2emnud/mens-hoodie-size-chartssanford-hoodie-raglan.jpg?rlkey=xgnapk89yt3h6l234u7w7pen8&amp;dl=0","Click to download SizeChart")</f>
      </c>
      <c r="C496" s="0" t="inlineStr">
        <is>
          <t>Sanford Men's Hoodie</t>
        </is>
      </c>
      <c r="D496" s="0" t="inlineStr">
        <is>
          <t>'129988</t>
        </is>
      </c>
      <c r="E496" s="0" t="inlineStr">
        <is>
          <t>ISU SANFORD M DG:129988A-S</t>
        </is>
      </c>
      <c r="F496" s="0" t="inlineStr">
        <is>
          <t>'801129988046</t>
        </is>
      </c>
      <c r="G496" s="0" t="inlineStr">
        <is>
          <t>MENS</t>
        </is>
      </c>
      <c r="H496" s="0" t="inlineStr">
        <is>
          <t>S</t>
        </is>
      </c>
      <c r="I496" s="0">
        <v>59.99</v>
      </c>
      <c r="J496" s="0">
        <v>10</v>
      </c>
    </row>
    <row r="497" spans="1:10" customHeight="0">
      <c r="A497" s="0">
        <f>HYPERLINK("https://dl.dropboxusercontent.com/scl/fi/ucbha53ilfrzvlmfyia2x/sanford-129988-f.jpg?rlkey=mofnenheqhnhdt8snubjt6a3w&amp;dl=0","Click to download Image")</f>
      </c>
      <c r="B497" s="0">
        <f>HYPERLINK("https://dl.dropboxusercontent.com/scl/fi/qnevqe1hvy6svik2emnud/mens-hoodie-size-chartssanford-hoodie-raglan.jpg?rlkey=xgnapk89yt3h6l234u7w7pen8&amp;dl=0","Click to download SizeChart")</f>
      </c>
      <c r="C497" s="0" t="inlineStr">
        <is>
          <t>Sanford Men's Hoodie</t>
        </is>
      </c>
      <c r="D497" s="0" t="inlineStr">
        <is>
          <t>'129988</t>
        </is>
      </c>
      <c r="E497" s="0" t="inlineStr">
        <is>
          <t>ISU SANFOR M DG:129988B-M</t>
        </is>
      </c>
      <c r="F497" s="0" t="inlineStr">
        <is>
          <t>'801129988053</t>
        </is>
      </c>
      <c r="G497" s="0" t="inlineStr">
        <is>
          <t>MENS</t>
        </is>
      </c>
      <c r="H497" s="0" t="inlineStr">
        <is>
          <t>M</t>
        </is>
      </c>
      <c r="I497" s="0">
        <v>59.99</v>
      </c>
      <c r="J497" s="0">
        <v>4</v>
      </c>
    </row>
    <row r="498" spans="1:10" customHeight="0">
      <c r="A498" s="0">
        <f>HYPERLINK("https://dl.dropboxusercontent.com/scl/fi/ucbha53ilfrzvlmfyia2x/sanford-129988-f.jpg?rlkey=mofnenheqhnhdt8snubjt6a3w&amp;dl=0","Click to download Image")</f>
      </c>
      <c r="B498" s="0">
        <f>HYPERLINK("https://dl.dropboxusercontent.com/scl/fi/qnevqe1hvy6svik2emnud/mens-hoodie-size-chartssanford-hoodie-raglan.jpg?rlkey=xgnapk89yt3h6l234u7w7pen8&amp;dl=0","Click to download SizeChart")</f>
      </c>
      <c r="C498" s="0" t="inlineStr">
        <is>
          <t>Sanford Men's Hoodie</t>
        </is>
      </c>
      <c r="D498" s="0" t="inlineStr">
        <is>
          <t>'129988</t>
        </is>
      </c>
      <c r="E498" s="0" t="inlineStr">
        <is>
          <t>ISU SANFOR M DG:129988C-L</t>
        </is>
      </c>
      <c r="F498" s="0" t="inlineStr">
        <is>
          <t>'801129988060</t>
        </is>
      </c>
      <c r="G498" s="0" t="inlineStr">
        <is>
          <t>MENS</t>
        </is>
      </c>
      <c r="H498" s="0" t="inlineStr">
        <is>
          <t>L</t>
        </is>
      </c>
      <c r="I498" s="0">
        <v>59.99</v>
      </c>
      <c r="J498" s="0">
        <v>1</v>
      </c>
    </row>
    <row r="499" spans="1:10" customHeight="0">
      <c r="A499" s="0">
        <f>HYPERLINK("https://dl.dropboxusercontent.com/scl/fi/ucbha53ilfrzvlmfyia2x/sanford-129988-f.jpg?rlkey=mofnenheqhnhdt8snubjt6a3w&amp;dl=0","Click to download Image")</f>
      </c>
      <c r="B499" s="0">
        <f>HYPERLINK("https://dl.dropboxusercontent.com/scl/fi/qnevqe1hvy6svik2emnud/mens-hoodie-size-chartssanford-hoodie-raglan.jpg?rlkey=xgnapk89yt3h6l234u7w7pen8&amp;dl=0","Click to download SizeChart")</f>
      </c>
      <c r="C499" s="0" t="inlineStr">
        <is>
          <t>Sanford Men's Hoodie</t>
        </is>
      </c>
      <c r="D499" s="0" t="inlineStr">
        <is>
          <t>'129988</t>
        </is>
      </c>
      <c r="E499" s="0" t="inlineStr">
        <is>
          <t>ISU SANFOR M DG:129988D-XL</t>
        </is>
      </c>
      <c r="F499" s="0" t="inlineStr">
        <is>
          <t>'801129988077</t>
        </is>
      </c>
      <c r="G499" s="0" t="inlineStr">
        <is>
          <t>MENS</t>
        </is>
      </c>
      <c r="H499" s="0" t="inlineStr">
        <is>
          <t>XL</t>
        </is>
      </c>
      <c r="I499" s="0">
        <v>59.99</v>
      </c>
      <c r="J499" s="0">
        <v>14</v>
      </c>
    </row>
    <row r="500" spans="1:10" customHeight="0">
      <c r="A500" s="0">
        <f>HYPERLINK("https://dl.dropboxusercontent.com/scl/fi/ucbha53ilfrzvlmfyia2x/sanford-129988-f.jpg?rlkey=mofnenheqhnhdt8snubjt6a3w&amp;dl=0","Click to download Image")</f>
      </c>
      <c r="B500" s="0">
        <f>HYPERLINK("https://dl.dropboxusercontent.com/scl/fi/qnevqe1hvy6svik2emnud/mens-hoodie-size-chartssanford-hoodie-raglan.jpg?rlkey=xgnapk89yt3h6l234u7w7pen8&amp;dl=0","Click to download SizeChart")</f>
      </c>
      <c r="C500" s="0" t="inlineStr">
        <is>
          <t>Sanford Men's Hoodie</t>
        </is>
      </c>
      <c r="D500" s="0" t="inlineStr">
        <is>
          <t>'129988</t>
        </is>
      </c>
      <c r="E500" s="0" t="inlineStr">
        <is>
          <t>ISU SANFOR M DG:129988E-2XL</t>
        </is>
      </c>
      <c r="F500" s="0" t="inlineStr">
        <is>
          <t>'801129988084</t>
        </is>
      </c>
      <c r="G500" s="0" t="inlineStr">
        <is>
          <t>MENS</t>
        </is>
      </c>
      <c r="H500" s="0" t="inlineStr">
        <is>
          <t>2XL</t>
        </is>
      </c>
      <c r="I500" s="0">
        <v>59.99</v>
      </c>
      <c r="J500" s="0">
        <v>2</v>
      </c>
    </row>
    <row r="501" spans="1:10" customHeight="0">
      <c r="A501" s="0">
        <f>HYPERLINK("https://dl.dropboxusercontent.com/scl/fi/ucbha53ilfrzvlmfyia2x/sanford-129988-f.jpg?rlkey=mofnenheqhnhdt8snubjt6a3w&amp;dl=0","Click to download Image")</f>
      </c>
      <c r="B501" s="0">
        <f>HYPERLINK("https://dl.dropboxusercontent.com/scl/fi/qnevqe1hvy6svik2emnud/mens-hoodie-size-chartssanford-hoodie-raglan.jpg?rlkey=xgnapk89yt3h6l234u7w7pen8&amp;dl=0","Click to download SizeChart")</f>
      </c>
      <c r="C501" s="0" t="inlineStr">
        <is>
          <t>Sanford Men's Hoodie</t>
        </is>
      </c>
      <c r="D501" s="0" t="inlineStr">
        <is>
          <t>'129988</t>
        </is>
      </c>
      <c r="E501" s="0" t="inlineStr">
        <is>
          <t>ISU SANFOR M DG:129988F-3XL</t>
        </is>
      </c>
      <c r="F501" s="0" t="inlineStr">
        <is>
          <t>'801129988091</t>
        </is>
      </c>
      <c r="G501" s="0" t="inlineStr">
        <is>
          <t>MENS</t>
        </is>
      </c>
      <c r="H501" s="0" t="inlineStr">
        <is>
          <t>3XL</t>
        </is>
      </c>
      <c r="I501" s="0">
        <v>59.99</v>
      </c>
      <c r="J501" s="0">
        <v>4</v>
      </c>
    </row>
    <row r="502" spans="1:10" customHeight="0">
      <c r="A502" s="0">
        <f>HYPERLINK("https://dl.dropboxusercontent.com/scl/fi/ucbha53ilfrzvlmfyia2x/sanford-129988-f.jpg?rlkey=mofnenheqhnhdt8snubjt6a3w&amp;dl=0","Click to download Image")</f>
      </c>
      <c r="B502" s="0">
        <f>HYPERLINK("https://dl.dropboxusercontent.com/scl/fi/qnevqe1hvy6svik2emnud/mens-hoodie-size-chartssanford-hoodie-raglan.jpg?rlkey=xgnapk89yt3h6l234u7w7pen8&amp;dl=0","Click to download SizeChart")</f>
      </c>
      <c r="C502" s="0" t="inlineStr">
        <is>
          <t>Sanford Men's Hoodie</t>
        </is>
      </c>
      <c r="D502" s="0" t="inlineStr">
        <is>
          <t>'129988</t>
        </is>
      </c>
      <c r="E502" s="0" t="inlineStr">
        <is>
          <t>ISU SANFOR M DG 12 PK:129988Z-12PK</t>
        </is>
      </c>
      <c r="F502" s="0" t="inlineStr">
        <is>
          <t>'801129988992</t>
        </is>
      </c>
      <c r="G502" s="0" t="inlineStr">
        <is>
          <t>MENS</t>
        </is>
      </c>
      <c r="H502" s="0" t="inlineStr">
        <is>
          <t>12 PACK</t>
        </is>
      </c>
      <c r="I502" s="0">
        <v>582</v>
      </c>
      <c r="J502" s="0">
        <v>1</v>
      </c>
    </row>
    <row r="503" spans="1:10" customHeight="0">
      <c r="A503" s="0">
        <f>HYPERLINK("https://dl.dropboxusercontent.com/scl/fi/7tisccivzpo1a4snpfxvq/129896-f.jpg?rlkey=hhc78gbsgfvhap7uw0dy6mxep&amp;dl=0","Click to download Image")</f>
      </c>
      <c r="C503" s="0" t="inlineStr">
        <is>
          <t>Rex Men's Long Sleeve</t>
        </is>
      </c>
      <c r="D503" s="0" t="inlineStr">
        <is>
          <t>'129896</t>
        </is>
      </c>
      <c r="E503" s="0" t="inlineStr">
        <is>
          <t>ISU REX M CL:129896A-S</t>
        </is>
      </c>
      <c r="F503" s="0" t="inlineStr">
        <is>
          <t>'801129896044</t>
        </is>
      </c>
      <c r="G503" s="0" t="inlineStr">
        <is>
          <t>MENS</t>
        </is>
      </c>
      <c r="H503" s="0" t="inlineStr">
        <is>
          <t>S</t>
        </is>
      </c>
      <c r="I503" s="0">
        <v>32.99</v>
      </c>
      <c r="J503" s="0">
        <v>2</v>
      </c>
    </row>
    <row r="504" spans="1:10" customHeight="0">
      <c r="A504" s="0">
        <f>HYPERLINK("https://dl.dropboxusercontent.com/scl/fi/7tisccivzpo1a4snpfxvq/129896-f.jpg?rlkey=hhc78gbsgfvhap7uw0dy6mxep&amp;dl=0","Click to download Image")</f>
      </c>
      <c r="C504" s="0" t="inlineStr">
        <is>
          <t>Rex Men's Long Sleeve</t>
        </is>
      </c>
      <c r="D504" s="0" t="inlineStr">
        <is>
          <t>'129896</t>
        </is>
      </c>
      <c r="E504" s="0" t="inlineStr">
        <is>
          <t>ISU REX M CL:129896B-M</t>
        </is>
      </c>
      <c r="F504" s="0" t="inlineStr">
        <is>
          <t>'801129896051</t>
        </is>
      </c>
      <c r="G504" s="0" t="inlineStr">
        <is>
          <t>MENS</t>
        </is>
      </c>
      <c r="H504" s="0" t="inlineStr">
        <is>
          <t>M</t>
        </is>
      </c>
      <c r="I504" s="0">
        <v>32.99</v>
      </c>
      <c r="J504" s="0">
        <v>0</v>
      </c>
    </row>
    <row r="505" spans="1:10" customHeight="0">
      <c r="A505" s="0">
        <f>HYPERLINK("https://dl.dropboxusercontent.com/scl/fi/7tisccivzpo1a4snpfxvq/129896-f.jpg?rlkey=hhc78gbsgfvhap7uw0dy6mxep&amp;dl=0","Click to download Image")</f>
      </c>
      <c r="C505" s="0" t="inlineStr">
        <is>
          <t>Rex Men's Long Sleeve</t>
        </is>
      </c>
      <c r="D505" s="0" t="inlineStr">
        <is>
          <t>'129896</t>
        </is>
      </c>
      <c r="E505" s="0" t="inlineStr">
        <is>
          <t>ISU REX M CL:129896C-L</t>
        </is>
      </c>
      <c r="F505" s="0" t="inlineStr">
        <is>
          <t>'801129896068</t>
        </is>
      </c>
      <c r="G505" s="0" t="inlineStr">
        <is>
          <t>MENS</t>
        </is>
      </c>
      <c r="H505" s="0" t="inlineStr">
        <is>
          <t>L</t>
        </is>
      </c>
      <c r="I505" s="0">
        <v>32.99</v>
      </c>
      <c r="J505" s="0">
        <v>0</v>
      </c>
    </row>
    <row r="506" spans="1:10" customHeight="0">
      <c r="A506" s="0">
        <f>HYPERLINK("https://dl.dropboxusercontent.com/scl/fi/7tisccivzpo1a4snpfxvq/129896-f.jpg?rlkey=hhc78gbsgfvhap7uw0dy6mxep&amp;dl=0","Click to download Image")</f>
      </c>
      <c r="C506" s="0" t="inlineStr">
        <is>
          <t>Rex Men's Long Sleeve</t>
        </is>
      </c>
      <c r="D506" s="0" t="inlineStr">
        <is>
          <t>'129896</t>
        </is>
      </c>
      <c r="E506" s="0" t="inlineStr">
        <is>
          <t>ISU REX M CL:129896D-XL</t>
        </is>
      </c>
      <c r="F506" s="0" t="inlineStr">
        <is>
          <t>'801129896075</t>
        </is>
      </c>
      <c r="G506" s="0" t="inlineStr">
        <is>
          <t>MENS</t>
        </is>
      </c>
      <c r="H506" s="0" t="inlineStr">
        <is>
          <t>XL</t>
        </is>
      </c>
      <c r="I506" s="0">
        <v>32.99</v>
      </c>
      <c r="J506" s="0">
        <v>0</v>
      </c>
    </row>
    <row r="507" spans="1:10" customHeight="0">
      <c r="A507" s="0">
        <f>HYPERLINK("https://dl.dropboxusercontent.com/scl/fi/7tisccivzpo1a4snpfxvq/129896-f.jpg?rlkey=hhc78gbsgfvhap7uw0dy6mxep&amp;dl=0","Click to download Image")</f>
      </c>
      <c r="C507" s="0" t="inlineStr">
        <is>
          <t>Rex Men's Long Sleeve</t>
        </is>
      </c>
      <c r="D507" s="0" t="inlineStr">
        <is>
          <t>'129896</t>
        </is>
      </c>
      <c r="E507" s="0" t="inlineStr">
        <is>
          <t>ISU REX M CL:129896E-2XL</t>
        </is>
      </c>
      <c r="F507" s="0" t="inlineStr">
        <is>
          <t>'801129896082</t>
        </is>
      </c>
      <c r="G507" s="0" t="inlineStr">
        <is>
          <t>MENS</t>
        </is>
      </c>
      <c r="H507" s="0" t="inlineStr">
        <is>
          <t>2XL</t>
        </is>
      </c>
      <c r="I507" s="0">
        <v>32.99</v>
      </c>
      <c r="J507" s="0">
        <v>0</v>
      </c>
    </row>
    <row r="508" spans="1:10" customHeight="0">
      <c r="A508" s="0">
        <f>HYPERLINK("https://dl.dropboxusercontent.com/scl/fi/7tisccivzpo1a4snpfxvq/129896-f.jpg?rlkey=hhc78gbsgfvhap7uw0dy6mxep&amp;dl=0","Click to download Image")</f>
      </c>
      <c r="C508" s="0" t="inlineStr">
        <is>
          <t>Rex Men's Long Sleeve</t>
        </is>
      </c>
      <c r="D508" s="0" t="inlineStr">
        <is>
          <t>'129896</t>
        </is>
      </c>
      <c r="E508" s="0" t="inlineStr">
        <is>
          <t>ISU REX M CL:129896F-3XL</t>
        </is>
      </c>
      <c r="F508" s="0" t="inlineStr">
        <is>
          <t>'801129896099</t>
        </is>
      </c>
      <c r="G508" s="0" t="inlineStr">
        <is>
          <t>MENS</t>
        </is>
      </c>
      <c r="H508" s="0" t="inlineStr">
        <is>
          <t>3XL</t>
        </is>
      </c>
      <c r="I508" s="0">
        <v>32.99</v>
      </c>
      <c r="J508" s="0">
        <v>0</v>
      </c>
    </row>
    <row r="509" spans="1:10" customHeight="0">
      <c r="A509" s="0">
        <f>HYPERLINK("https://dl.dropboxusercontent.com/scl/fi/7tisccivzpo1a4snpfxvq/129896-f.jpg?rlkey=hhc78gbsgfvhap7uw0dy6mxep&amp;dl=0","Click to download Image")</f>
      </c>
      <c r="C509" s="0" t="inlineStr">
        <is>
          <t>Rex Men's Long Sleeve</t>
        </is>
      </c>
      <c r="D509" s="0" t="inlineStr">
        <is>
          <t>'129896</t>
        </is>
      </c>
      <c r="E509" s="0" t="inlineStr">
        <is>
          <t>ISU REX M CL 12PK:129896Z-12PK</t>
        </is>
      </c>
      <c r="F509" s="0" t="inlineStr">
        <is>
          <t>'801129896990</t>
        </is>
      </c>
      <c r="G509" s="0" t="inlineStr">
        <is>
          <t>MENS</t>
        </is>
      </c>
      <c r="H509" s="0" t="inlineStr">
        <is>
          <t>12 PACK</t>
        </is>
      </c>
      <c r="I509" s="0">
        <v>294</v>
      </c>
      <c r="J509" s="0">
        <v>0</v>
      </c>
    </row>
    <row r="510" spans="1:10" customHeight="0">
      <c r="A510" s="0">
        <f>HYPERLINK("https://dl.dropboxusercontent.com/scl/fi/x1jlu630mrjh6xyllv0be/129942f.jpg?rlkey=t0expf7hayfq1dejirq8nxsiy&amp;dl=0","Click to download Image")</f>
      </c>
      <c r="C510" s="0" t="inlineStr">
        <is>
          <t>Redgrave Youth Beanie</t>
        </is>
      </c>
      <c r="D510" s="0" t="inlineStr">
        <is>
          <t>'129942</t>
        </is>
      </c>
      <c r="E510" s="0" t="inlineStr">
        <is>
          <t>ISU REDGRA Y GY:129942</t>
        </is>
      </c>
      <c r="F510" s="0" t="inlineStr">
        <is>
          <t>'701129942010</t>
        </is>
      </c>
      <c r="G510" s="0" t="inlineStr">
        <is>
          <t>YOUTH</t>
        </is>
      </c>
      <c r="I510" s="0">
        <v>24.99</v>
      </c>
      <c r="J510" s="0">
        <v>12</v>
      </c>
    </row>
    <row r="511" spans="1:10" customHeight="0">
      <c r="A511" s="0">
        <f>HYPERLINK("https://dl.dropboxusercontent.com/scl/fi/mur4fgq5ufq3z4b4tibxq/screenshot-2024-10-11-at-4.08.43pm.png?rlkey=2stsijkqoxcb2fugtr6qipz6r&amp;dl=0","Click to download Image")</f>
      </c>
      <c r="C511" s="0" t="inlineStr">
        <is>
          <t>Redgrave Youth Beanie</t>
        </is>
      </c>
      <c r="D511" s="0" t="inlineStr">
        <is>
          <t>'140885</t>
        </is>
      </c>
      <c r="E511" s="0" t="inlineStr">
        <is>
          <t>ISU REDGRA Y GY:140885</t>
        </is>
      </c>
      <c r="F511" s="0" t="inlineStr">
        <is>
          <t>'701140885013</t>
        </is>
      </c>
      <c r="G511" s="0" t="inlineStr">
        <is>
          <t>YOUTH</t>
        </is>
      </c>
      <c r="H511" s="0" t="inlineStr">
        <is>
          <t>YOUTH</t>
        </is>
      </c>
      <c r="I511" s="0">
        <v>24.99</v>
      </c>
      <c r="J511" s="0">
        <v>39</v>
      </c>
    </row>
    <row r="512" spans="1:10" customHeight="0">
      <c r="A512" s="0">
        <f>HYPERLINK("https://dl.dropboxusercontent.com/scl/fi/kn7fsw6n9njkhtv0vmf87/screenshot-2024-10-11-at-4.08.43pm.png?rlkey=kifrm97gpcwsi5ag7suf1x8jr&amp;dl=0","Click to download Image")</f>
      </c>
      <c r="C512" s="0" t="inlineStr">
        <is>
          <t>Redgrave Toddler Beanie</t>
        </is>
      </c>
      <c r="D512" s="0" t="inlineStr">
        <is>
          <t>'140882</t>
        </is>
      </c>
      <c r="E512" s="0" t="inlineStr">
        <is>
          <t>ISU REDGRA T GY:140882</t>
        </is>
      </c>
      <c r="F512" s="0" t="inlineStr">
        <is>
          <t>'701140882012</t>
        </is>
      </c>
      <c r="G512" s="0" t="inlineStr">
        <is>
          <t>TODDLER</t>
        </is>
      </c>
      <c r="H512" s="0" t="inlineStr">
        <is>
          <t>TODDLER</t>
        </is>
      </c>
      <c r="I512" s="0">
        <v>24.99</v>
      </c>
      <c r="J512" s="0">
        <v>81</v>
      </c>
    </row>
    <row r="513" spans="1:10" customHeight="0">
      <c r="A513" s="0">
        <f>HYPERLINK("https://dl.dropboxusercontent.com/scl/fi/lf7z08xjdv1kc7lx0nuai/parkin-129834-f.jpg?rlkey=7pokg71pgmwj247klup8if1rp&amp;dl=0","Click to download Image")</f>
      </c>
      <c r="C513" s="0" t="inlineStr">
        <is>
          <t>Parkin Youth Jacket</t>
        </is>
      </c>
      <c r="D513" s="0" t="inlineStr">
        <is>
          <t>'129834</t>
        </is>
      </c>
      <c r="E513" s="0" t="inlineStr">
        <is>
          <t>ISU PARKIN Y CO:129834B-YS</t>
        </is>
      </c>
      <c r="F513" s="0" t="inlineStr">
        <is>
          <t>'801129834015</t>
        </is>
      </c>
      <c r="G513" s="0" t="inlineStr">
        <is>
          <t>YOUTH</t>
        </is>
      </c>
      <c r="H513" s="0" t="inlineStr">
        <is>
          <t>YS</t>
        </is>
      </c>
      <c r="I513" s="0">
        <v>69.99</v>
      </c>
      <c r="J513" s="0">
        <v>10</v>
      </c>
    </row>
    <row r="514" spans="1:10" customHeight="0">
      <c r="A514" s="0">
        <f>HYPERLINK("https://dl.dropboxusercontent.com/scl/fi/lf7z08xjdv1kc7lx0nuai/parkin-129834-f.jpg?rlkey=7pokg71pgmwj247klup8if1rp&amp;dl=0","Click to download Image")</f>
      </c>
      <c r="C514" s="0" t="inlineStr">
        <is>
          <t>Parkin Youth Jacket</t>
        </is>
      </c>
      <c r="D514" s="0" t="inlineStr">
        <is>
          <t>'129834</t>
        </is>
      </c>
      <c r="E514" s="0" t="inlineStr">
        <is>
          <t>ISU PARKIN Y CO:129834C-YM</t>
        </is>
      </c>
      <c r="F514" s="0" t="inlineStr">
        <is>
          <t>'801129834022</t>
        </is>
      </c>
      <c r="G514" s="0" t="inlineStr">
        <is>
          <t>YOUTH</t>
        </is>
      </c>
      <c r="H514" s="0" t="inlineStr">
        <is>
          <t>YM</t>
        </is>
      </c>
      <c r="I514" s="0">
        <v>69.99</v>
      </c>
      <c r="J514" s="0">
        <v>9</v>
      </c>
    </row>
    <row r="515" spans="1:10" customHeight="0">
      <c r="A515" s="0">
        <f>HYPERLINK("https://dl.dropboxusercontent.com/scl/fi/lf7z08xjdv1kc7lx0nuai/parkin-129834-f.jpg?rlkey=7pokg71pgmwj247klup8if1rp&amp;dl=0","Click to download Image")</f>
      </c>
      <c r="C515" s="0" t="inlineStr">
        <is>
          <t>Parkin Youth Jacket</t>
        </is>
      </c>
      <c r="D515" s="0" t="inlineStr">
        <is>
          <t>'129834</t>
        </is>
      </c>
      <c r="E515" s="0" t="inlineStr">
        <is>
          <t>ISU PARKIN Y CO:129834D-YL</t>
        </is>
      </c>
      <c r="F515" s="0" t="inlineStr">
        <is>
          <t>'801129834039</t>
        </is>
      </c>
      <c r="G515" s="0" t="inlineStr">
        <is>
          <t>YOUTH</t>
        </is>
      </c>
      <c r="H515" s="0" t="inlineStr">
        <is>
          <t>YL</t>
        </is>
      </c>
      <c r="I515" s="0">
        <v>69.99</v>
      </c>
      <c r="J515" s="0">
        <v>9</v>
      </c>
    </row>
    <row r="516" spans="1:10" customHeight="0">
      <c r="A516" s="0">
        <f>HYPERLINK("https://dl.dropboxusercontent.com/scl/fi/lf7z08xjdv1kc7lx0nuai/parkin-129834-f.jpg?rlkey=7pokg71pgmwj247klup8if1rp&amp;dl=0","Click to download Image")</f>
      </c>
      <c r="C516" s="0" t="inlineStr">
        <is>
          <t>Parkin Youth Jacket</t>
        </is>
      </c>
      <c r="D516" s="0" t="inlineStr">
        <is>
          <t>'129834</t>
        </is>
      </c>
      <c r="E516" s="0" t="inlineStr">
        <is>
          <t>ISU PARKIN Y CO:129834E-YXL</t>
        </is>
      </c>
      <c r="F516" s="0" t="inlineStr">
        <is>
          <t>'801129834046</t>
        </is>
      </c>
      <c r="G516" s="0" t="inlineStr">
        <is>
          <t>YOUTH</t>
        </is>
      </c>
      <c r="H516" s="0" t="inlineStr">
        <is>
          <t>YXL</t>
        </is>
      </c>
      <c r="I516" s="0">
        <v>69.99</v>
      </c>
      <c r="J516" s="0">
        <v>9</v>
      </c>
    </row>
    <row r="517" spans="1:10" customHeight="0">
      <c r="A517" s="0">
        <f>HYPERLINK("https://dl.dropboxusercontent.com/scl/fi/lf7z08xjdv1kc7lx0nuai/parkin-129834-f.jpg?rlkey=7pokg71pgmwj247klup8if1rp&amp;dl=0","Click to download Image")</f>
      </c>
      <c r="C517" s="0" t="inlineStr">
        <is>
          <t>Parkin Youth Jacket</t>
        </is>
      </c>
      <c r="D517" s="0" t="inlineStr">
        <is>
          <t>'129834</t>
        </is>
      </c>
      <c r="E517" s="0" t="inlineStr">
        <is>
          <t>ISU PARKIN Y CO 12PK:129834Z-12PK</t>
        </is>
      </c>
      <c r="F517" s="0" t="inlineStr">
        <is>
          <t>'801129834992</t>
        </is>
      </c>
      <c r="G517" s="0" t="inlineStr">
        <is>
          <t>YOUTH</t>
        </is>
      </c>
      <c r="H517" s="0" t="inlineStr">
        <is>
          <t>12 PACK</t>
        </is>
      </c>
      <c r="I517" s="0">
        <v>678</v>
      </c>
      <c r="J517" s="0">
        <v>3</v>
      </c>
    </row>
    <row r="518" spans="1:10" customHeight="0">
      <c r="A518" s="0">
        <f>HYPERLINK("https://dl.dropboxusercontent.com/scl/fi/2r3kh0d3bmxnr60uo4kzn/parkin-129834-f.jpg?rlkey=77oxoae9a1rccc6wq9c4ik1t2&amp;dl=0","Click to download Image")</f>
      </c>
      <c r="C518" s="0" t="inlineStr">
        <is>
          <t>Parkin Toddler Jacket</t>
        </is>
      </c>
      <c r="D518" s="0" t="inlineStr">
        <is>
          <t>'131328</t>
        </is>
      </c>
      <c r="E518" s="0" t="inlineStr">
        <is>
          <t>ISU PARKIN T BC:131328A-2T</t>
        </is>
      </c>
      <c r="F518" s="0" t="inlineStr">
        <is>
          <t>'801131328083</t>
        </is>
      </c>
      <c r="G518" s="0" t="inlineStr">
        <is>
          <t>TODDLER</t>
        </is>
      </c>
      <c r="H518" s="0" t="inlineStr">
        <is>
          <t>2T</t>
        </is>
      </c>
      <c r="I518" s="0">
        <v>69.99</v>
      </c>
      <c r="J518" s="0">
        <v>6</v>
      </c>
    </row>
    <row r="519" spans="1:10" customHeight="0">
      <c r="A519" s="0">
        <f>HYPERLINK("https://dl.dropboxusercontent.com/scl/fi/2r3kh0d3bmxnr60uo4kzn/parkin-129834-f.jpg?rlkey=77oxoae9a1rccc6wq9c4ik1t2&amp;dl=0","Click to download Image")</f>
      </c>
      <c r="C519" s="0" t="inlineStr">
        <is>
          <t>Parkin Toddler Jacket</t>
        </is>
      </c>
      <c r="D519" s="0" t="inlineStr">
        <is>
          <t>'131328</t>
        </is>
      </c>
      <c r="E519" s="0" t="inlineStr">
        <is>
          <t>ISU PARKIN T BC:131328B-3T</t>
        </is>
      </c>
      <c r="F519" s="0" t="inlineStr">
        <is>
          <t>'801131328090</t>
        </is>
      </c>
      <c r="G519" s="0" t="inlineStr">
        <is>
          <t>TODDLER</t>
        </is>
      </c>
      <c r="H519" s="0" t="inlineStr">
        <is>
          <t>3T</t>
        </is>
      </c>
      <c r="I519" s="0">
        <v>69.99</v>
      </c>
      <c r="J519" s="0">
        <v>6</v>
      </c>
    </row>
    <row r="520" spans="1:10" customHeight="0">
      <c r="A520" s="0">
        <f>HYPERLINK("https://dl.dropboxusercontent.com/scl/fi/2r3kh0d3bmxnr60uo4kzn/parkin-129834-f.jpg?rlkey=77oxoae9a1rccc6wq9c4ik1t2&amp;dl=0","Click to download Image")</f>
      </c>
      <c r="C520" s="0" t="inlineStr">
        <is>
          <t>Parkin Toddler Jacket</t>
        </is>
      </c>
      <c r="D520" s="0" t="inlineStr">
        <is>
          <t>'131328</t>
        </is>
      </c>
      <c r="E520" s="0" t="inlineStr">
        <is>
          <t>ISU PARKIN T BC:131328C-4T</t>
        </is>
      </c>
      <c r="F520" s="0" t="inlineStr">
        <is>
          <t>'801131328106</t>
        </is>
      </c>
      <c r="G520" s="0" t="inlineStr">
        <is>
          <t>TODDLER</t>
        </is>
      </c>
      <c r="H520" s="0" t="inlineStr">
        <is>
          <t>4T</t>
        </is>
      </c>
      <c r="I520" s="0">
        <v>69.99</v>
      </c>
      <c r="J520" s="0">
        <v>6</v>
      </c>
    </row>
    <row r="521" spans="1:10" customHeight="0">
      <c r="A521" s="0">
        <f>HYPERLINK("https://dl.dropboxusercontent.com/scl/fi/2r3kh0d3bmxnr60uo4kzn/parkin-129834-f.jpg?rlkey=77oxoae9a1rccc6wq9c4ik1t2&amp;dl=0","Click to download Image")</f>
      </c>
      <c r="C521" s="0" t="inlineStr">
        <is>
          <t>Parkin Toddler Jacket</t>
        </is>
      </c>
      <c r="D521" s="0" t="inlineStr">
        <is>
          <t>'131328</t>
        </is>
      </c>
      <c r="E521" s="0" t="inlineStr">
        <is>
          <t>ISU PARKIN T BC:131328D-5T</t>
        </is>
      </c>
      <c r="F521" s="0" t="inlineStr">
        <is>
          <t>'801131328113</t>
        </is>
      </c>
      <c r="G521" s="0" t="inlineStr">
        <is>
          <t>TODDLER</t>
        </is>
      </c>
      <c r="H521" s="0" t="inlineStr">
        <is>
          <t>5T</t>
        </is>
      </c>
      <c r="I521" s="0">
        <v>69.99</v>
      </c>
      <c r="J521" s="0">
        <v>6</v>
      </c>
    </row>
    <row r="522" spans="1:10" customHeight="0">
      <c r="A522" s="0">
        <f>HYPERLINK("https://dl.dropboxusercontent.com/scl/fi/2r3kh0d3bmxnr60uo4kzn/parkin-129834-f.jpg?rlkey=77oxoae9a1rccc6wq9c4ik1t2&amp;dl=0","Click to download Image")</f>
      </c>
      <c r="C522" s="0" t="inlineStr">
        <is>
          <t>Parkin Toddler Jacket</t>
        </is>
      </c>
      <c r="D522" s="0" t="inlineStr">
        <is>
          <t>'131328</t>
        </is>
      </c>
      <c r="E522" s="0" t="inlineStr">
        <is>
          <t>ISU PARKIN T BC 12PK:131328Z-12PK</t>
        </is>
      </c>
      <c r="F522" s="0" t="inlineStr">
        <is>
          <t>'801131328991</t>
        </is>
      </c>
      <c r="G522" s="0" t="inlineStr">
        <is>
          <t>TODDLER</t>
        </is>
      </c>
      <c r="H522" s="0" t="inlineStr">
        <is>
          <t>12 PACK</t>
        </is>
      </c>
      <c r="I522" s="0">
        <v>678</v>
      </c>
      <c r="J522" s="0">
        <v>2</v>
      </c>
    </row>
    <row r="523" spans="1:10" customHeight="0">
      <c r="A523" s="0">
        <f>HYPERLINK("https://dl.dropboxusercontent.com/scl/fi/5ty773i7t2h5qg3s4gzx7/129858-flatf.jpg?rlkey=lxn5t355rvfqqst89956g8t4d&amp;dl=0","Click to download Image")</f>
      </c>
      <c r="C523" s="0" t="inlineStr">
        <is>
          <t>Ocean Youth Beanie</t>
        </is>
      </c>
      <c r="D523" s="0" t="inlineStr">
        <is>
          <t>'129854</t>
        </is>
      </c>
      <c r="E523" s="0" t="inlineStr">
        <is>
          <t>ISU OCEAN Y GY:129854</t>
        </is>
      </c>
      <c r="F523" s="0" t="inlineStr">
        <is>
          <t>'701129854016</t>
        </is>
      </c>
      <c r="G523" s="0" t="inlineStr">
        <is>
          <t>YOUTH</t>
        </is>
      </c>
      <c r="I523" s="0">
        <v>29.99</v>
      </c>
      <c r="J523" s="0">
        <v>6</v>
      </c>
    </row>
    <row r="524" spans="1:10" customHeight="0">
      <c r="A524" s="0">
        <f>HYPERLINK("https://dl.dropboxusercontent.com/scl/fi/d5vglqtkr1pek0d8deuwc/owens-137194-tn.jpg?rlkey=voa0ku8t0qk6tw471tvru9x9q&amp;dl=0","Click to download Image")</f>
      </c>
      <c r="C524" s="0" t="inlineStr">
        <is>
          <t>Owens Men's Beanie</t>
        </is>
      </c>
      <c r="D524" s="0" t="inlineStr">
        <is>
          <t>'137194</t>
        </is>
      </c>
      <c r="E524" s="0" t="inlineStr">
        <is>
          <t>ISU OWENS M CL:137194</t>
        </is>
      </c>
      <c r="F524" s="0" t="inlineStr">
        <is>
          <t>'701137194012</t>
        </is>
      </c>
      <c r="G524" s="0" t="inlineStr">
        <is>
          <t>MENS</t>
        </is>
      </c>
      <c r="H524" s="0" t="inlineStr">
        <is>
          <t>ADULT</t>
        </is>
      </c>
      <c r="I524" s="0">
        <v>24.99</v>
      </c>
      <c r="J524" s="0">
        <v>38</v>
      </c>
    </row>
    <row r="525" spans="1:10" customHeight="0">
      <c r="A525" s="0">
        <f>HYPERLINK("https://dl.dropboxusercontent.com/scl/fi/ji9s2a95u5zr30g6bj80d/miro-129993-f.jpg?rlkey=dctit5lwa1o8wyxi2m6fri9jp&amp;dl=0","Click to download Image")</f>
      </c>
      <c r="B525" s="0">
        <f>HYPERLINK("https://dl.dropboxusercontent.com/scl/fi/mt77eellmtb0n3vhan301/mens-pullover-size-chartsmiro.jpg?rlkey=qxkv1k8xo8g507rhtfblhqj97&amp;dl=0","Click to download SizeChart")</f>
      </c>
      <c r="C525" s="0" t="inlineStr">
        <is>
          <t>Miro Men's Pullover</t>
        </is>
      </c>
      <c r="D525" s="0" t="inlineStr">
        <is>
          <t>'129993</t>
        </is>
      </c>
      <c r="E525" s="0" t="inlineStr">
        <is>
          <t>ISU MIRO M CL:129993A-S</t>
        </is>
      </c>
      <c r="F525" s="0" t="inlineStr">
        <is>
          <t>'801129993040</t>
        </is>
      </c>
      <c r="G525" s="0" t="inlineStr">
        <is>
          <t>MENS</t>
        </is>
      </c>
      <c r="H525" s="0" t="inlineStr">
        <is>
          <t>S</t>
        </is>
      </c>
      <c r="I525" s="0">
        <v>59.99</v>
      </c>
      <c r="J525" s="0">
        <v>5</v>
      </c>
    </row>
    <row r="526" spans="1:10" customHeight="0">
      <c r="A526" s="0">
        <f>HYPERLINK("https://dl.dropboxusercontent.com/scl/fi/ji9s2a95u5zr30g6bj80d/miro-129993-f.jpg?rlkey=dctit5lwa1o8wyxi2m6fri9jp&amp;dl=0","Click to download Image")</f>
      </c>
      <c r="B526" s="0">
        <f>HYPERLINK("https://dl.dropboxusercontent.com/scl/fi/mt77eellmtb0n3vhan301/mens-pullover-size-chartsmiro.jpg?rlkey=qxkv1k8xo8g507rhtfblhqj97&amp;dl=0","Click to download SizeChart")</f>
      </c>
      <c r="C526" s="0" t="inlineStr">
        <is>
          <t>Miro Men's Pullover</t>
        </is>
      </c>
      <c r="D526" s="0" t="inlineStr">
        <is>
          <t>'129993</t>
        </is>
      </c>
      <c r="E526" s="0" t="inlineStr">
        <is>
          <t>ISU MIRO M CL:129993B-M</t>
        </is>
      </c>
      <c r="F526" s="0" t="inlineStr">
        <is>
          <t>'801129993057</t>
        </is>
      </c>
      <c r="G526" s="0" t="inlineStr">
        <is>
          <t>MENS</t>
        </is>
      </c>
      <c r="H526" s="0" t="inlineStr">
        <is>
          <t>M</t>
        </is>
      </c>
      <c r="I526" s="0">
        <v>59.99</v>
      </c>
      <c r="J526" s="0">
        <v>9</v>
      </c>
    </row>
    <row r="527" spans="1:10" customHeight="0">
      <c r="A527" s="0">
        <f>HYPERLINK("https://dl.dropboxusercontent.com/scl/fi/ji9s2a95u5zr30g6bj80d/miro-129993-f.jpg?rlkey=dctit5lwa1o8wyxi2m6fri9jp&amp;dl=0","Click to download Image")</f>
      </c>
      <c r="B527" s="0">
        <f>HYPERLINK("https://dl.dropboxusercontent.com/scl/fi/mt77eellmtb0n3vhan301/mens-pullover-size-chartsmiro.jpg?rlkey=qxkv1k8xo8g507rhtfblhqj97&amp;dl=0","Click to download SizeChart")</f>
      </c>
      <c r="C527" s="0" t="inlineStr">
        <is>
          <t>Miro Men's Pullover</t>
        </is>
      </c>
      <c r="D527" s="0" t="inlineStr">
        <is>
          <t>'129993</t>
        </is>
      </c>
      <c r="E527" s="0" t="inlineStr">
        <is>
          <t>ISU MIRO M CL:129993C-L</t>
        </is>
      </c>
      <c r="F527" s="0" t="inlineStr">
        <is>
          <t>'801129993064</t>
        </is>
      </c>
      <c r="G527" s="0" t="inlineStr">
        <is>
          <t>MENS</t>
        </is>
      </c>
      <c r="H527" s="0" t="inlineStr">
        <is>
          <t>L</t>
        </is>
      </c>
      <c r="I527" s="0">
        <v>59.99</v>
      </c>
      <c r="J527" s="0">
        <v>4</v>
      </c>
    </row>
    <row r="528" spans="1:10" customHeight="0">
      <c r="A528" s="0">
        <f>HYPERLINK("https://dl.dropboxusercontent.com/scl/fi/ji9s2a95u5zr30g6bj80d/miro-129993-f.jpg?rlkey=dctit5lwa1o8wyxi2m6fri9jp&amp;dl=0","Click to download Image")</f>
      </c>
      <c r="B528" s="0">
        <f>HYPERLINK("https://dl.dropboxusercontent.com/scl/fi/mt77eellmtb0n3vhan301/mens-pullover-size-chartsmiro.jpg?rlkey=qxkv1k8xo8g507rhtfblhqj97&amp;dl=0","Click to download SizeChart")</f>
      </c>
      <c r="C528" s="0" t="inlineStr">
        <is>
          <t>Miro Men's Pullover</t>
        </is>
      </c>
      <c r="D528" s="0" t="inlineStr">
        <is>
          <t>'129993</t>
        </is>
      </c>
      <c r="E528" s="0" t="inlineStr">
        <is>
          <t>ISU MIRO M CL:129993D-XL</t>
        </is>
      </c>
      <c r="F528" s="0" t="inlineStr">
        <is>
          <t>'801129993071</t>
        </is>
      </c>
      <c r="G528" s="0" t="inlineStr">
        <is>
          <t>MENS</t>
        </is>
      </c>
      <c r="H528" s="0" t="inlineStr">
        <is>
          <t>XL</t>
        </is>
      </c>
      <c r="I528" s="0">
        <v>59.99</v>
      </c>
      <c r="J528" s="0">
        <v>4</v>
      </c>
    </row>
    <row r="529" spans="1:10" customHeight="0">
      <c r="A529" s="0">
        <f>HYPERLINK("https://dl.dropboxusercontent.com/scl/fi/ji9s2a95u5zr30g6bj80d/miro-129993-f.jpg?rlkey=dctit5lwa1o8wyxi2m6fri9jp&amp;dl=0","Click to download Image")</f>
      </c>
      <c r="B529" s="0">
        <f>HYPERLINK("https://dl.dropboxusercontent.com/scl/fi/mt77eellmtb0n3vhan301/mens-pullover-size-chartsmiro.jpg?rlkey=qxkv1k8xo8g507rhtfblhqj97&amp;dl=0","Click to download SizeChart")</f>
      </c>
      <c r="C529" s="0" t="inlineStr">
        <is>
          <t>Miro Men's Pullover</t>
        </is>
      </c>
      <c r="D529" s="0" t="inlineStr">
        <is>
          <t>'129993</t>
        </is>
      </c>
      <c r="E529" s="0" t="inlineStr">
        <is>
          <t>ISU MIRO M CL:129993E-2XL</t>
        </is>
      </c>
      <c r="F529" s="0" t="inlineStr">
        <is>
          <t>'801129993088</t>
        </is>
      </c>
      <c r="G529" s="0" t="inlineStr">
        <is>
          <t>MENS</t>
        </is>
      </c>
      <c r="H529" s="0" t="inlineStr">
        <is>
          <t>2XL</t>
        </is>
      </c>
      <c r="I529" s="0">
        <v>59.99</v>
      </c>
      <c r="J529" s="0">
        <v>5</v>
      </c>
    </row>
    <row r="530" spans="1:10" customHeight="0">
      <c r="A530" s="0">
        <f>HYPERLINK("https://dl.dropboxusercontent.com/scl/fi/ji9s2a95u5zr30g6bj80d/miro-129993-f.jpg?rlkey=dctit5lwa1o8wyxi2m6fri9jp&amp;dl=0","Click to download Image")</f>
      </c>
      <c r="B530" s="0">
        <f>HYPERLINK("https://dl.dropboxusercontent.com/scl/fi/mt77eellmtb0n3vhan301/mens-pullover-size-chartsmiro.jpg?rlkey=qxkv1k8xo8g507rhtfblhqj97&amp;dl=0","Click to download SizeChart")</f>
      </c>
      <c r="C530" s="0" t="inlineStr">
        <is>
          <t>Miro Men's Pullover</t>
        </is>
      </c>
      <c r="D530" s="0" t="inlineStr">
        <is>
          <t>'129993</t>
        </is>
      </c>
      <c r="E530" s="0" t="inlineStr">
        <is>
          <t>ISU MIRO M CL:129993F-3XL</t>
        </is>
      </c>
      <c r="F530" s="0" t="inlineStr">
        <is>
          <t>'801129993095</t>
        </is>
      </c>
      <c r="G530" s="0" t="inlineStr">
        <is>
          <t>MENS</t>
        </is>
      </c>
      <c r="H530" s="0" t="inlineStr">
        <is>
          <t>3XL</t>
        </is>
      </c>
      <c r="I530" s="0">
        <v>59.99</v>
      </c>
      <c r="J530" s="0">
        <v>4</v>
      </c>
    </row>
    <row r="531" spans="1:10" customHeight="0">
      <c r="A531" s="0">
        <f>HYPERLINK("https://dl.dropboxusercontent.com/scl/fi/ji9s2a95u5zr30g6bj80d/miro-129993-f.jpg?rlkey=dctit5lwa1o8wyxi2m6fri9jp&amp;dl=0","Click to download Image")</f>
      </c>
      <c r="B531" s="0">
        <f>HYPERLINK("https://dl.dropboxusercontent.com/scl/fi/mt77eellmtb0n3vhan301/mens-pullover-size-chartsmiro.jpg?rlkey=qxkv1k8xo8g507rhtfblhqj97&amp;dl=0","Click to download SizeChart")</f>
      </c>
      <c r="C531" s="0" t="inlineStr">
        <is>
          <t>Miro Men's Pullover</t>
        </is>
      </c>
      <c r="D531" s="0" t="inlineStr">
        <is>
          <t>'129993</t>
        </is>
      </c>
      <c r="E531" s="0" t="inlineStr">
        <is>
          <t>ISU MIRO M CL 12PK:129993Z-12PK</t>
        </is>
      </c>
      <c r="F531" s="0" t="inlineStr">
        <is>
          <t>'801129993996</t>
        </is>
      </c>
      <c r="G531" s="0" t="inlineStr">
        <is>
          <t>MENS</t>
        </is>
      </c>
      <c r="H531" s="0" t="inlineStr">
        <is>
          <t>12 PACK</t>
        </is>
      </c>
      <c r="I531" s="0">
        <v>582</v>
      </c>
      <c r="J531" s="0">
        <v>2</v>
      </c>
    </row>
    <row r="532" spans="1:10" customHeight="0">
      <c r="A532" s="0">
        <f>HYPERLINK("https://dl.dropboxusercontent.com/scl/fi/uqrzfb621l5ryi4k0h06r/129876-af.jpg?rlkey=9002ugc277lr67tiwbpudfuj7&amp;dl=0","Click to download Image")</f>
      </c>
      <c r="C532" s="0" t="inlineStr">
        <is>
          <t>Lumi Women's Cap</t>
        </is>
      </c>
      <c r="D532" s="0" t="inlineStr">
        <is>
          <t>'129876</t>
        </is>
      </c>
      <c r="E532" s="0" t="inlineStr">
        <is>
          <t>ISU LUMI A CL:129876</t>
        </is>
      </c>
      <c r="F532" s="0" t="inlineStr">
        <is>
          <t>'701129876018</t>
        </is>
      </c>
      <c r="G532" s="0" t="inlineStr">
        <is>
          <t>WOMENS</t>
        </is>
      </c>
      <c r="H532" s="0" t="inlineStr">
        <is>
          <t>WOMENS</t>
        </is>
      </c>
      <c r="I532" s="0">
        <v>24.99</v>
      </c>
      <c r="J532" s="0">
        <v>81</v>
      </c>
    </row>
    <row r="533" spans="1:10" customHeight="0">
      <c r="A533" s="0">
        <f>HYPERLINK("https://dl.dropboxusercontent.com/scl/fi/ekbemmlgc840enbtw7wyc/f22-62bc.jpg?rlkey=bpsxli41hgrjw6iwvwnsqmsi5&amp;dl=0","Click to download Image")</f>
      </c>
      <c r="C533" s="0" t="inlineStr">
        <is>
          <t>Lottie Women's Beanie</t>
        </is>
      </c>
      <c r="D533" s="0" t="inlineStr">
        <is>
          <t>'126638</t>
        </is>
      </c>
      <c r="E533" s="0" t="inlineStr">
        <is>
          <t>ISU LOTTIE W CL:126638</t>
        </is>
      </c>
      <c r="F533" s="0" t="inlineStr">
        <is>
          <t>'701126638015</t>
        </is>
      </c>
      <c r="G533" s="0" t="inlineStr">
        <is>
          <t>WOMENS</t>
        </is>
      </c>
      <c r="H533" s="0" t="inlineStr">
        <is>
          <t>WOMENS</t>
        </is>
      </c>
      <c r="I533" s="0">
        <v>29.99</v>
      </c>
      <c r="J533" s="0">
        <v>154</v>
      </c>
    </row>
    <row r="534" spans="1:10" customHeight="0">
      <c r="A534" s="0">
        <f>HYPERLINK("https://dl.dropboxusercontent.com/scl/fi/y1esgehgbf8j57hgiwv5b/kristen-128944-f.jpg?rlkey=irkzkeoijsyjlnhip9mdmhemq&amp;dl=0","Click to download Image")</f>
      </c>
      <c r="C534" s="0" t="inlineStr">
        <is>
          <t>Kristen Youth Hoodie</t>
        </is>
      </c>
      <c r="D534" s="0" t="inlineStr">
        <is>
          <t>'128944</t>
        </is>
      </c>
      <c r="E534" s="0" t="inlineStr">
        <is>
          <t>ISU KRISTE Y BK:128944B-YS</t>
        </is>
      </c>
      <c r="F534" s="0" t="inlineStr">
        <is>
          <t>'801128944012</t>
        </is>
      </c>
      <c r="G534" s="0" t="inlineStr">
        <is>
          <t>YOUTH</t>
        </is>
      </c>
      <c r="H534" s="0" t="inlineStr">
        <is>
          <t>YS</t>
        </is>
      </c>
      <c r="I534" s="0">
        <v>49.99</v>
      </c>
      <c r="J534" s="0">
        <v>1</v>
      </c>
    </row>
    <row r="535" spans="1:10" customHeight="0">
      <c r="A535" s="0">
        <f>HYPERLINK("https://dl.dropboxusercontent.com/scl/fi/y1esgehgbf8j57hgiwv5b/kristen-128944-f.jpg?rlkey=irkzkeoijsyjlnhip9mdmhemq&amp;dl=0","Click to download Image")</f>
      </c>
      <c r="C535" s="0" t="inlineStr">
        <is>
          <t>Kristen Youth Hoodie</t>
        </is>
      </c>
      <c r="D535" s="0" t="inlineStr">
        <is>
          <t>'128944</t>
        </is>
      </c>
      <c r="E535" s="0" t="inlineStr">
        <is>
          <t>ISU KRISTE Y BK:128944C-YM</t>
        </is>
      </c>
      <c r="F535" s="0" t="inlineStr">
        <is>
          <t>'801128944029</t>
        </is>
      </c>
      <c r="G535" s="0" t="inlineStr">
        <is>
          <t>YOUTH</t>
        </is>
      </c>
      <c r="H535" s="0" t="inlineStr">
        <is>
          <t>YM</t>
        </is>
      </c>
      <c r="I535" s="0">
        <v>49.99</v>
      </c>
      <c r="J535" s="0">
        <v>0</v>
      </c>
    </row>
    <row r="536" spans="1:10" customHeight="0">
      <c r="A536" s="0">
        <f>HYPERLINK("https://dl.dropboxusercontent.com/scl/fi/y1esgehgbf8j57hgiwv5b/kristen-128944-f.jpg?rlkey=irkzkeoijsyjlnhip9mdmhemq&amp;dl=0","Click to download Image")</f>
      </c>
      <c r="C536" s="0" t="inlineStr">
        <is>
          <t>Kristen Youth Hoodie</t>
        </is>
      </c>
      <c r="D536" s="0" t="inlineStr">
        <is>
          <t>'128944</t>
        </is>
      </c>
      <c r="E536" s="0" t="inlineStr">
        <is>
          <t>ISU KRISTE Y BK:128944D-YL</t>
        </is>
      </c>
      <c r="F536" s="0" t="inlineStr">
        <is>
          <t>'801128944036</t>
        </is>
      </c>
      <c r="G536" s="0" t="inlineStr">
        <is>
          <t>YOUTH</t>
        </is>
      </c>
      <c r="H536" s="0" t="inlineStr">
        <is>
          <t>YL</t>
        </is>
      </c>
      <c r="I536" s="0">
        <v>49.99</v>
      </c>
      <c r="J536" s="0">
        <v>0</v>
      </c>
    </row>
    <row r="537" spans="1:10" customHeight="0">
      <c r="A537" s="0">
        <f>HYPERLINK("https://dl.dropboxusercontent.com/scl/fi/y1esgehgbf8j57hgiwv5b/kristen-128944-f.jpg?rlkey=irkzkeoijsyjlnhip9mdmhemq&amp;dl=0","Click to download Image")</f>
      </c>
      <c r="C537" s="0" t="inlineStr">
        <is>
          <t>Kristen Youth Hoodie</t>
        </is>
      </c>
      <c r="D537" s="0" t="inlineStr">
        <is>
          <t>'128944</t>
        </is>
      </c>
      <c r="E537" s="0" t="inlineStr">
        <is>
          <t>ISU KRISTE Y BK:128944E-YXL</t>
        </is>
      </c>
      <c r="F537" s="0" t="inlineStr">
        <is>
          <t>'801128944043</t>
        </is>
      </c>
      <c r="G537" s="0" t="inlineStr">
        <is>
          <t>YOUTH</t>
        </is>
      </c>
      <c r="H537" s="0" t="inlineStr">
        <is>
          <t>YXL</t>
        </is>
      </c>
      <c r="I537" s="0">
        <v>49.99</v>
      </c>
      <c r="J537" s="0">
        <v>0</v>
      </c>
    </row>
    <row r="538" spans="1:10" customHeight="0">
      <c r="A538" s="0">
        <f>HYPERLINK("https://dl.dropboxusercontent.com/scl/fi/y1esgehgbf8j57hgiwv5b/kristen-128944-f.jpg?rlkey=irkzkeoijsyjlnhip9mdmhemq&amp;dl=0","Click to download Image")</f>
      </c>
      <c r="C538" s="0" t="inlineStr">
        <is>
          <t>Kristen Youth Hoodie</t>
        </is>
      </c>
      <c r="D538" s="0" t="inlineStr">
        <is>
          <t>'128944</t>
        </is>
      </c>
      <c r="E538" s="0" t="inlineStr">
        <is>
          <t>ISU KRISTE Y BK 12PK:128944Z-12PK</t>
        </is>
      </c>
      <c r="F538" s="0" t="inlineStr">
        <is>
          <t>'801128944999</t>
        </is>
      </c>
      <c r="G538" s="0" t="inlineStr">
        <is>
          <t>YOUTH</t>
        </is>
      </c>
      <c r="H538" s="0" t="inlineStr">
        <is>
          <t>12 PACK</t>
        </is>
      </c>
      <c r="I538" s="0">
        <v>480</v>
      </c>
      <c r="J538" s="0">
        <v>0</v>
      </c>
    </row>
    <row r="539" spans="1:10" customHeight="0">
      <c r="A539" s="0">
        <f>HYPERLINK("https://dl.dropboxusercontent.com/scl/fi/msvdn8nwrr4jjpfr4w8an/kristen-132534-f.jpg?rlkey=c7zyamtsc4x5yduwgcuvesi98&amp;dl=0","Click to download Image")</f>
      </c>
      <c r="C539" s="0" t="inlineStr">
        <is>
          <t>Kristen Youth Hoodie</t>
        </is>
      </c>
      <c r="D539" s="0" t="inlineStr">
        <is>
          <t>'132534</t>
        </is>
      </c>
      <c r="E539" s="0" t="inlineStr">
        <is>
          <t>ISU KRISTE Y ND:132534B-YS</t>
        </is>
      </c>
      <c r="F539" s="0" t="inlineStr">
        <is>
          <t>'801132534018</t>
        </is>
      </c>
      <c r="G539" s="0" t="inlineStr">
        <is>
          <t>YOUTH</t>
        </is>
      </c>
      <c r="H539" s="0" t="inlineStr">
        <is>
          <t>YS</t>
        </is>
      </c>
      <c r="I539" s="0">
        <v>49.99</v>
      </c>
      <c r="J539" s="0">
        <v>13</v>
      </c>
    </row>
    <row r="540" spans="1:10" customHeight="0">
      <c r="A540" s="0">
        <f>HYPERLINK("https://dl.dropboxusercontent.com/scl/fi/msvdn8nwrr4jjpfr4w8an/kristen-132534-f.jpg?rlkey=c7zyamtsc4x5yduwgcuvesi98&amp;dl=0","Click to download Image")</f>
      </c>
      <c r="C540" s="0" t="inlineStr">
        <is>
          <t>Kristen Youth Hoodie</t>
        </is>
      </c>
      <c r="D540" s="0" t="inlineStr">
        <is>
          <t>'132534</t>
        </is>
      </c>
      <c r="E540" s="0" t="inlineStr">
        <is>
          <t>ISU KRISTE Y ND:132534C-YM</t>
        </is>
      </c>
      <c r="F540" s="0" t="inlineStr">
        <is>
          <t>'801132534025</t>
        </is>
      </c>
      <c r="G540" s="0" t="inlineStr">
        <is>
          <t>YOUTH</t>
        </is>
      </c>
      <c r="H540" s="0" t="inlineStr">
        <is>
          <t>YM</t>
        </is>
      </c>
      <c r="I540" s="0">
        <v>49.99</v>
      </c>
      <c r="J540" s="0">
        <v>12</v>
      </c>
    </row>
    <row r="541" spans="1:10" customHeight="0">
      <c r="A541" s="0">
        <f>HYPERLINK("https://dl.dropboxusercontent.com/scl/fi/msvdn8nwrr4jjpfr4w8an/kristen-132534-f.jpg?rlkey=c7zyamtsc4x5yduwgcuvesi98&amp;dl=0","Click to download Image")</f>
      </c>
      <c r="C541" s="0" t="inlineStr">
        <is>
          <t>Kristen Youth Hoodie</t>
        </is>
      </c>
      <c r="D541" s="0" t="inlineStr">
        <is>
          <t>'132534</t>
        </is>
      </c>
      <c r="E541" s="0" t="inlineStr">
        <is>
          <t>ISU KRISTE Y ND:132534D-YL</t>
        </is>
      </c>
      <c r="F541" s="0" t="inlineStr">
        <is>
          <t>'801132534032</t>
        </is>
      </c>
      <c r="G541" s="0" t="inlineStr">
        <is>
          <t>YOUTH</t>
        </is>
      </c>
      <c r="H541" s="0" t="inlineStr">
        <is>
          <t>YL</t>
        </is>
      </c>
      <c r="I541" s="0">
        <v>49.99</v>
      </c>
      <c r="J541" s="0">
        <v>12</v>
      </c>
    </row>
    <row r="542" spans="1:10" customHeight="0">
      <c r="A542" s="0">
        <f>HYPERLINK("https://dl.dropboxusercontent.com/scl/fi/msvdn8nwrr4jjpfr4w8an/kristen-132534-f.jpg?rlkey=c7zyamtsc4x5yduwgcuvesi98&amp;dl=0","Click to download Image")</f>
      </c>
      <c r="C542" s="0" t="inlineStr">
        <is>
          <t>Kristen Youth Hoodie</t>
        </is>
      </c>
      <c r="D542" s="0" t="inlineStr">
        <is>
          <t>'132534</t>
        </is>
      </c>
      <c r="E542" s="0" t="inlineStr">
        <is>
          <t>ISU KRISTE Y ND:132534E-YXL</t>
        </is>
      </c>
      <c r="F542" s="0" t="inlineStr">
        <is>
          <t>'801132534049</t>
        </is>
      </c>
      <c r="G542" s="0" t="inlineStr">
        <is>
          <t>YOUTH</t>
        </is>
      </c>
      <c r="H542" s="0" t="inlineStr">
        <is>
          <t>YXL</t>
        </is>
      </c>
      <c r="I542" s="0">
        <v>49.99</v>
      </c>
      <c r="J542" s="0">
        <v>12</v>
      </c>
    </row>
    <row r="543" spans="1:10" customHeight="0">
      <c r="A543" s="0">
        <f>HYPERLINK("https://dl.dropboxusercontent.com/scl/fi/msvdn8nwrr4jjpfr4w8an/kristen-132534-f.jpg?rlkey=c7zyamtsc4x5yduwgcuvesi98&amp;dl=0","Click to download Image")</f>
      </c>
      <c r="C543" s="0" t="inlineStr">
        <is>
          <t>Kristen Youth Hoodie</t>
        </is>
      </c>
      <c r="D543" s="0" t="inlineStr">
        <is>
          <t>'132534</t>
        </is>
      </c>
      <c r="E543" s="0" t="inlineStr">
        <is>
          <t>ISU KRISTE Y ND 12PK:132534Z-12PK</t>
        </is>
      </c>
      <c r="F543" s="0" t="inlineStr">
        <is>
          <t>'801132534995</t>
        </is>
      </c>
      <c r="G543" s="0" t="inlineStr">
        <is>
          <t>YOUTH</t>
        </is>
      </c>
      <c r="H543" s="0" t="inlineStr">
        <is>
          <t>12 PACK</t>
        </is>
      </c>
      <c r="I543" s="0">
        <v>480</v>
      </c>
      <c r="J543" s="0">
        <v>4</v>
      </c>
    </row>
    <row r="544" spans="1:10" customHeight="0">
      <c r="A544" s="0">
        <f>HYPERLINK("https://dl.dropboxusercontent.com/scl/fi/j5vckmyjavmxf6qi43vox/kristen-128944-f.jpg?rlkey=h1xfhaa5f1475d2sjzgocb2v7&amp;dl=0","Click to download Image")</f>
      </c>
      <c r="C544" s="0" t="inlineStr">
        <is>
          <t>Kristen Toddler Hoodie</t>
        </is>
      </c>
      <c r="D544" s="0" t="inlineStr">
        <is>
          <t>'128969</t>
        </is>
      </c>
      <c r="E544" s="0" t="inlineStr">
        <is>
          <t>ISU KRISTE T BK:128969A-2T</t>
        </is>
      </c>
      <c r="F544" s="0" t="inlineStr">
        <is>
          <t>'801128969084</t>
        </is>
      </c>
      <c r="G544" s="0" t="inlineStr">
        <is>
          <t>TODDLER</t>
        </is>
      </c>
      <c r="H544" s="0" t="inlineStr">
        <is>
          <t>2T</t>
        </is>
      </c>
      <c r="I544" s="0">
        <v>49.99</v>
      </c>
      <c r="J544" s="0">
        <v>8</v>
      </c>
    </row>
    <row r="545" spans="1:10" customHeight="0">
      <c r="A545" s="0">
        <f>HYPERLINK("https://dl.dropboxusercontent.com/scl/fi/j5vckmyjavmxf6qi43vox/kristen-128944-f.jpg?rlkey=h1xfhaa5f1475d2sjzgocb2v7&amp;dl=0","Click to download Image")</f>
      </c>
      <c r="C545" s="0" t="inlineStr">
        <is>
          <t>Kristen Toddler Hoodie</t>
        </is>
      </c>
      <c r="D545" s="0" t="inlineStr">
        <is>
          <t>'128969</t>
        </is>
      </c>
      <c r="E545" s="0" t="inlineStr">
        <is>
          <t>ISU KRISTE T BK:128969B-3T</t>
        </is>
      </c>
      <c r="F545" s="0" t="inlineStr">
        <is>
          <t>'801128969091</t>
        </is>
      </c>
      <c r="G545" s="0" t="inlineStr">
        <is>
          <t>TODDLER</t>
        </is>
      </c>
      <c r="H545" s="0" t="inlineStr">
        <is>
          <t>3T</t>
        </is>
      </c>
      <c r="I545" s="0">
        <v>49.99</v>
      </c>
      <c r="J545" s="0">
        <v>9</v>
      </c>
    </row>
    <row r="546" spans="1:10" customHeight="0">
      <c r="A546" s="0">
        <f>HYPERLINK("https://dl.dropboxusercontent.com/scl/fi/j5vckmyjavmxf6qi43vox/kristen-128944-f.jpg?rlkey=h1xfhaa5f1475d2sjzgocb2v7&amp;dl=0","Click to download Image")</f>
      </c>
      <c r="C546" s="0" t="inlineStr">
        <is>
          <t>Kristen Toddler Hoodie</t>
        </is>
      </c>
      <c r="D546" s="0" t="inlineStr">
        <is>
          <t>'128969</t>
        </is>
      </c>
      <c r="E546" s="0" t="inlineStr">
        <is>
          <t>ISU KRISTE T BK:128969C-4T</t>
        </is>
      </c>
      <c r="F546" s="0" t="inlineStr">
        <is>
          <t>'801128969107</t>
        </is>
      </c>
      <c r="G546" s="0" t="inlineStr">
        <is>
          <t>TODDLER</t>
        </is>
      </c>
      <c r="H546" s="0" t="inlineStr">
        <is>
          <t>4T</t>
        </is>
      </c>
      <c r="I546" s="0">
        <v>49.99</v>
      </c>
      <c r="J546" s="0">
        <v>9</v>
      </c>
    </row>
    <row r="547" spans="1:10" customHeight="0">
      <c r="A547" s="0">
        <f>HYPERLINK("https://dl.dropboxusercontent.com/scl/fi/j5vckmyjavmxf6qi43vox/kristen-128944-f.jpg?rlkey=h1xfhaa5f1475d2sjzgocb2v7&amp;dl=0","Click to download Image")</f>
      </c>
      <c r="C547" s="0" t="inlineStr">
        <is>
          <t>Kristen Toddler Hoodie</t>
        </is>
      </c>
      <c r="D547" s="0" t="inlineStr">
        <is>
          <t>'128969</t>
        </is>
      </c>
      <c r="E547" s="0" t="inlineStr">
        <is>
          <t>ISU KRISTE T BK:128969D-5T</t>
        </is>
      </c>
      <c r="F547" s="0" t="inlineStr">
        <is>
          <t>'801128969114</t>
        </is>
      </c>
      <c r="G547" s="0" t="inlineStr">
        <is>
          <t>TODDLER</t>
        </is>
      </c>
      <c r="H547" s="0" t="inlineStr">
        <is>
          <t>5T</t>
        </is>
      </c>
      <c r="I547" s="0">
        <v>49.99</v>
      </c>
      <c r="J547" s="0">
        <v>10</v>
      </c>
    </row>
    <row r="548" spans="1:10" customHeight="0">
      <c r="A548" s="0">
        <f>HYPERLINK("https://dl.dropboxusercontent.com/scl/fi/j5vckmyjavmxf6qi43vox/kristen-128944-f.jpg?rlkey=h1xfhaa5f1475d2sjzgocb2v7&amp;dl=0","Click to download Image")</f>
      </c>
      <c r="C548" s="0" t="inlineStr">
        <is>
          <t>Kristen Toddler Hoodie</t>
        </is>
      </c>
      <c r="D548" s="0" t="inlineStr">
        <is>
          <t>'128969</t>
        </is>
      </c>
      <c r="E548" s="0" t="inlineStr">
        <is>
          <t>ISU KRISTE T BK 12PK:128969Z-12PK</t>
        </is>
      </c>
      <c r="F548" s="0" t="inlineStr">
        <is>
          <t>'801128969992</t>
        </is>
      </c>
      <c r="G548" s="0" t="inlineStr">
        <is>
          <t>TODDLER</t>
        </is>
      </c>
      <c r="H548" s="0" t="inlineStr">
        <is>
          <t>12 PACK</t>
        </is>
      </c>
      <c r="I548" s="0">
        <v>480</v>
      </c>
      <c r="J548" s="0">
        <v>2</v>
      </c>
    </row>
    <row r="549" spans="1:10" customHeight="0">
      <c r="A549" s="0">
        <f>HYPERLINK("https://dl.dropboxusercontent.com/scl/fi/xn2hc7f9jhudlpckmpxh8/kristen-132534-f.jpg?rlkey=3jvh8h7rrr7osoy1gim3ilqxh&amp;dl=0","Click to download Image")</f>
      </c>
      <c r="C549" s="0" t="inlineStr">
        <is>
          <t>Kristen Toddler Hoodie</t>
        </is>
      </c>
      <c r="D549" s="0" t="inlineStr">
        <is>
          <t>'132631</t>
        </is>
      </c>
      <c r="E549" s="0" t="inlineStr">
        <is>
          <t>ISU KRISTE T ND:132631A-2T</t>
        </is>
      </c>
      <c r="F549" s="0" t="inlineStr">
        <is>
          <t>'801132631083</t>
        </is>
      </c>
      <c r="G549" s="0" t="inlineStr">
        <is>
          <t>TODDLER</t>
        </is>
      </c>
      <c r="H549" s="0" t="inlineStr">
        <is>
          <t>2T</t>
        </is>
      </c>
      <c r="I549" s="0">
        <v>49.99</v>
      </c>
      <c r="J549" s="0">
        <v>3</v>
      </c>
    </row>
    <row r="550" spans="1:10" customHeight="0">
      <c r="A550" s="0">
        <f>HYPERLINK("https://dl.dropboxusercontent.com/scl/fi/xn2hc7f9jhudlpckmpxh8/kristen-132534-f.jpg?rlkey=3jvh8h7rrr7osoy1gim3ilqxh&amp;dl=0","Click to download Image")</f>
      </c>
      <c r="C550" s="0" t="inlineStr">
        <is>
          <t>Kristen Toddler Hoodie</t>
        </is>
      </c>
      <c r="D550" s="0" t="inlineStr">
        <is>
          <t>'132631</t>
        </is>
      </c>
      <c r="E550" s="0" t="inlineStr">
        <is>
          <t>ISU KRISTE T ND:132631B-3T</t>
        </is>
      </c>
      <c r="F550" s="0" t="inlineStr">
        <is>
          <t>'801132631090</t>
        </is>
      </c>
      <c r="G550" s="0" t="inlineStr">
        <is>
          <t>TODDLER</t>
        </is>
      </c>
      <c r="H550" s="0" t="inlineStr">
        <is>
          <t>3T</t>
        </is>
      </c>
      <c r="I550" s="0">
        <v>49.99</v>
      </c>
      <c r="J550" s="0">
        <v>4</v>
      </c>
    </row>
    <row r="551" spans="1:10" customHeight="0">
      <c r="A551" s="0">
        <f>HYPERLINK("https://dl.dropboxusercontent.com/scl/fi/xn2hc7f9jhudlpckmpxh8/kristen-132534-f.jpg?rlkey=3jvh8h7rrr7osoy1gim3ilqxh&amp;dl=0","Click to download Image")</f>
      </c>
      <c r="C551" s="0" t="inlineStr">
        <is>
          <t>Kristen Toddler Hoodie</t>
        </is>
      </c>
      <c r="D551" s="0" t="inlineStr">
        <is>
          <t>'132631</t>
        </is>
      </c>
      <c r="E551" s="0" t="inlineStr">
        <is>
          <t>ISU KRISTE T ND:132631C-4T</t>
        </is>
      </c>
      <c r="F551" s="0" t="inlineStr">
        <is>
          <t>'801132631106</t>
        </is>
      </c>
      <c r="G551" s="0" t="inlineStr">
        <is>
          <t>TODDLER</t>
        </is>
      </c>
      <c r="H551" s="0" t="inlineStr">
        <is>
          <t>4T</t>
        </is>
      </c>
      <c r="I551" s="0">
        <v>49.99</v>
      </c>
      <c r="J551" s="0">
        <v>4</v>
      </c>
    </row>
    <row r="552" spans="1:10" customHeight="0">
      <c r="A552" s="0">
        <f>HYPERLINK("https://dl.dropboxusercontent.com/scl/fi/xn2hc7f9jhudlpckmpxh8/kristen-132534-f.jpg?rlkey=3jvh8h7rrr7osoy1gim3ilqxh&amp;dl=0","Click to download Image")</f>
      </c>
      <c r="C552" s="0" t="inlineStr">
        <is>
          <t>Kristen Toddler Hoodie</t>
        </is>
      </c>
      <c r="D552" s="0" t="inlineStr">
        <is>
          <t>'132631</t>
        </is>
      </c>
      <c r="E552" s="0" t="inlineStr">
        <is>
          <t>ISU KRISTE T ND:132631D-5T</t>
        </is>
      </c>
      <c r="F552" s="0" t="inlineStr">
        <is>
          <t>'801132631113</t>
        </is>
      </c>
      <c r="G552" s="0" t="inlineStr">
        <is>
          <t>TODDLER</t>
        </is>
      </c>
      <c r="H552" s="0" t="inlineStr">
        <is>
          <t>5T</t>
        </is>
      </c>
      <c r="I552" s="0">
        <v>49.99</v>
      </c>
      <c r="J552" s="0">
        <v>4</v>
      </c>
    </row>
    <row r="553" spans="1:10" customHeight="0">
      <c r="A553" s="0">
        <f>HYPERLINK("https://dl.dropboxusercontent.com/scl/fi/xn2hc7f9jhudlpckmpxh8/kristen-132534-f.jpg?rlkey=3jvh8h7rrr7osoy1gim3ilqxh&amp;dl=0","Click to download Image")</f>
      </c>
      <c r="C553" s="0" t="inlineStr">
        <is>
          <t>Kristen Toddler Hoodie</t>
        </is>
      </c>
      <c r="D553" s="0" t="inlineStr">
        <is>
          <t>'132631</t>
        </is>
      </c>
      <c r="E553" s="0" t="inlineStr">
        <is>
          <t>ISU KRISTE T ND 12PK:132631Z-12PK</t>
        </is>
      </c>
      <c r="F553" s="0" t="inlineStr">
        <is>
          <t>'801132631991</t>
        </is>
      </c>
      <c r="G553" s="0" t="inlineStr">
        <is>
          <t>TODDLER</t>
        </is>
      </c>
      <c r="H553" s="0" t="inlineStr">
        <is>
          <t>12 PACK</t>
        </is>
      </c>
      <c r="I553" s="0">
        <v>480</v>
      </c>
      <c r="J553" s="0">
        <v>1</v>
      </c>
    </row>
    <row r="554" spans="1:10" customHeight="0">
      <c r="A554" s="0">
        <f>HYPERLINK("https://dl.dropboxusercontent.com/scl/fi/e1or6ioe6dgoy5vr8lnu2/125987-f.jpg?rlkey=bewxmy7j3oi4heksid2zb15n9&amp;dl=0","Click to download Image")</f>
      </c>
      <c r="C554" s="0" t="inlineStr">
        <is>
          <t>Huck Duffle Bag</t>
        </is>
      </c>
      <c r="D554" s="0" t="inlineStr">
        <is>
          <t>'125987</t>
        </is>
      </c>
      <c r="E554" s="0" t="inlineStr">
        <is>
          <t>ISU HUCK GY:125987</t>
        </is>
      </c>
      <c r="F554" s="0" t="inlineStr">
        <is>
          <t>'901125987019</t>
        </is>
      </c>
      <c r="H554" s="0" t="inlineStr">
        <is>
          <t>18 X 10.5 X 11.5</t>
        </is>
      </c>
      <c r="I554" s="0">
        <v>49.99</v>
      </c>
      <c r="J554" s="0">
        <v>37</v>
      </c>
    </row>
    <row r="555" spans="1:10" customHeight="0">
      <c r="A555" s="0">
        <f>HYPERLINK("https://dl.dropboxusercontent.com/scl/fi/dxly6yo1tfv2uwb3j1qut/129912-flat-f.jpg?rlkey=teu2afjzg8lln42mnd8g1oxm7&amp;dl=0","Click to download Image")</f>
      </c>
      <c r="C555" s="0" t="inlineStr">
        <is>
          <t>Evita Youth Beanie</t>
        </is>
      </c>
      <c r="D555" s="0" t="inlineStr">
        <is>
          <t>'129912</t>
        </is>
      </c>
      <c r="E555" s="0" t="inlineStr">
        <is>
          <t>ISU EVITA Y RE:129912</t>
        </is>
      </c>
      <c r="F555" s="0" t="inlineStr">
        <is>
          <t>'701129912013</t>
        </is>
      </c>
      <c r="G555" s="0" t="inlineStr">
        <is>
          <t>YOUTH</t>
        </is>
      </c>
      <c r="H555" s="0" t="inlineStr">
        <is>
          <t>YOUTH</t>
        </is>
      </c>
      <c r="I555" s="0">
        <v>29.99</v>
      </c>
      <c r="J555" s="0">
        <v>23</v>
      </c>
    </row>
    <row r="556" spans="1:10" customHeight="0">
      <c r="A556" s="0">
        <f>HYPERLINK("https://dl.dropboxusercontent.com/scl/fi/wjf98crqbp9fuuj9n8nis/clarke-129836-f.jpg?rlkey=g7m3qg757qulzl9b7r95txuh8&amp;dl=0","Click to download Image")</f>
      </c>
      <c r="C556" s="0" t="inlineStr">
        <is>
          <t>Clarke Toddler Joggers</t>
        </is>
      </c>
      <c r="D556" s="0" t="inlineStr">
        <is>
          <t>'131378</t>
        </is>
      </c>
      <c r="E556" s="0" t="inlineStr">
        <is>
          <t>ISU CLARKE T BK:131378A-2T</t>
        </is>
      </c>
      <c r="F556" s="0" t="inlineStr">
        <is>
          <t>'801131378088</t>
        </is>
      </c>
      <c r="G556" s="0" t="inlineStr">
        <is>
          <t>TODDLER</t>
        </is>
      </c>
      <c r="H556" s="0" t="inlineStr">
        <is>
          <t>2T</t>
        </is>
      </c>
      <c r="I556" s="0">
        <v>34.99</v>
      </c>
      <c r="J556" s="0">
        <v>0</v>
      </c>
    </row>
    <row r="557" spans="1:10" customHeight="0">
      <c r="A557" s="0">
        <f>HYPERLINK("https://dl.dropboxusercontent.com/scl/fi/wjf98crqbp9fuuj9n8nis/clarke-129836-f.jpg?rlkey=g7m3qg757qulzl9b7r95txuh8&amp;dl=0","Click to download Image")</f>
      </c>
      <c r="C557" s="0" t="inlineStr">
        <is>
          <t>Clarke Toddler Joggers</t>
        </is>
      </c>
      <c r="D557" s="0" t="inlineStr">
        <is>
          <t>'131378</t>
        </is>
      </c>
      <c r="E557" s="0" t="inlineStr">
        <is>
          <t>ISU CLARKE T BK:131378B-3T</t>
        </is>
      </c>
      <c r="F557" s="0" t="inlineStr">
        <is>
          <t>'801131378095</t>
        </is>
      </c>
      <c r="G557" s="0" t="inlineStr">
        <is>
          <t>TODDLER</t>
        </is>
      </c>
      <c r="H557" s="0" t="inlineStr">
        <is>
          <t>3T</t>
        </is>
      </c>
      <c r="I557" s="0">
        <v>34.99</v>
      </c>
      <c r="J557" s="0">
        <v>0</v>
      </c>
    </row>
    <row r="558" spans="1:10" customHeight="0">
      <c r="A558" s="0">
        <f>HYPERLINK("https://dl.dropboxusercontent.com/scl/fi/wjf98crqbp9fuuj9n8nis/clarke-129836-f.jpg?rlkey=g7m3qg757qulzl9b7r95txuh8&amp;dl=0","Click to download Image")</f>
      </c>
      <c r="C558" s="0" t="inlineStr">
        <is>
          <t>Clarke Toddler Joggers</t>
        </is>
      </c>
      <c r="D558" s="0" t="inlineStr">
        <is>
          <t>'131378</t>
        </is>
      </c>
      <c r="E558" s="0" t="inlineStr">
        <is>
          <t>ISU CLARKE T BK:131378C-4T</t>
        </is>
      </c>
      <c r="F558" s="0" t="inlineStr">
        <is>
          <t>'801131378101</t>
        </is>
      </c>
      <c r="G558" s="0" t="inlineStr">
        <is>
          <t>TODDLER</t>
        </is>
      </c>
      <c r="H558" s="0" t="inlineStr">
        <is>
          <t>4T</t>
        </is>
      </c>
      <c r="I558" s="0">
        <v>34.99</v>
      </c>
      <c r="J558" s="0">
        <v>0</v>
      </c>
    </row>
    <row r="559" spans="1:10" customHeight="0">
      <c r="A559" s="0">
        <f>HYPERLINK("https://dl.dropboxusercontent.com/scl/fi/wjf98crqbp9fuuj9n8nis/clarke-129836-f.jpg?rlkey=g7m3qg757qulzl9b7r95txuh8&amp;dl=0","Click to download Image")</f>
      </c>
      <c r="C559" s="0" t="inlineStr">
        <is>
          <t>Clarke Toddler Joggers</t>
        </is>
      </c>
      <c r="D559" s="0" t="inlineStr">
        <is>
          <t>'131378</t>
        </is>
      </c>
      <c r="E559" s="0" t="inlineStr">
        <is>
          <t>ISU CLARKE T BK:131378D-5T</t>
        </is>
      </c>
      <c r="F559" s="0" t="inlineStr">
        <is>
          <t>'801131378118</t>
        </is>
      </c>
      <c r="G559" s="0" t="inlineStr">
        <is>
          <t>TODDLER</t>
        </is>
      </c>
      <c r="H559" s="0" t="inlineStr">
        <is>
          <t>5T</t>
        </is>
      </c>
      <c r="I559" s="0">
        <v>34.99</v>
      </c>
      <c r="J559" s="0">
        <v>2</v>
      </c>
    </row>
    <row r="560" spans="1:10" customHeight="0">
      <c r="A560" s="0">
        <f>HYPERLINK("https://dl.dropboxusercontent.com/scl/fi/wjf98crqbp9fuuj9n8nis/clarke-129836-f.jpg?rlkey=g7m3qg757qulzl9b7r95txuh8&amp;dl=0","Click to download Image")</f>
      </c>
      <c r="C560" s="0" t="inlineStr">
        <is>
          <t>Clarke Toddler Joggers</t>
        </is>
      </c>
      <c r="D560" s="0" t="inlineStr">
        <is>
          <t>'131378</t>
        </is>
      </c>
      <c r="E560" s="0" t="inlineStr">
        <is>
          <t>ISU CLARKE T BK 12PK:131378Z-12PK</t>
        </is>
      </c>
      <c r="F560" s="0" t="inlineStr">
        <is>
          <t>'801131378996</t>
        </is>
      </c>
      <c r="G560" s="0" t="inlineStr">
        <is>
          <t>TODDLER</t>
        </is>
      </c>
      <c r="H560" s="0" t="inlineStr">
        <is>
          <t>12 PACK</t>
        </is>
      </c>
      <c r="I560" s="0">
        <v>336</v>
      </c>
      <c r="J560" s="0">
        <v>0</v>
      </c>
    </row>
    <row r="561" spans="1:10" customHeight="0">
      <c r="A561" s="0">
        <f>HYPERLINK("https://dl.dropboxusercontent.com/scl/fi/26e15ru2lauirwatmn8nd/f22-099bcisu.jpg?rlkey=s1mt430kg3dohps8nsfu3rdfc&amp;dl=0","Click to download Image")</f>
      </c>
      <c r="C561" s="0" t="inlineStr">
        <is>
          <t>Desmond Men's Cap</t>
        </is>
      </c>
      <c r="D561" s="0" t="inlineStr">
        <is>
          <t>'129967</t>
        </is>
      </c>
      <c r="E561" s="0" t="inlineStr">
        <is>
          <t>ISU DESMON A BK:129967</t>
        </is>
      </c>
      <c r="F561" s="0" t="inlineStr">
        <is>
          <t>'701129967006</t>
        </is>
      </c>
      <c r="G561" s="0" t="inlineStr">
        <is>
          <t>MENS</t>
        </is>
      </c>
      <c r="H561" s="0" t="inlineStr">
        <is>
          <t>STANDARD MENS</t>
        </is>
      </c>
      <c r="I561" s="0">
        <v>24.99</v>
      </c>
      <c r="J561" s="0">
        <v>37</v>
      </c>
    </row>
    <row r="562" spans="1:10" customHeight="0">
      <c r="A562" s="0">
        <f>HYPERLINK("https://dl.dropboxusercontent.com/scl/fi/6zzdqhe8rzcd1c2snz4tk/greyson-isu.jpg?rlkey=om22b87jrt7fy0w2li95hvdff&amp;dl=0","Click to download Image")</f>
      </c>
      <c r="C562" s="0" t="inlineStr">
        <is>
          <t>Greyson Youth Cap</t>
        </is>
      </c>
      <c r="D562" s="0" t="inlineStr">
        <is>
          <t>'129890</t>
        </is>
      </c>
      <c r="E562" s="0" t="inlineStr">
        <is>
          <t>ISU GREYSO Y GY:129890</t>
        </is>
      </c>
      <c r="F562" s="0" t="inlineStr">
        <is>
          <t>'701129890038</t>
        </is>
      </c>
      <c r="G562" s="0" t="inlineStr">
        <is>
          <t>YOUTH</t>
        </is>
      </c>
      <c r="H562" s="0" t="inlineStr">
        <is>
          <t>STANDARD:55CM</t>
        </is>
      </c>
      <c r="I562" s="0">
        <v>24.99</v>
      </c>
      <c r="J562" s="0">
        <v>32</v>
      </c>
    </row>
    <row r="563" spans="1:10" customHeight="0">
      <c r="A563" s="0">
        <f>HYPERLINK("https://dl.dropboxusercontent.com/scl/fi/erqs16ogtkdp4wrmwvxmm/greyson-isu.jpg?rlkey=mvm8x37pcjhmw4hupdoumc15f&amp;dl=0","Click to download Image")</f>
      </c>
      <c r="C563" s="0" t="inlineStr">
        <is>
          <t>Greyson Toddler Cap</t>
        </is>
      </c>
      <c r="D563" s="0" t="inlineStr">
        <is>
          <t>'131292</t>
        </is>
      </c>
      <c r="E563" s="0" t="inlineStr">
        <is>
          <t>ISU GREYSO T GY:131292</t>
        </is>
      </c>
      <c r="F563" s="0" t="inlineStr">
        <is>
          <t>'701131292042</t>
        </is>
      </c>
      <c r="G563" s="0" t="inlineStr">
        <is>
          <t>TODDLER</t>
        </is>
      </c>
      <c r="H563" s="0" t="inlineStr">
        <is>
          <t>STANDARD:53CM</t>
        </is>
      </c>
      <c r="I563" s="0">
        <v>24.99</v>
      </c>
      <c r="J563" s="0">
        <v>11</v>
      </c>
    </row>
    <row r="564" spans="1:10" customHeight="0">
      <c r="A564" s="0">
        <f>HYPERLINK("https://dl.dropboxusercontent.com/scl/fi/1s7jn0ey0ue4bypzrjyje/129812-f.jpg?rlkey=dd6unpyy5xcznvjovtw5wuc6m&amp;dl=0","Click to download Image")</f>
      </c>
      <c r="C564" s="0" t="inlineStr">
        <is>
          <t>Jace Youth Henley</t>
        </is>
      </c>
      <c r="D564" s="0" t="inlineStr">
        <is>
          <t>'129812</t>
        </is>
      </c>
      <c r="E564" s="0" t="inlineStr">
        <is>
          <t>ISU JACE Y CL:129812B-YS</t>
        </is>
      </c>
      <c r="F564" s="0" t="inlineStr">
        <is>
          <t>'801129812013</t>
        </is>
      </c>
      <c r="G564" s="0" t="inlineStr">
        <is>
          <t>YOUTH</t>
        </is>
      </c>
      <c r="H564" s="0" t="inlineStr">
        <is>
          <t>YS</t>
        </is>
      </c>
      <c r="I564" s="0">
        <v>24.99</v>
      </c>
      <c r="J564" s="0">
        <v>10</v>
      </c>
    </row>
    <row r="565" spans="1:10" customHeight="0">
      <c r="A565" s="0">
        <f>HYPERLINK("https://dl.dropboxusercontent.com/scl/fi/1s7jn0ey0ue4bypzrjyje/129812-f.jpg?rlkey=dd6unpyy5xcznvjovtw5wuc6m&amp;dl=0","Click to download Image")</f>
      </c>
      <c r="C565" s="0" t="inlineStr">
        <is>
          <t>Jace Youth Henley</t>
        </is>
      </c>
      <c r="D565" s="0" t="inlineStr">
        <is>
          <t>'129812</t>
        </is>
      </c>
      <c r="E565" s="0" t="inlineStr">
        <is>
          <t>ISU JACE Y CL:129812C-YM</t>
        </is>
      </c>
      <c r="F565" s="0" t="inlineStr">
        <is>
          <t>'801129812020</t>
        </is>
      </c>
      <c r="G565" s="0" t="inlineStr">
        <is>
          <t>YOUTH</t>
        </is>
      </c>
      <c r="H565" s="0" t="inlineStr">
        <is>
          <t>YM</t>
        </is>
      </c>
      <c r="I565" s="0">
        <v>24.99</v>
      </c>
      <c r="J565" s="0">
        <v>8</v>
      </c>
    </row>
    <row r="566" spans="1:10" customHeight="0">
      <c r="A566" s="0">
        <f>HYPERLINK("https://dl.dropboxusercontent.com/scl/fi/1s7jn0ey0ue4bypzrjyje/129812-f.jpg?rlkey=dd6unpyy5xcznvjovtw5wuc6m&amp;dl=0","Click to download Image")</f>
      </c>
      <c r="C566" s="0" t="inlineStr">
        <is>
          <t>Jace Youth Henley</t>
        </is>
      </c>
      <c r="D566" s="0" t="inlineStr">
        <is>
          <t>'129812</t>
        </is>
      </c>
      <c r="E566" s="0" t="inlineStr">
        <is>
          <t>ISU JACE Y CL:129812D-YL</t>
        </is>
      </c>
      <c r="F566" s="0" t="inlineStr">
        <is>
          <t>'801129812037</t>
        </is>
      </c>
      <c r="G566" s="0" t="inlineStr">
        <is>
          <t>YOUTH</t>
        </is>
      </c>
      <c r="H566" s="0" t="inlineStr">
        <is>
          <t>YL</t>
        </is>
      </c>
      <c r="I566" s="0">
        <v>24.99</v>
      </c>
      <c r="J566" s="0">
        <v>9</v>
      </c>
    </row>
    <row r="567" spans="1:10" customHeight="0">
      <c r="A567" s="0">
        <f>HYPERLINK("https://dl.dropboxusercontent.com/scl/fi/1s7jn0ey0ue4bypzrjyje/129812-f.jpg?rlkey=dd6unpyy5xcznvjovtw5wuc6m&amp;dl=0","Click to download Image")</f>
      </c>
      <c r="C567" s="0" t="inlineStr">
        <is>
          <t>Jace Youth Henley</t>
        </is>
      </c>
      <c r="D567" s="0" t="inlineStr">
        <is>
          <t>'129812</t>
        </is>
      </c>
      <c r="E567" s="0" t="inlineStr">
        <is>
          <t>ISU JACE Y CL:129812E-YXL</t>
        </is>
      </c>
      <c r="F567" s="0" t="inlineStr">
        <is>
          <t>'801129812044</t>
        </is>
      </c>
      <c r="G567" s="0" t="inlineStr">
        <is>
          <t>YOUTH</t>
        </is>
      </c>
      <c r="H567" s="0" t="inlineStr">
        <is>
          <t>YXL</t>
        </is>
      </c>
      <c r="I567" s="0">
        <v>24.99</v>
      </c>
      <c r="J567" s="0">
        <v>8</v>
      </c>
    </row>
    <row r="568" spans="1:10" customHeight="0">
      <c r="A568" s="0">
        <f>HYPERLINK("https://dl.dropboxusercontent.com/scl/fi/1s7jn0ey0ue4bypzrjyje/129812-f.jpg?rlkey=dd6unpyy5xcznvjovtw5wuc6m&amp;dl=0","Click to download Image")</f>
      </c>
      <c r="C568" s="0" t="inlineStr">
        <is>
          <t>Jace Youth Henley</t>
        </is>
      </c>
      <c r="D568" s="0" t="inlineStr">
        <is>
          <t>'129812</t>
        </is>
      </c>
      <c r="E568" s="0" t="inlineStr">
        <is>
          <t>ISU JACE Y CL 12PK:129812Z-12PK</t>
        </is>
      </c>
      <c r="F568" s="0" t="inlineStr">
        <is>
          <t>'801129812990</t>
        </is>
      </c>
      <c r="G568" s="0" t="inlineStr">
        <is>
          <t>YOUTH</t>
        </is>
      </c>
      <c r="H568" s="0" t="inlineStr">
        <is>
          <t>12 PACK</t>
        </is>
      </c>
      <c r="I568" s="0">
        <v>240</v>
      </c>
      <c r="J568" s="0">
        <v>3</v>
      </c>
    </row>
    <row r="569" spans="1:10" customHeight="0">
      <c r="A569" s="0">
        <f>HYPERLINK("https://dl.dropboxusercontent.com/scl/fi/zacyokt2emyulvddlenbb/tackle-151394-tn.jpg?rlkey=gfcxhfyko219wf52vgsvn4ffk&amp;dl=0","Click to download Image")</f>
      </c>
      <c r="C569" s="0" t="inlineStr">
        <is>
          <t>Tackle Infant Bodysuit</t>
        </is>
      </c>
      <c r="D569" s="0" t="inlineStr">
        <is>
          <t>'151394</t>
        </is>
      </c>
      <c r="E569" s="0" t="inlineStr">
        <is>
          <t>ISU TACKLE I CL:151394A-0-3M</t>
        </is>
      </c>
      <c r="F569" s="0" t="inlineStr">
        <is>
          <t>'801151394006</t>
        </is>
      </c>
      <c r="G569" s="0" t="inlineStr">
        <is>
          <t>INFANT</t>
        </is>
      </c>
      <c r="H569" s="0" t="inlineStr">
        <is>
          <t>0-3M</t>
        </is>
      </c>
      <c r="I569" s="0">
        <v>24.99</v>
      </c>
      <c r="J569" s="0">
        <v>2</v>
      </c>
    </row>
    <row r="570" spans="1:10" customHeight="0">
      <c r="A570" s="0">
        <f>HYPERLINK("https://dl.dropboxusercontent.com/scl/fi/zacyokt2emyulvddlenbb/tackle-151394-tn.jpg?rlkey=gfcxhfyko219wf52vgsvn4ffk&amp;dl=0","Click to download Image")</f>
      </c>
      <c r="C570" s="0" t="inlineStr">
        <is>
          <t>Tackle Infant Bodysuit</t>
        </is>
      </c>
      <c r="D570" s="0" t="inlineStr">
        <is>
          <t>'151394</t>
        </is>
      </c>
      <c r="E570" s="0" t="inlineStr">
        <is>
          <t>ISU TACKLE I CL:151394B-3-6M</t>
        </is>
      </c>
      <c r="F570" s="0" t="inlineStr">
        <is>
          <t>'801151394013</t>
        </is>
      </c>
      <c r="G570" s="0" t="inlineStr">
        <is>
          <t>INFANT</t>
        </is>
      </c>
      <c r="H570" s="0" t="inlineStr">
        <is>
          <t>3-6M</t>
        </is>
      </c>
      <c r="I570" s="0">
        <v>24.99</v>
      </c>
      <c r="J570" s="0">
        <v>0</v>
      </c>
    </row>
    <row r="571" spans="1:10" customHeight="0">
      <c r="A571" s="0">
        <f>HYPERLINK("https://dl.dropboxusercontent.com/scl/fi/zacyokt2emyulvddlenbb/tackle-151394-tn.jpg?rlkey=gfcxhfyko219wf52vgsvn4ffk&amp;dl=0","Click to download Image")</f>
      </c>
      <c r="C571" s="0" t="inlineStr">
        <is>
          <t>Tackle Infant Bodysuit</t>
        </is>
      </c>
      <c r="D571" s="0" t="inlineStr">
        <is>
          <t>'151394</t>
        </is>
      </c>
      <c r="E571" s="0" t="inlineStr">
        <is>
          <t>ISU TACKLE I CL:151394C-6-9M</t>
        </is>
      </c>
      <c r="F571" s="0" t="inlineStr">
        <is>
          <t>'801151394020</t>
        </is>
      </c>
      <c r="G571" s="0" t="inlineStr">
        <is>
          <t>INFANT</t>
        </is>
      </c>
      <c r="H571" s="0" t="inlineStr">
        <is>
          <t>6-9M</t>
        </is>
      </c>
      <c r="I571" s="0">
        <v>24.99</v>
      </c>
      <c r="J571" s="0">
        <v>0</v>
      </c>
    </row>
    <row r="572" spans="1:10" customHeight="0">
      <c r="A572" s="0">
        <f>HYPERLINK("https://dl.dropboxusercontent.com/scl/fi/zacyokt2emyulvddlenbb/tackle-151394-tn.jpg?rlkey=gfcxhfyko219wf52vgsvn4ffk&amp;dl=0","Click to download Image")</f>
      </c>
      <c r="C572" s="0" t="inlineStr">
        <is>
          <t>Tackle Infant Bodysuit</t>
        </is>
      </c>
      <c r="D572" s="0" t="inlineStr">
        <is>
          <t>'151394</t>
        </is>
      </c>
      <c r="E572" s="0" t="inlineStr">
        <is>
          <t>ISU TACKLE I CL:151394F-12M</t>
        </is>
      </c>
      <c r="F572" s="0" t="inlineStr">
        <is>
          <t>'801151394037</t>
        </is>
      </c>
      <c r="G572" s="0" t="inlineStr">
        <is>
          <t>INFANT</t>
        </is>
      </c>
      <c r="H572" s="0" t="inlineStr">
        <is>
          <t>12M</t>
        </is>
      </c>
      <c r="I572" s="0">
        <v>24.99</v>
      </c>
      <c r="J572" s="0">
        <v>3</v>
      </c>
    </row>
    <row r="573" spans="1:10" customHeight="0">
      <c r="A573" s="0">
        <f>HYPERLINK("https://dl.dropboxusercontent.com/scl/fi/zacyokt2emyulvddlenbb/tackle-151394-tn.jpg?rlkey=gfcxhfyko219wf52vgsvn4ffk&amp;dl=0","Click to download Image")</f>
      </c>
      <c r="C573" s="0" t="inlineStr">
        <is>
          <t>Tackle Infant Bodysuit</t>
        </is>
      </c>
      <c r="D573" s="0" t="inlineStr">
        <is>
          <t>'151394</t>
        </is>
      </c>
      <c r="E573" s="0" t="inlineStr">
        <is>
          <t>ISU TACKLE I CL:151394Z-12PK</t>
        </is>
      </c>
      <c r="F573" s="0" t="inlineStr">
        <is>
          <t>'801151394976</t>
        </is>
      </c>
      <c r="G573" s="0" t="inlineStr">
        <is>
          <t>INFANT</t>
        </is>
      </c>
      <c r="H573" s="0" t="inlineStr">
        <is>
          <t>12 PACK</t>
        </is>
      </c>
      <c r="I573" s="0">
        <v>240</v>
      </c>
      <c r="J573" s="0">
        <v>0</v>
      </c>
    </row>
    <row r="574" spans="1:10" customHeight="0">
      <c r="A574" s="0">
        <f>HYPERLINK("https://dl.dropboxusercontent.com/scl/fi/nab2tgb4cfbsukhizq47w/hali-150993-tn.jpg?rlkey=mb17muyo90v2crm0w41cpzqvs&amp;dl=0","Click to download Image")</f>
      </c>
      <c r="C574" s="0" t="inlineStr">
        <is>
          <t>Hali Infant Bodysuit</t>
        </is>
      </c>
      <c r="D574" s="0" t="inlineStr">
        <is>
          <t>'150993</t>
        </is>
      </c>
      <c r="E574" s="0" t="inlineStr">
        <is>
          <t>ISU HALI I CL:150993A-0-3M</t>
        </is>
      </c>
      <c r="F574" s="0" t="inlineStr">
        <is>
          <t>'801150993002</t>
        </is>
      </c>
      <c r="G574" s="0" t="inlineStr">
        <is>
          <t>INFANT</t>
        </is>
      </c>
      <c r="H574" s="0" t="inlineStr">
        <is>
          <t>0-3M</t>
        </is>
      </c>
      <c r="I574" s="0">
        <v>24.99</v>
      </c>
      <c r="J574" s="0">
        <v>0</v>
      </c>
    </row>
    <row r="575" spans="1:10" customHeight="0">
      <c r="A575" s="0">
        <f>HYPERLINK("https://dl.dropboxusercontent.com/scl/fi/nab2tgb4cfbsukhizq47w/hali-150993-tn.jpg?rlkey=mb17muyo90v2crm0w41cpzqvs&amp;dl=0","Click to download Image")</f>
      </c>
      <c r="C575" s="0" t="inlineStr">
        <is>
          <t>Hali Infant Bodysuit</t>
        </is>
      </c>
      <c r="D575" s="0" t="inlineStr">
        <is>
          <t>'150993</t>
        </is>
      </c>
      <c r="E575" s="0" t="inlineStr">
        <is>
          <t>ISU HALI I CL:150993B-3-6M</t>
        </is>
      </c>
      <c r="F575" s="0" t="inlineStr">
        <is>
          <t>'801150993019</t>
        </is>
      </c>
      <c r="G575" s="0" t="inlineStr">
        <is>
          <t>INFANT</t>
        </is>
      </c>
      <c r="H575" s="0" t="inlineStr">
        <is>
          <t>3-6M</t>
        </is>
      </c>
      <c r="I575" s="0">
        <v>24.99</v>
      </c>
      <c r="J575" s="0">
        <v>0</v>
      </c>
    </row>
    <row r="576" spans="1:10" customHeight="0">
      <c r="A576" s="0">
        <f>HYPERLINK("https://dl.dropboxusercontent.com/scl/fi/nab2tgb4cfbsukhizq47w/hali-150993-tn.jpg?rlkey=mb17muyo90v2crm0w41cpzqvs&amp;dl=0","Click to download Image")</f>
      </c>
      <c r="C576" s="0" t="inlineStr">
        <is>
          <t>Hali Infant Bodysuit</t>
        </is>
      </c>
      <c r="D576" s="0" t="inlineStr">
        <is>
          <t>'150993</t>
        </is>
      </c>
      <c r="E576" s="0" t="inlineStr">
        <is>
          <t>ISU HALI I CL:150993C-6-9M</t>
        </is>
      </c>
      <c r="F576" s="0" t="inlineStr">
        <is>
          <t>'801150993026</t>
        </is>
      </c>
      <c r="G576" s="0" t="inlineStr">
        <is>
          <t>INFANT</t>
        </is>
      </c>
      <c r="H576" s="0" t="inlineStr">
        <is>
          <t>6-9M</t>
        </is>
      </c>
      <c r="I576" s="0">
        <v>24.99</v>
      </c>
      <c r="J576" s="0">
        <v>0</v>
      </c>
    </row>
    <row r="577" spans="1:10" customHeight="0">
      <c r="A577" s="0">
        <f>HYPERLINK("https://dl.dropboxusercontent.com/scl/fi/nab2tgb4cfbsukhizq47w/hali-150993-tn.jpg?rlkey=mb17muyo90v2crm0w41cpzqvs&amp;dl=0","Click to download Image")</f>
      </c>
      <c r="C577" s="0" t="inlineStr">
        <is>
          <t>Hali Infant Bodysuit</t>
        </is>
      </c>
      <c r="D577" s="0" t="inlineStr">
        <is>
          <t>'150993</t>
        </is>
      </c>
      <c r="E577" s="0" t="inlineStr">
        <is>
          <t>ISU HALI I CL:150993F-12M</t>
        </is>
      </c>
      <c r="F577" s="0" t="inlineStr">
        <is>
          <t>'801150993033</t>
        </is>
      </c>
      <c r="G577" s="0" t="inlineStr">
        <is>
          <t>INFANT</t>
        </is>
      </c>
      <c r="H577" s="0" t="inlineStr">
        <is>
          <t>12M</t>
        </is>
      </c>
      <c r="I577" s="0">
        <v>24.99</v>
      </c>
      <c r="J577" s="0">
        <v>3</v>
      </c>
    </row>
    <row r="578" spans="1:10" customHeight="0">
      <c r="A578" s="0">
        <f>HYPERLINK("https://dl.dropboxusercontent.com/scl/fi/nab2tgb4cfbsukhizq47w/hali-150993-tn.jpg?rlkey=mb17muyo90v2crm0w41cpzqvs&amp;dl=0","Click to download Image")</f>
      </c>
      <c r="C578" s="0" t="inlineStr">
        <is>
          <t>Hali Infant Bodysuit</t>
        </is>
      </c>
      <c r="D578" s="0" t="inlineStr">
        <is>
          <t>'150993</t>
        </is>
      </c>
      <c r="E578" s="0" t="inlineStr">
        <is>
          <t>ISU HALI I CL:150993Z-12PK</t>
        </is>
      </c>
      <c r="F578" s="0" t="inlineStr">
        <is>
          <t>'801150993972</t>
        </is>
      </c>
      <c r="G578" s="0" t="inlineStr">
        <is>
          <t>INFANT</t>
        </is>
      </c>
      <c r="H578" s="0" t="inlineStr">
        <is>
          <t>12 PACK</t>
        </is>
      </c>
      <c r="I578" s="0">
        <v>240</v>
      </c>
      <c r="J578" s="0">
        <v>0</v>
      </c>
    </row>
    <row r="579" spans="1:10" customHeight="0">
      <c r="A579" s="0">
        <f>HYPERLINK("https://dl.dropboxusercontent.com/scl/fi/68c8kjuf4axednxxm7m8e/slate-151108-tn.jpg?rlkey=ix53o11ijbwro1t5rpqn2s8y0&amp;dl=0","Click to download Image")</f>
      </c>
      <c r="C579" s="0" t="inlineStr">
        <is>
          <t>Slate Women's Long Sleeve Shirt</t>
        </is>
      </c>
      <c r="D579" s="0" t="inlineStr">
        <is>
          <t>'151108</t>
        </is>
      </c>
      <c r="E579" s="0" t="inlineStr">
        <is>
          <t>ISU SLATE W CL:151108A-S</t>
        </is>
      </c>
      <c r="F579" s="0" t="inlineStr">
        <is>
          <t>'801151108047</t>
        </is>
      </c>
      <c r="G579" s="0" t="inlineStr">
        <is>
          <t>WOMENS</t>
        </is>
      </c>
      <c r="H579" s="0" t="inlineStr">
        <is>
          <t>S</t>
        </is>
      </c>
      <c r="I579" s="0">
        <v>32.99</v>
      </c>
      <c r="J579" s="0">
        <v>12</v>
      </c>
    </row>
    <row r="580" spans="1:10" customHeight="0">
      <c r="A580" s="0">
        <f>HYPERLINK("https://dl.dropboxusercontent.com/scl/fi/68c8kjuf4axednxxm7m8e/slate-151108-tn.jpg?rlkey=ix53o11ijbwro1t5rpqn2s8y0&amp;dl=0","Click to download Image")</f>
      </c>
      <c r="C580" s="0" t="inlineStr">
        <is>
          <t>Slate Women's Long Sleeve Shirt</t>
        </is>
      </c>
      <c r="D580" s="0" t="inlineStr">
        <is>
          <t>'151108</t>
        </is>
      </c>
      <c r="E580" s="0" t="inlineStr">
        <is>
          <t>ISU SLATE W CL:151108B-M</t>
        </is>
      </c>
      <c r="F580" s="0" t="inlineStr">
        <is>
          <t>'801151108054</t>
        </is>
      </c>
      <c r="G580" s="0" t="inlineStr">
        <is>
          <t>WOMENS</t>
        </is>
      </c>
      <c r="H580" s="0" t="inlineStr">
        <is>
          <t>M</t>
        </is>
      </c>
      <c r="I580" s="0">
        <v>32.99</v>
      </c>
      <c r="J580" s="0">
        <v>24</v>
      </c>
    </row>
    <row r="581" spans="1:10" customHeight="0">
      <c r="A581" s="0">
        <f>HYPERLINK("https://dl.dropboxusercontent.com/scl/fi/68c8kjuf4axednxxm7m8e/slate-151108-tn.jpg?rlkey=ix53o11ijbwro1t5rpqn2s8y0&amp;dl=0","Click to download Image")</f>
      </c>
      <c r="C581" s="0" t="inlineStr">
        <is>
          <t>Slate Women's Long Sleeve Shirt</t>
        </is>
      </c>
      <c r="D581" s="0" t="inlineStr">
        <is>
          <t>'151108</t>
        </is>
      </c>
      <c r="E581" s="0" t="inlineStr">
        <is>
          <t>ISU SLATE W CL:151108C-L</t>
        </is>
      </c>
      <c r="F581" s="0" t="inlineStr">
        <is>
          <t>'801151108061</t>
        </is>
      </c>
      <c r="G581" s="0" t="inlineStr">
        <is>
          <t>WOMENS</t>
        </is>
      </c>
      <c r="H581" s="0" t="inlineStr">
        <is>
          <t>L</t>
        </is>
      </c>
      <c r="I581" s="0">
        <v>32.99</v>
      </c>
      <c r="J581" s="0">
        <v>17</v>
      </c>
    </row>
    <row r="582" spans="1:10" customHeight="0">
      <c r="A582" s="0">
        <f>HYPERLINK("https://dl.dropboxusercontent.com/scl/fi/68c8kjuf4axednxxm7m8e/slate-151108-tn.jpg?rlkey=ix53o11ijbwro1t5rpqn2s8y0&amp;dl=0","Click to download Image")</f>
      </c>
      <c r="C582" s="0" t="inlineStr">
        <is>
          <t>Slate Women's Long Sleeve Shirt</t>
        </is>
      </c>
      <c r="D582" s="0" t="inlineStr">
        <is>
          <t>'151108</t>
        </is>
      </c>
      <c r="E582" s="0" t="inlineStr">
        <is>
          <t>ISU SLATE W CL:151108D-XL</t>
        </is>
      </c>
      <c r="F582" s="0" t="inlineStr">
        <is>
          <t>'801151108078</t>
        </is>
      </c>
      <c r="G582" s="0" t="inlineStr">
        <is>
          <t>WOMENS</t>
        </is>
      </c>
      <c r="H582" s="0" t="inlineStr">
        <is>
          <t>XL</t>
        </is>
      </c>
      <c r="I582" s="0">
        <v>32.99</v>
      </c>
      <c r="J582" s="0">
        <v>1</v>
      </c>
    </row>
    <row r="583" spans="1:10" customHeight="0">
      <c r="A583" s="0">
        <f>HYPERLINK("https://dl.dropboxusercontent.com/scl/fi/68c8kjuf4axednxxm7m8e/slate-151108-tn.jpg?rlkey=ix53o11ijbwro1t5rpqn2s8y0&amp;dl=0","Click to download Image")</f>
      </c>
      <c r="C583" s="0" t="inlineStr">
        <is>
          <t>Slate Women's Long Sleeve Shirt</t>
        </is>
      </c>
      <c r="D583" s="0" t="inlineStr">
        <is>
          <t>'151108</t>
        </is>
      </c>
      <c r="E583" s="0" t="inlineStr">
        <is>
          <t>ISU SLATE W CL:151108E-2XL</t>
        </is>
      </c>
      <c r="F583" s="0" t="inlineStr">
        <is>
          <t>'801151108085</t>
        </is>
      </c>
      <c r="G583" s="0" t="inlineStr">
        <is>
          <t>WOMENS</t>
        </is>
      </c>
      <c r="H583" s="0" t="inlineStr">
        <is>
          <t>2XL</t>
        </is>
      </c>
      <c r="I583" s="0">
        <v>32.99</v>
      </c>
      <c r="J583" s="0">
        <v>1</v>
      </c>
    </row>
    <row r="584" spans="1:10" customHeight="0">
      <c r="A584" s="0">
        <f>HYPERLINK("https://dl.dropboxusercontent.com/scl/fi/68c8kjuf4axednxxm7m8e/slate-151108-tn.jpg?rlkey=ix53o11ijbwro1t5rpqn2s8y0&amp;dl=0","Click to download Image")</f>
      </c>
      <c r="C584" s="0" t="inlineStr">
        <is>
          <t>Slate Women's Long Sleeve Shirt</t>
        </is>
      </c>
      <c r="D584" s="0" t="inlineStr">
        <is>
          <t>'151108</t>
        </is>
      </c>
      <c r="E584" s="0" t="inlineStr">
        <is>
          <t>ISU SLATE W CL:151108F-3XL</t>
        </is>
      </c>
      <c r="F584" s="0" t="inlineStr">
        <is>
          <t>'801151108092</t>
        </is>
      </c>
      <c r="G584" s="0" t="inlineStr">
        <is>
          <t>WOMENS</t>
        </is>
      </c>
      <c r="H584" s="0" t="inlineStr">
        <is>
          <t>3XL</t>
        </is>
      </c>
      <c r="I584" s="0">
        <v>32.99</v>
      </c>
      <c r="J584" s="0">
        <v>3</v>
      </c>
    </row>
    <row r="585" spans="1:10" customHeight="0">
      <c r="A585" s="0">
        <f>HYPERLINK("https://dl.dropboxusercontent.com/scl/fi/68c8kjuf4axednxxm7m8e/slate-151108-tn.jpg?rlkey=ix53o11ijbwro1t5rpqn2s8y0&amp;dl=0","Click to download Image")</f>
      </c>
      <c r="C585" s="0" t="inlineStr">
        <is>
          <t>Slate Women's Long Sleeve Shirt</t>
        </is>
      </c>
      <c r="D585" s="0" t="inlineStr">
        <is>
          <t>'151108</t>
        </is>
      </c>
      <c r="E585" s="0" t="inlineStr">
        <is>
          <t>ISU SLATE W CL:151108Z-12PK</t>
        </is>
      </c>
      <c r="F585" s="0" t="inlineStr">
        <is>
          <t>'801151108993</t>
        </is>
      </c>
      <c r="G585" s="0" t="inlineStr">
        <is>
          <t>WOMENS</t>
        </is>
      </c>
      <c r="H585" s="0" t="inlineStr">
        <is>
          <t>12 PACK</t>
        </is>
      </c>
      <c r="I585" s="0">
        <v>316.8</v>
      </c>
      <c r="J585" s="0">
        <v>7</v>
      </c>
    </row>
    <row r="586" spans="1:10" customHeight="0">
      <c r="A586" s="0">
        <f>HYPERLINK("https://dl.dropboxusercontent.com/scl/fi/ncacm18vli68ikl3udc2n/dsc7300.jpg?rlkey=ml258wrxoa8a93p8okpwubaz4&amp;dl=0","Click to download Image")</f>
      </c>
      <c r="B586" s="0">
        <f>HYPERLINK("https://dl.dropboxusercontent.com/scl/fi/brom2jbwdqoykfvs4oahh/womens-hoodie-and-sweatshirt-size-chartssutton.jpg?rlkey=7i9o7pr8wjk6kud8ags41g08n&amp;dl=0","Click to download SizeChart")</f>
      </c>
      <c r="C586" s="0" t="inlineStr">
        <is>
          <t>Sutton Women's Sweatshirt</t>
        </is>
      </c>
      <c r="D586" s="0" t="inlineStr">
        <is>
          <t>'151743</t>
        </is>
      </c>
      <c r="E586" s="0" t="inlineStr">
        <is>
          <t>ISU SUTTON W CL:151743A-S</t>
        </is>
      </c>
      <c r="F586" s="0" t="inlineStr">
        <is>
          <t>'801151743040</t>
        </is>
      </c>
      <c r="G586" s="0" t="inlineStr">
        <is>
          <t>WOMENS</t>
        </is>
      </c>
      <c r="H586" s="0" t="inlineStr">
        <is>
          <t>S</t>
        </is>
      </c>
      <c r="I586" s="0">
        <v>54.99</v>
      </c>
      <c r="J586" s="0">
        <v>0</v>
      </c>
    </row>
    <row r="587" spans="1:10" customHeight="0">
      <c r="A587" s="0">
        <f>HYPERLINK("https://dl.dropboxusercontent.com/scl/fi/ncacm18vli68ikl3udc2n/dsc7300.jpg?rlkey=ml258wrxoa8a93p8okpwubaz4&amp;dl=0","Click to download Image")</f>
      </c>
      <c r="B587" s="0">
        <f>HYPERLINK("https://dl.dropboxusercontent.com/scl/fi/brom2jbwdqoykfvs4oahh/womens-hoodie-and-sweatshirt-size-chartssutton.jpg?rlkey=7i9o7pr8wjk6kud8ags41g08n&amp;dl=0","Click to download SizeChart")</f>
      </c>
      <c r="C587" s="0" t="inlineStr">
        <is>
          <t>Sutton Women's Sweatshirt</t>
        </is>
      </c>
      <c r="D587" s="0" t="inlineStr">
        <is>
          <t>'151743</t>
        </is>
      </c>
      <c r="E587" s="0" t="inlineStr">
        <is>
          <t>ISU SUTTON W CL:151743B-M</t>
        </is>
      </c>
      <c r="F587" s="0" t="inlineStr">
        <is>
          <t>'801151743057</t>
        </is>
      </c>
      <c r="G587" s="0" t="inlineStr">
        <is>
          <t>WOMENS</t>
        </is>
      </c>
      <c r="H587" s="0" t="inlineStr">
        <is>
          <t>M</t>
        </is>
      </c>
      <c r="I587" s="0">
        <v>54.99</v>
      </c>
      <c r="J587" s="0">
        <v>1</v>
      </c>
    </row>
    <row r="588" spans="1:10" customHeight="0">
      <c r="A588" s="0">
        <f>HYPERLINK("https://dl.dropboxusercontent.com/scl/fi/ncacm18vli68ikl3udc2n/dsc7300.jpg?rlkey=ml258wrxoa8a93p8okpwubaz4&amp;dl=0","Click to download Image")</f>
      </c>
      <c r="B588" s="0">
        <f>HYPERLINK("https://dl.dropboxusercontent.com/scl/fi/brom2jbwdqoykfvs4oahh/womens-hoodie-and-sweatshirt-size-chartssutton.jpg?rlkey=7i9o7pr8wjk6kud8ags41g08n&amp;dl=0","Click to download SizeChart")</f>
      </c>
      <c r="C588" s="0" t="inlineStr">
        <is>
          <t>Sutton Women's Sweatshirt</t>
        </is>
      </c>
      <c r="D588" s="0" t="inlineStr">
        <is>
          <t>'151743</t>
        </is>
      </c>
      <c r="E588" s="0" t="inlineStr">
        <is>
          <t>ISU SUTTON W CL:151743C-L</t>
        </is>
      </c>
      <c r="F588" s="0" t="inlineStr">
        <is>
          <t>'801151743064</t>
        </is>
      </c>
      <c r="G588" s="0" t="inlineStr">
        <is>
          <t>WOMENS</t>
        </is>
      </c>
      <c r="H588" s="0" t="inlineStr">
        <is>
          <t>L</t>
        </is>
      </c>
      <c r="I588" s="0">
        <v>54.99</v>
      </c>
      <c r="J588" s="0">
        <v>0</v>
      </c>
    </row>
    <row r="589" spans="1:10" customHeight="0">
      <c r="A589" s="0">
        <f>HYPERLINK("https://dl.dropboxusercontent.com/scl/fi/ncacm18vli68ikl3udc2n/dsc7300.jpg?rlkey=ml258wrxoa8a93p8okpwubaz4&amp;dl=0","Click to download Image")</f>
      </c>
      <c r="B589" s="0">
        <f>HYPERLINK("https://dl.dropboxusercontent.com/scl/fi/brom2jbwdqoykfvs4oahh/womens-hoodie-and-sweatshirt-size-chartssutton.jpg?rlkey=7i9o7pr8wjk6kud8ags41g08n&amp;dl=0","Click to download SizeChart")</f>
      </c>
      <c r="C589" s="0" t="inlineStr">
        <is>
          <t>Sutton Women's Sweatshirt</t>
        </is>
      </c>
      <c r="D589" s="0" t="inlineStr">
        <is>
          <t>'151743</t>
        </is>
      </c>
      <c r="E589" s="0" t="inlineStr">
        <is>
          <t>ISU SUTTON W CL:151743D-XL</t>
        </is>
      </c>
      <c r="F589" s="0" t="inlineStr">
        <is>
          <t>'801151743071</t>
        </is>
      </c>
      <c r="G589" s="0" t="inlineStr">
        <is>
          <t>WOMENS</t>
        </is>
      </c>
      <c r="H589" s="0" t="inlineStr">
        <is>
          <t>XL</t>
        </is>
      </c>
      <c r="I589" s="0">
        <v>54.99</v>
      </c>
      <c r="J589" s="0">
        <v>0</v>
      </c>
    </row>
    <row r="590" spans="1:10" customHeight="0">
      <c r="A590" s="0">
        <f>HYPERLINK("https://dl.dropboxusercontent.com/scl/fi/ncacm18vli68ikl3udc2n/dsc7300.jpg?rlkey=ml258wrxoa8a93p8okpwubaz4&amp;dl=0","Click to download Image")</f>
      </c>
      <c r="B590" s="0">
        <f>HYPERLINK("https://dl.dropboxusercontent.com/scl/fi/brom2jbwdqoykfvs4oahh/womens-hoodie-and-sweatshirt-size-chartssutton.jpg?rlkey=7i9o7pr8wjk6kud8ags41g08n&amp;dl=0","Click to download SizeChart")</f>
      </c>
      <c r="C590" s="0" t="inlineStr">
        <is>
          <t>Sutton Women's Sweatshirt</t>
        </is>
      </c>
      <c r="D590" s="0" t="inlineStr">
        <is>
          <t>'151743</t>
        </is>
      </c>
      <c r="E590" s="0" t="inlineStr">
        <is>
          <t>ISU SUTTON W CL:151743E-2XL</t>
        </is>
      </c>
      <c r="F590" s="0" t="inlineStr">
        <is>
          <t>'801151743088</t>
        </is>
      </c>
      <c r="G590" s="0" t="inlineStr">
        <is>
          <t>WOMENS</t>
        </is>
      </c>
      <c r="H590" s="0" t="inlineStr">
        <is>
          <t>2XL</t>
        </is>
      </c>
      <c r="I590" s="0">
        <v>54.99</v>
      </c>
      <c r="J590" s="0">
        <v>0</v>
      </c>
    </row>
    <row r="591" spans="1:10" customHeight="0">
      <c r="A591" s="0">
        <f>HYPERLINK("https://dl.dropboxusercontent.com/scl/fi/ncacm18vli68ikl3udc2n/dsc7300.jpg?rlkey=ml258wrxoa8a93p8okpwubaz4&amp;dl=0","Click to download Image")</f>
      </c>
      <c r="B591" s="0">
        <f>HYPERLINK("https://dl.dropboxusercontent.com/scl/fi/brom2jbwdqoykfvs4oahh/womens-hoodie-and-sweatshirt-size-chartssutton.jpg?rlkey=7i9o7pr8wjk6kud8ags41g08n&amp;dl=0","Click to download SizeChart")</f>
      </c>
      <c r="C591" s="0" t="inlineStr">
        <is>
          <t>Sutton Women's Sweatshirt</t>
        </is>
      </c>
      <c r="D591" s="0" t="inlineStr">
        <is>
          <t>'151743</t>
        </is>
      </c>
      <c r="E591" s="0" t="inlineStr">
        <is>
          <t>ISU SUTTON W CL:151743F-3XL</t>
        </is>
      </c>
      <c r="F591" s="0" t="inlineStr">
        <is>
          <t>'801151743095</t>
        </is>
      </c>
      <c r="G591" s="0" t="inlineStr">
        <is>
          <t>WOMENS</t>
        </is>
      </c>
      <c r="H591" s="0" t="inlineStr">
        <is>
          <t>3XL</t>
        </is>
      </c>
      <c r="I591" s="0">
        <v>54.99</v>
      </c>
      <c r="J591" s="0">
        <v>0</v>
      </c>
    </row>
    <row r="592" spans="1:10" customHeight="0">
      <c r="A592" s="0">
        <f>HYPERLINK("https://dl.dropboxusercontent.com/scl/fi/ncacm18vli68ikl3udc2n/dsc7300.jpg?rlkey=ml258wrxoa8a93p8okpwubaz4&amp;dl=0","Click to download Image")</f>
      </c>
      <c r="B592" s="0">
        <f>HYPERLINK("https://dl.dropboxusercontent.com/scl/fi/brom2jbwdqoykfvs4oahh/womens-hoodie-and-sweatshirt-size-chartssutton.jpg?rlkey=7i9o7pr8wjk6kud8ags41g08n&amp;dl=0","Click to download SizeChart")</f>
      </c>
      <c r="C592" s="0" t="inlineStr">
        <is>
          <t>Sutton Women's Sweatshirt</t>
        </is>
      </c>
      <c r="D592" s="0" t="inlineStr">
        <is>
          <t>'151743</t>
        </is>
      </c>
      <c r="E592" s="0" t="inlineStr">
        <is>
          <t>ISU SUTTON W CL:151743Z-12PK</t>
        </is>
      </c>
      <c r="F592" s="0" t="inlineStr">
        <is>
          <t>'801151743996</t>
        </is>
      </c>
      <c r="G592" s="0" t="inlineStr">
        <is>
          <t>WOMENS</t>
        </is>
      </c>
      <c r="H592" s="0" t="inlineStr">
        <is>
          <t>12 PACK</t>
        </is>
      </c>
      <c r="I592" s="0">
        <v>528</v>
      </c>
      <c r="J592" s="0">
        <v>0</v>
      </c>
    </row>
    <row r="593" spans="1:10" customHeight="0">
      <c r="A593" s="0">
        <f>HYPERLINK("https://dl.dropboxusercontent.com/scl/fi/zu9ot4llz4u8d7nhuqxo6/quincy-152961-tn.jpg?rlkey=8vrt4ddhefgigvtf5yw4d3u33&amp;dl=0","Click to download Image")</f>
      </c>
      <c r="C593" s="0" t="inlineStr">
        <is>
          <t>Quincy Men's Sweatshirt</t>
        </is>
      </c>
      <c r="D593" s="0" t="inlineStr">
        <is>
          <t>'151477</t>
        </is>
      </c>
      <c r="E593" s="0" t="inlineStr">
        <is>
          <t>ISU QUINCY M CL:151477A-S</t>
        </is>
      </c>
      <c r="F593" s="0" t="inlineStr">
        <is>
          <t>'801151477044</t>
        </is>
      </c>
      <c r="G593" s="0" t="inlineStr">
        <is>
          <t>MENS</t>
        </is>
      </c>
      <c r="H593" s="0" t="inlineStr">
        <is>
          <t>S</t>
        </is>
      </c>
      <c r="I593" s="0">
        <v>54.99</v>
      </c>
      <c r="J593" s="0">
        <v>0</v>
      </c>
    </row>
    <row r="594" spans="1:10" customHeight="0">
      <c r="A594" s="0">
        <f>HYPERLINK("https://dl.dropboxusercontent.com/scl/fi/zu9ot4llz4u8d7nhuqxo6/quincy-152961-tn.jpg?rlkey=8vrt4ddhefgigvtf5yw4d3u33&amp;dl=0","Click to download Image")</f>
      </c>
      <c r="C594" s="0" t="inlineStr">
        <is>
          <t>Quincy Men's Sweatshirt</t>
        </is>
      </c>
      <c r="D594" s="0" t="inlineStr">
        <is>
          <t>'151477</t>
        </is>
      </c>
      <c r="E594" s="0" t="inlineStr">
        <is>
          <t>ISU QUINCY M CL:151477B-M</t>
        </is>
      </c>
      <c r="F594" s="0" t="inlineStr">
        <is>
          <t>'801151477051</t>
        </is>
      </c>
      <c r="G594" s="0" t="inlineStr">
        <is>
          <t>MENS</t>
        </is>
      </c>
      <c r="H594" s="0" t="inlineStr">
        <is>
          <t>M</t>
        </is>
      </c>
      <c r="I594" s="0">
        <v>54.99</v>
      </c>
      <c r="J594" s="0">
        <v>3</v>
      </c>
    </row>
    <row r="595" spans="1:10" customHeight="0">
      <c r="A595" s="0">
        <f>HYPERLINK("https://dl.dropboxusercontent.com/scl/fi/zu9ot4llz4u8d7nhuqxo6/quincy-152961-tn.jpg?rlkey=8vrt4ddhefgigvtf5yw4d3u33&amp;dl=0","Click to download Image")</f>
      </c>
      <c r="C595" s="0" t="inlineStr">
        <is>
          <t>Quincy Men's Sweatshirt</t>
        </is>
      </c>
      <c r="D595" s="0" t="inlineStr">
        <is>
          <t>'151477</t>
        </is>
      </c>
      <c r="E595" s="0" t="inlineStr">
        <is>
          <t>ISU QUINCY M CL:151477C-L</t>
        </is>
      </c>
      <c r="F595" s="0" t="inlineStr">
        <is>
          <t>'801151477068</t>
        </is>
      </c>
      <c r="G595" s="0" t="inlineStr">
        <is>
          <t>MENS</t>
        </is>
      </c>
      <c r="H595" s="0" t="inlineStr">
        <is>
          <t>L</t>
        </is>
      </c>
      <c r="I595" s="0">
        <v>54.99</v>
      </c>
      <c r="J595" s="0">
        <v>5</v>
      </c>
    </row>
    <row r="596" spans="1:10" customHeight="0">
      <c r="A596" s="0">
        <f>HYPERLINK("https://dl.dropboxusercontent.com/scl/fi/zu9ot4llz4u8d7nhuqxo6/quincy-152961-tn.jpg?rlkey=8vrt4ddhefgigvtf5yw4d3u33&amp;dl=0","Click to download Image")</f>
      </c>
      <c r="C596" s="0" t="inlineStr">
        <is>
          <t>Quincy Men's Sweatshirt</t>
        </is>
      </c>
      <c r="D596" s="0" t="inlineStr">
        <is>
          <t>'151477</t>
        </is>
      </c>
      <c r="E596" s="0" t="inlineStr">
        <is>
          <t>ISU QUINCY M CL:151477D-XL</t>
        </is>
      </c>
      <c r="F596" s="0" t="inlineStr">
        <is>
          <t>'801151477075</t>
        </is>
      </c>
      <c r="G596" s="0" t="inlineStr">
        <is>
          <t>MENS</t>
        </is>
      </c>
      <c r="H596" s="0" t="inlineStr">
        <is>
          <t>XL</t>
        </is>
      </c>
      <c r="I596" s="0">
        <v>54.99</v>
      </c>
      <c r="J596" s="0">
        <v>6</v>
      </c>
    </row>
    <row r="597" spans="1:10" customHeight="0">
      <c r="A597" s="0">
        <f>HYPERLINK("https://dl.dropboxusercontent.com/scl/fi/zu9ot4llz4u8d7nhuqxo6/quincy-152961-tn.jpg?rlkey=8vrt4ddhefgigvtf5yw4d3u33&amp;dl=0","Click to download Image")</f>
      </c>
      <c r="C597" s="0" t="inlineStr">
        <is>
          <t>Quincy Men's Sweatshirt</t>
        </is>
      </c>
      <c r="D597" s="0" t="inlineStr">
        <is>
          <t>'151477</t>
        </is>
      </c>
      <c r="E597" s="0" t="inlineStr">
        <is>
          <t>ISU QUINCY M CL:151477E-2XL</t>
        </is>
      </c>
      <c r="F597" s="0" t="inlineStr">
        <is>
          <t>'801151477082</t>
        </is>
      </c>
      <c r="G597" s="0" t="inlineStr">
        <is>
          <t>MENS</t>
        </is>
      </c>
      <c r="H597" s="0" t="inlineStr">
        <is>
          <t>2XL</t>
        </is>
      </c>
      <c r="I597" s="0">
        <v>54.99</v>
      </c>
      <c r="J597" s="0">
        <v>4</v>
      </c>
    </row>
    <row r="598" spans="1:10" customHeight="0">
      <c r="A598" s="0">
        <f>HYPERLINK("https://dl.dropboxusercontent.com/scl/fi/zu9ot4llz4u8d7nhuqxo6/quincy-152961-tn.jpg?rlkey=8vrt4ddhefgigvtf5yw4d3u33&amp;dl=0","Click to download Image")</f>
      </c>
      <c r="C598" s="0" t="inlineStr">
        <is>
          <t>Quincy Men's Sweatshirt</t>
        </is>
      </c>
      <c r="D598" s="0" t="inlineStr">
        <is>
          <t>'151477</t>
        </is>
      </c>
      <c r="E598" s="0" t="inlineStr">
        <is>
          <t>ISU QUINCY M CL:151477F-3XL</t>
        </is>
      </c>
      <c r="F598" s="0" t="inlineStr">
        <is>
          <t>'801151477099</t>
        </is>
      </c>
      <c r="G598" s="0" t="inlineStr">
        <is>
          <t>MENS</t>
        </is>
      </c>
      <c r="H598" s="0" t="inlineStr">
        <is>
          <t>3XL</t>
        </is>
      </c>
      <c r="I598" s="0">
        <v>54.99</v>
      </c>
      <c r="J598" s="0">
        <v>3</v>
      </c>
    </row>
    <row r="599" spans="1:10" customHeight="0">
      <c r="A599" s="0">
        <f>HYPERLINK("https://dl.dropboxusercontent.com/scl/fi/zu9ot4llz4u8d7nhuqxo6/quincy-152961-tn.jpg?rlkey=8vrt4ddhefgigvtf5yw4d3u33&amp;dl=0","Click to download Image")</f>
      </c>
      <c r="C599" s="0" t="inlineStr">
        <is>
          <t>Quincy Men's Sweatshirt</t>
        </is>
      </c>
      <c r="D599" s="0" t="inlineStr">
        <is>
          <t>'151477</t>
        </is>
      </c>
      <c r="E599" s="0" t="inlineStr">
        <is>
          <t>ISU QUINCY M CL:151477Z-12PK</t>
        </is>
      </c>
      <c r="F599" s="0" t="inlineStr">
        <is>
          <t>'801151477990</t>
        </is>
      </c>
      <c r="G599" s="0" t="inlineStr">
        <is>
          <t>MENS</t>
        </is>
      </c>
      <c r="H599" s="0" t="inlineStr">
        <is>
          <t>12 PACK</t>
        </is>
      </c>
      <c r="I599" s="0">
        <v>534</v>
      </c>
      <c r="J599" s="0">
        <v>0</v>
      </c>
    </row>
    <row r="600" spans="1:10" customHeight="0">
      <c r="A600" s="0">
        <f>HYPERLINK("https://dl.dropboxusercontent.com/scl/fi/o0yran30euau5fowp5rqq/jamie-133010-f.jpg?rlkey=km3of1i9rkrkorgi8yt1jx6e8&amp;dl=0","Click to download Image")</f>
      </c>
      <c r="C600" s="0" t="inlineStr">
        <is>
          <t>Jamie Infant Joggers</t>
        </is>
      </c>
      <c r="D600" s="0" t="inlineStr">
        <is>
          <t>'133010</t>
        </is>
      </c>
      <c r="E600" s="0" t="inlineStr">
        <is>
          <t>ISU JAMIE I BK:133010A-0-3M</t>
        </is>
      </c>
      <c r="F600" s="0" t="inlineStr">
        <is>
          <t>'801133010009</t>
        </is>
      </c>
      <c r="G600" s="0" t="inlineStr">
        <is>
          <t>INFANT</t>
        </is>
      </c>
      <c r="H600" s="0" t="inlineStr">
        <is>
          <t>0-3M</t>
        </is>
      </c>
      <c r="I600" s="0">
        <v>32.99</v>
      </c>
      <c r="J600" s="0">
        <v>3</v>
      </c>
    </row>
    <row r="601" spans="1:10" customHeight="0">
      <c r="A601" s="0">
        <f>HYPERLINK("https://dl.dropboxusercontent.com/scl/fi/o0yran30euau5fowp5rqq/jamie-133010-f.jpg?rlkey=km3of1i9rkrkorgi8yt1jx6e8&amp;dl=0","Click to download Image")</f>
      </c>
      <c r="C601" s="0" t="inlineStr">
        <is>
          <t>Jamie Infant Joggers</t>
        </is>
      </c>
      <c r="D601" s="0" t="inlineStr">
        <is>
          <t>'133010</t>
        </is>
      </c>
      <c r="E601" s="0" t="inlineStr">
        <is>
          <t>ISU JAMIE I BK:133010B-3-6M</t>
        </is>
      </c>
      <c r="F601" s="0" t="inlineStr">
        <is>
          <t>'801133010016</t>
        </is>
      </c>
      <c r="G601" s="0" t="inlineStr">
        <is>
          <t>INFANT</t>
        </is>
      </c>
      <c r="H601" s="0" t="inlineStr">
        <is>
          <t>3-6M</t>
        </is>
      </c>
      <c r="I601" s="0">
        <v>32.99</v>
      </c>
      <c r="J601" s="0">
        <v>4</v>
      </c>
    </row>
    <row r="602" spans="1:10" customHeight="0">
      <c r="A602" s="0">
        <f>HYPERLINK("https://dl.dropboxusercontent.com/scl/fi/o0yran30euau5fowp5rqq/jamie-133010-f.jpg?rlkey=km3of1i9rkrkorgi8yt1jx6e8&amp;dl=0","Click to download Image")</f>
      </c>
      <c r="C602" s="0" t="inlineStr">
        <is>
          <t>Jamie Infant Joggers</t>
        </is>
      </c>
      <c r="D602" s="0" t="inlineStr">
        <is>
          <t>'133010</t>
        </is>
      </c>
      <c r="E602" s="0" t="inlineStr">
        <is>
          <t>ISU JAMIE I BK:133010C-6-9M</t>
        </is>
      </c>
      <c r="F602" s="0" t="inlineStr">
        <is>
          <t>'801133010023</t>
        </is>
      </c>
      <c r="G602" s="0" t="inlineStr">
        <is>
          <t>INFANT</t>
        </is>
      </c>
      <c r="H602" s="0" t="inlineStr">
        <is>
          <t>6-9M</t>
        </is>
      </c>
      <c r="I602" s="0">
        <v>32.99</v>
      </c>
      <c r="J602" s="0">
        <v>5</v>
      </c>
    </row>
    <row r="603" spans="1:10" customHeight="0">
      <c r="A603" s="0">
        <f>HYPERLINK("https://dl.dropboxusercontent.com/scl/fi/o0yran30euau5fowp5rqq/jamie-133010-f.jpg?rlkey=km3of1i9rkrkorgi8yt1jx6e8&amp;dl=0","Click to download Image")</f>
      </c>
      <c r="C603" s="0" t="inlineStr">
        <is>
          <t>Jamie Infant Joggers</t>
        </is>
      </c>
      <c r="D603" s="0" t="inlineStr">
        <is>
          <t>'133010</t>
        </is>
      </c>
      <c r="E603" s="0" t="inlineStr">
        <is>
          <t>ISU JAMIE I BK:133010F-12M</t>
        </is>
      </c>
      <c r="F603" s="0" t="inlineStr">
        <is>
          <t>'801133010030</t>
        </is>
      </c>
      <c r="G603" s="0" t="inlineStr">
        <is>
          <t>INFANT</t>
        </is>
      </c>
      <c r="H603" s="0" t="inlineStr">
        <is>
          <t>12M</t>
        </is>
      </c>
      <c r="I603" s="0">
        <v>32.99</v>
      </c>
      <c r="J603" s="0">
        <v>5</v>
      </c>
    </row>
    <row r="604" spans="1:10" customHeight="0">
      <c r="A604" s="0">
        <f>HYPERLINK("https://dl.dropboxusercontent.com/scl/fi/o0yran30euau5fowp5rqq/jamie-133010-f.jpg?rlkey=km3of1i9rkrkorgi8yt1jx6e8&amp;dl=0","Click to download Image")</f>
      </c>
      <c r="C604" s="0" t="inlineStr">
        <is>
          <t>Jamie Infant Joggers</t>
        </is>
      </c>
      <c r="D604" s="0" t="inlineStr">
        <is>
          <t>'133010</t>
        </is>
      </c>
      <c r="E604" s="0" t="inlineStr">
        <is>
          <t>ISU JAMIE I BK 12PK:133010Z-12PK</t>
        </is>
      </c>
      <c r="F604" s="0" t="inlineStr">
        <is>
          <t>'801133010993</t>
        </is>
      </c>
      <c r="G604" s="0" t="inlineStr">
        <is>
          <t>INFANT</t>
        </is>
      </c>
      <c r="H604" s="0" t="inlineStr">
        <is>
          <t>12 PACK</t>
        </is>
      </c>
      <c r="I604" s="0">
        <v>316.8</v>
      </c>
      <c r="J604" s="0">
        <v>0</v>
      </c>
    </row>
    <row r="605" spans="1:10" customHeight="0">
      <c r="A605" s="0">
        <f>HYPERLINK("https://dl.dropboxusercontent.com/scl/fi/r011u0v68l4xx75ab70cm/jamie-132901t.jpg?rlkey=0eix60ushyvddgnixi90vz20o&amp;dl=0","Click to download Image")</f>
      </c>
      <c r="C605" s="0" t="inlineStr">
        <is>
          <t>Jamie Youth Joggers</t>
        </is>
      </c>
      <c r="D605" s="0" t="inlineStr">
        <is>
          <t>'132901</t>
        </is>
      </c>
      <c r="E605" s="0" t="inlineStr">
        <is>
          <t>ISU JAMIE Y BK:132901B-YS</t>
        </is>
      </c>
      <c r="F605" s="0" t="inlineStr">
        <is>
          <t>'801132901018</t>
        </is>
      </c>
      <c r="G605" s="0" t="inlineStr">
        <is>
          <t>YOUTH</t>
        </is>
      </c>
      <c r="H605" s="0" t="inlineStr">
        <is>
          <t>YS</t>
        </is>
      </c>
      <c r="I605" s="0">
        <v>34.99</v>
      </c>
      <c r="J605" s="0">
        <v>20</v>
      </c>
    </row>
    <row r="606" spans="1:10" customHeight="0">
      <c r="A606" s="0">
        <f>HYPERLINK("https://dl.dropboxusercontent.com/scl/fi/r011u0v68l4xx75ab70cm/jamie-132901t.jpg?rlkey=0eix60ushyvddgnixi90vz20o&amp;dl=0","Click to download Image")</f>
      </c>
      <c r="C606" s="0" t="inlineStr">
        <is>
          <t>Jamie Youth Joggers</t>
        </is>
      </c>
      <c r="D606" s="0" t="inlineStr">
        <is>
          <t>'132901</t>
        </is>
      </c>
      <c r="E606" s="0" t="inlineStr">
        <is>
          <t>ISU JAMIE Y BK:132901C-YM</t>
        </is>
      </c>
      <c r="F606" s="0" t="inlineStr">
        <is>
          <t>'801132901025</t>
        </is>
      </c>
      <c r="G606" s="0" t="inlineStr">
        <is>
          <t>YOUTH</t>
        </is>
      </c>
      <c r="H606" s="0" t="inlineStr">
        <is>
          <t>YM</t>
        </is>
      </c>
      <c r="I606" s="0">
        <v>34.99</v>
      </c>
      <c r="J606" s="0">
        <v>20</v>
      </c>
    </row>
    <row r="607" spans="1:10" customHeight="0">
      <c r="A607" s="0">
        <f>HYPERLINK("https://dl.dropboxusercontent.com/scl/fi/r011u0v68l4xx75ab70cm/jamie-132901t.jpg?rlkey=0eix60ushyvddgnixi90vz20o&amp;dl=0","Click to download Image")</f>
      </c>
      <c r="C607" s="0" t="inlineStr">
        <is>
          <t>Jamie Youth Joggers</t>
        </is>
      </c>
      <c r="D607" s="0" t="inlineStr">
        <is>
          <t>'132901</t>
        </is>
      </c>
      <c r="E607" s="0" t="inlineStr">
        <is>
          <t>ISU JAMIE Y BK:132901D-YL</t>
        </is>
      </c>
      <c r="F607" s="0" t="inlineStr">
        <is>
          <t>'801132901032</t>
        </is>
      </c>
      <c r="G607" s="0" t="inlineStr">
        <is>
          <t>YOUTH</t>
        </is>
      </c>
      <c r="H607" s="0" t="inlineStr">
        <is>
          <t>YL</t>
        </is>
      </c>
      <c r="I607" s="0">
        <v>34.99</v>
      </c>
      <c r="J607" s="0">
        <v>20</v>
      </c>
    </row>
    <row r="608" spans="1:10" customHeight="0">
      <c r="A608" s="0">
        <f>HYPERLINK("https://dl.dropboxusercontent.com/scl/fi/r011u0v68l4xx75ab70cm/jamie-132901t.jpg?rlkey=0eix60ushyvddgnixi90vz20o&amp;dl=0","Click to download Image")</f>
      </c>
      <c r="C608" s="0" t="inlineStr">
        <is>
          <t>Jamie Youth Joggers</t>
        </is>
      </c>
      <c r="D608" s="0" t="inlineStr">
        <is>
          <t>'132901</t>
        </is>
      </c>
      <c r="E608" s="0" t="inlineStr">
        <is>
          <t>ISU JAMIE Y BK:132901E-YXL</t>
        </is>
      </c>
      <c r="F608" s="0" t="inlineStr">
        <is>
          <t>'801132901049</t>
        </is>
      </c>
      <c r="G608" s="0" t="inlineStr">
        <is>
          <t>YOUTH</t>
        </is>
      </c>
      <c r="H608" s="0" t="inlineStr">
        <is>
          <t>YXL</t>
        </is>
      </c>
      <c r="I608" s="0">
        <v>34.99</v>
      </c>
      <c r="J608" s="0">
        <v>20</v>
      </c>
    </row>
    <row r="609" spans="1:10" customHeight="0">
      <c r="A609" s="0">
        <f>HYPERLINK("https://dl.dropboxusercontent.com/scl/fi/r011u0v68l4xx75ab70cm/jamie-132901t.jpg?rlkey=0eix60ushyvddgnixi90vz20o&amp;dl=0","Click to download Image")</f>
      </c>
      <c r="C609" s="0" t="inlineStr">
        <is>
          <t>Jamie Youth Joggers</t>
        </is>
      </c>
      <c r="D609" s="0" t="inlineStr">
        <is>
          <t>'132901</t>
        </is>
      </c>
      <c r="E609" s="0" t="inlineStr">
        <is>
          <t>ISU JAMIE Y BK:132901Z-12PK</t>
        </is>
      </c>
      <c r="F609" s="0" t="inlineStr">
        <is>
          <t>'801132901995</t>
        </is>
      </c>
      <c r="G609" s="0" t="inlineStr">
        <is>
          <t>YOUTH</t>
        </is>
      </c>
      <c r="H609" s="0" t="inlineStr">
        <is>
          <t>12 PACK</t>
        </is>
      </c>
      <c r="I609" s="0">
        <v>336</v>
      </c>
      <c r="J609" s="0">
        <v>1</v>
      </c>
    </row>
    <row r="610" spans="1:10" customHeight="0">
      <c r="A610" s="0">
        <f>HYPERLINK("https://dl.dropboxusercontent.com/scl/fi/0e75lf5np883ofv87s08v/jamie-132901-f.jpg?rlkey=inhcnjo7939oru18xt1n4ilu7&amp;dl=0","Click to download Image")</f>
      </c>
      <c r="C610" s="0" t="inlineStr">
        <is>
          <t>Jamie Toddler Joggers</t>
        </is>
      </c>
      <c r="D610" s="0" t="inlineStr">
        <is>
          <t>'132906</t>
        </is>
      </c>
      <c r="E610" s="0" t="inlineStr">
        <is>
          <t>ISU JAMIE T BK:132906A-2T</t>
        </is>
      </c>
      <c r="F610" s="0" t="inlineStr">
        <is>
          <t>'801132906082</t>
        </is>
      </c>
      <c r="G610" s="0" t="inlineStr">
        <is>
          <t>TODDLER</t>
        </is>
      </c>
      <c r="H610" s="0" t="inlineStr">
        <is>
          <t>2T</t>
        </is>
      </c>
      <c r="I610" s="0">
        <v>34.99</v>
      </c>
      <c r="J610" s="0">
        <v>3</v>
      </c>
    </row>
    <row r="611" spans="1:10" customHeight="0">
      <c r="A611" s="0">
        <f>HYPERLINK("https://dl.dropboxusercontent.com/scl/fi/0e75lf5np883ofv87s08v/jamie-132901-f.jpg?rlkey=inhcnjo7939oru18xt1n4ilu7&amp;dl=0","Click to download Image")</f>
      </c>
      <c r="C611" s="0" t="inlineStr">
        <is>
          <t>Jamie Toddler Joggers</t>
        </is>
      </c>
      <c r="D611" s="0" t="inlineStr">
        <is>
          <t>'132906</t>
        </is>
      </c>
      <c r="E611" s="0" t="inlineStr">
        <is>
          <t>ISU JAMIE T BK:132906B-3T</t>
        </is>
      </c>
      <c r="F611" s="0" t="inlineStr">
        <is>
          <t>'801132906099</t>
        </is>
      </c>
      <c r="G611" s="0" t="inlineStr">
        <is>
          <t>TODDLER</t>
        </is>
      </c>
      <c r="H611" s="0" t="inlineStr">
        <is>
          <t>3T</t>
        </is>
      </c>
      <c r="I611" s="0">
        <v>34.99</v>
      </c>
      <c r="J611" s="0">
        <v>3</v>
      </c>
    </row>
    <row r="612" spans="1:10" customHeight="0">
      <c r="A612" s="0">
        <f>HYPERLINK("https://dl.dropboxusercontent.com/scl/fi/0e75lf5np883ofv87s08v/jamie-132901-f.jpg?rlkey=inhcnjo7939oru18xt1n4ilu7&amp;dl=0","Click to download Image")</f>
      </c>
      <c r="C612" s="0" t="inlineStr">
        <is>
          <t>Jamie Toddler Joggers</t>
        </is>
      </c>
      <c r="D612" s="0" t="inlineStr">
        <is>
          <t>'132906</t>
        </is>
      </c>
      <c r="E612" s="0" t="inlineStr">
        <is>
          <t>ISU JAMIE T BK:132906C-4T</t>
        </is>
      </c>
      <c r="F612" s="0" t="inlineStr">
        <is>
          <t>'801132906105</t>
        </is>
      </c>
      <c r="G612" s="0" t="inlineStr">
        <is>
          <t>TODDLER</t>
        </is>
      </c>
      <c r="H612" s="0" t="inlineStr">
        <is>
          <t>4T</t>
        </is>
      </c>
      <c r="I612" s="0">
        <v>34.99</v>
      </c>
      <c r="J612" s="0">
        <v>4</v>
      </c>
    </row>
    <row r="613" spans="1:10" customHeight="0">
      <c r="A613" s="0">
        <f>HYPERLINK("https://dl.dropboxusercontent.com/scl/fi/0e75lf5np883ofv87s08v/jamie-132901-f.jpg?rlkey=inhcnjo7939oru18xt1n4ilu7&amp;dl=0","Click to download Image")</f>
      </c>
      <c r="C613" s="0" t="inlineStr">
        <is>
          <t>Jamie Toddler Joggers</t>
        </is>
      </c>
      <c r="D613" s="0" t="inlineStr">
        <is>
          <t>'132906</t>
        </is>
      </c>
      <c r="E613" s="0" t="inlineStr">
        <is>
          <t>ISU JAMIE T BK:132906D-5T</t>
        </is>
      </c>
      <c r="F613" s="0" t="inlineStr">
        <is>
          <t>'801132906112</t>
        </is>
      </c>
      <c r="G613" s="0" t="inlineStr">
        <is>
          <t>TODDLER</t>
        </is>
      </c>
      <c r="H613" s="0" t="inlineStr">
        <is>
          <t>5T</t>
        </is>
      </c>
      <c r="I613" s="0">
        <v>34.99</v>
      </c>
      <c r="J613" s="0">
        <v>3</v>
      </c>
    </row>
    <row r="614" spans="1:10" customHeight="0">
      <c r="A614" s="0">
        <f>HYPERLINK("https://dl.dropboxusercontent.com/scl/fi/0e75lf5np883ofv87s08v/jamie-132901-f.jpg?rlkey=inhcnjo7939oru18xt1n4ilu7&amp;dl=0","Click to download Image")</f>
      </c>
      <c r="C614" s="0" t="inlineStr">
        <is>
          <t>Jamie Toddler Joggers</t>
        </is>
      </c>
      <c r="D614" s="0" t="inlineStr">
        <is>
          <t>'132906</t>
        </is>
      </c>
      <c r="E614" s="0" t="inlineStr">
        <is>
          <t>ISU JAMIE T BK 12PK:132906Z-12PK</t>
        </is>
      </c>
      <c r="F614" s="0" t="inlineStr">
        <is>
          <t>'801132906990</t>
        </is>
      </c>
      <c r="G614" s="0" t="inlineStr">
        <is>
          <t>TODDLER</t>
        </is>
      </c>
      <c r="H614" s="0" t="inlineStr">
        <is>
          <t>12 PACK</t>
        </is>
      </c>
      <c r="I614" s="0">
        <v>336</v>
      </c>
      <c r="J614" s="0">
        <v>1</v>
      </c>
    </row>
    <row r="615" spans="1:10" customHeight="0">
      <c r="A615" s="0">
        <f>HYPERLINK("https://dl.dropboxusercontent.com/scl/fi/7xcjhxdegak84uwxbda3x/ahrens-129915-f.jpg?rlkey=kjdcwqg4yrxzhi74pfwftr4h3&amp;dl=0","Click to download Image")</f>
      </c>
      <c r="B615" s="0">
        <f>HYPERLINK("https://dl.dropboxusercontent.com/scl/fi/tenxmtcs4z3w7hlqdtfv7/mens-polo-size-chartsahrens.jpg?rlkey=lkiy1j8uduzhaxtv592u8p236&amp;dl=0","Click to download SizeChart")</f>
      </c>
      <c r="C615" s="0" t="inlineStr">
        <is>
          <t>Ahrens Men's Polo</t>
        </is>
      </c>
      <c r="D615" s="0" t="inlineStr">
        <is>
          <t>'129915</t>
        </is>
      </c>
      <c r="E615" s="0" t="inlineStr">
        <is>
          <t>ISU AHRENS M CL:129915A-S</t>
        </is>
      </c>
      <c r="F615" s="0" t="inlineStr">
        <is>
          <t>'801129915042</t>
        </is>
      </c>
      <c r="G615" s="0" t="inlineStr">
        <is>
          <t>MENS</t>
        </is>
      </c>
      <c r="H615" s="0" t="inlineStr">
        <is>
          <t>S</t>
        </is>
      </c>
      <c r="I615" s="0">
        <v>49.99</v>
      </c>
      <c r="J615" s="0">
        <v>3</v>
      </c>
    </row>
    <row r="616" spans="1:10" customHeight="0">
      <c r="A616" s="0">
        <f>HYPERLINK("https://dl.dropboxusercontent.com/scl/fi/7xcjhxdegak84uwxbda3x/ahrens-129915-f.jpg?rlkey=kjdcwqg4yrxzhi74pfwftr4h3&amp;dl=0","Click to download Image")</f>
      </c>
      <c r="B616" s="0">
        <f>HYPERLINK("https://dl.dropboxusercontent.com/scl/fi/tenxmtcs4z3w7hlqdtfv7/mens-polo-size-chartsahrens.jpg?rlkey=lkiy1j8uduzhaxtv592u8p236&amp;dl=0","Click to download SizeChart")</f>
      </c>
      <c r="C616" s="0" t="inlineStr">
        <is>
          <t>Ahrens Men's Polo</t>
        </is>
      </c>
      <c r="D616" s="0" t="inlineStr">
        <is>
          <t>'129915</t>
        </is>
      </c>
      <c r="E616" s="0" t="inlineStr">
        <is>
          <t>ISU AHRENS M CL:129915B-M</t>
        </is>
      </c>
      <c r="F616" s="0" t="inlineStr">
        <is>
          <t>'801129915059</t>
        </is>
      </c>
      <c r="G616" s="0" t="inlineStr">
        <is>
          <t>MENS</t>
        </is>
      </c>
      <c r="H616" s="0" t="inlineStr">
        <is>
          <t>M</t>
        </is>
      </c>
      <c r="I616" s="0">
        <v>49.99</v>
      </c>
      <c r="J616" s="0">
        <v>0</v>
      </c>
    </row>
    <row r="617" spans="1:10" customHeight="0">
      <c r="A617" s="0">
        <f>HYPERLINK("https://dl.dropboxusercontent.com/scl/fi/7xcjhxdegak84uwxbda3x/ahrens-129915-f.jpg?rlkey=kjdcwqg4yrxzhi74pfwftr4h3&amp;dl=0","Click to download Image")</f>
      </c>
      <c r="B617" s="0">
        <f>HYPERLINK("https://dl.dropboxusercontent.com/scl/fi/tenxmtcs4z3w7hlqdtfv7/mens-polo-size-chartsahrens.jpg?rlkey=lkiy1j8uduzhaxtv592u8p236&amp;dl=0","Click to download SizeChart")</f>
      </c>
      <c r="C617" s="0" t="inlineStr">
        <is>
          <t>Ahrens Men's Polo</t>
        </is>
      </c>
      <c r="D617" s="0" t="inlineStr">
        <is>
          <t>'129915</t>
        </is>
      </c>
      <c r="E617" s="0" t="inlineStr">
        <is>
          <t>ISU AHRENS M CL:129915C-L</t>
        </is>
      </c>
      <c r="F617" s="0" t="inlineStr">
        <is>
          <t>'801129915066</t>
        </is>
      </c>
      <c r="G617" s="0" t="inlineStr">
        <is>
          <t>MENS</t>
        </is>
      </c>
      <c r="H617" s="0" t="inlineStr">
        <is>
          <t>L</t>
        </is>
      </c>
      <c r="I617" s="0">
        <v>49.99</v>
      </c>
      <c r="J617" s="0">
        <v>0</v>
      </c>
    </row>
    <row r="618" spans="1:10" customHeight="0">
      <c r="A618" s="0">
        <f>HYPERLINK("https://dl.dropboxusercontent.com/scl/fi/7xcjhxdegak84uwxbda3x/ahrens-129915-f.jpg?rlkey=kjdcwqg4yrxzhi74pfwftr4h3&amp;dl=0","Click to download Image")</f>
      </c>
      <c r="B618" s="0">
        <f>HYPERLINK("https://dl.dropboxusercontent.com/scl/fi/tenxmtcs4z3w7hlqdtfv7/mens-polo-size-chartsahrens.jpg?rlkey=lkiy1j8uduzhaxtv592u8p236&amp;dl=0","Click to download SizeChart")</f>
      </c>
      <c r="C618" s="0" t="inlineStr">
        <is>
          <t>Ahrens Men's Polo</t>
        </is>
      </c>
      <c r="D618" s="0" t="inlineStr">
        <is>
          <t>'129915</t>
        </is>
      </c>
      <c r="E618" s="0" t="inlineStr">
        <is>
          <t>ISU AHRENS M CL:129915D-XL</t>
        </is>
      </c>
      <c r="F618" s="0" t="inlineStr">
        <is>
          <t>'801129915073</t>
        </is>
      </c>
      <c r="G618" s="0" t="inlineStr">
        <is>
          <t>MENS</t>
        </is>
      </c>
      <c r="H618" s="0" t="inlineStr">
        <is>
          <t>XL</t>
        </is>
      </c>
      <c r="I618" s="0">
        <v>49.99</v>
      </c>
      <c r="J618" s="0">
        <v>0</v>
      </c>
    </row>
    <row r="619" spans="1:10" customHeight="0">
      <c r="A619" s="0">
        <f>HYPERLINK("https://dl.dropboxusercontent.com/scl/fi/7xcjhxdegak84uwxbda3x/ahrens-129915-f.jpg?rlkey=kjdcwqg4yrxzhi74pfwftr4h3&amp;dl=0","Click to download Image")</f>
      </c>
      <c r="B619" s="0">
        <f>HYPERLINK("https://dl.dropboxusercontent.com/scl/fi/tenxmtcs4z3w7hlqdtfv7/mens-polo-size-chartsahrens.jpg?rlkey=lkiy1j8uduzhaxtv592u8p236&amp;dl=0","Click to download SizeChart")</f>
      </c>
      <c r="C619" s="0" t="inlineStr">
        <is>
          <t>Ahrens Men's Polo</t>
        </is>
      </c>
      <c r="D619" s="0" t="inlineStr">
        <is>
          <t>'129915</t>
        </is>
      </c>
      <c r="E619" s="0" t="inlineStr">
        <is>
          <t>ISU AHRENS M CL:129915E-2XL</t>
        </is>
      </c>
      <c r="F619" s="0" t="inlineStr">
        <is>
          <t>'801129915080</t>
        </is>
      </c>
      <c r="G619" s="0" t="inlineStr">
        <is>
          <t>MENS</t>
        </is>
      </c>
      <c r="H619" s="0" t="inlineStr">
        <is>
          <t>2XL</t>
        </is>
      </c>
      <c r="I619" s="0">
        <v>49.99</v>
      </c>
      <c r="J619" s="0">
        <v>0</v>
      </c>
    </row>
    <row r="620" spans="1:10" customHeight="0">
      <c r="A620" s="0">
        <f>HYPERLINK("https://dl.dropboxusercontent.com/scl/fi/7xcjhxdegak84uwxbda3x/ahrens-129915-f.jpg?rlkey=kjdcwqg4yrxzhi74pfwftr4h3&amp;dl=0","Click to download Image")</f>
      </c>
      <c r="B620" s="0">
        <f>HYPERLINK("https://dl.dropboxusercontent.com/scl/fi/tenxmtcs4z3w7hlqdtfv7/mens-polo-size-chartsahrens.jpg?rlkey=lkiy1j8uduzhaxtv592u8p236&amp;dl=0","Click to download SizeChart")</f>
      </c>
      <c r="C620" s="0" t="inlineStr">
        <is>
          <t>Ahrens Men's Polo</t>
        </is>
      </c>
      <c r="D620" s="0" t="inlineStr">
        <is>
          <t>'129915</t>
        </is>
      </c>
      <c r="E620" s="0" t="inlineStr">
        <is>
          <t>ISU AHRENS M CL:129915F-3XL</t>
        </is>
      </c>
      <c r="F620" s="0" t="inlineStr">
        <is>
          <t>'801129915097</t>
        </is>
      </c>
      <c r="G620" s="0" t="inlineStr">
        <is>
          <t>MENS</t>
        </is>
      </c>
      <c r="H620" s="0" t="inlineStr">
        <is>
          <t>3XL</t>
        </is>
      </c>
      <c r="I620" s="0">
        <v>49.99</v>
      </c>
      <c r="J620" s="0">
        <v>0</v>
      </c>
    </row>
    <row r="621" spans="1:10" customHeight="0">
      <c r="A621" s="0">
        <f>HYPERLINK("https://dl.dropboxusercontent.com/scl/fi/7xcjhxdegak84uwxbda3x/ahrens-129915-f.jpg?rlkey=kjdcwqg4yrxzhi74pfwftr4h3&amp;dl=0","Click to download Image")</f>
      </c>
      <c r="B621" s="0">
        <f>HYPERLINK("https://dl.dropboxusercontent.com/scl/fi/tenxmtcs4z3w7hlqdtfv7/mens-polo-size-chartsahrens.jpg?rlkey=lkiy1j8uduzhaxtv592u8p236&amp;dl=0","Click to download SizeChart")</f>
      </c>
      <c r="C621" s="0" t="inlineStr">
        <is>
          <t>Ahrens Men's Polo</t>
        </is>
      </c>
      <c r="D621" s="0" t="inlineStr">
        <is>
          <t>'129915</t>
        </is>
      </c>
      <c r="E621" s="0" t="inlineStr">
        <is>
          <t>ISU AHRENS M CL 12PK:129915Z-12PK</t>
        </is>
      </c>
      <c r="F621" s="0" t="inlineStr">
        <is>
          <t>'801129915998</t>
        </is>
      </c>
      <c r="G621" s="0" t="inlineStr">
        <is>
          <t>MENS</t>
        </is>
      </c>
      <c r="H621" s="0" t="inlineStr">
        <is>
          <t>12 PACK</t>
        </is>
      </c>
      <c r="I621" s="0">
        <v>482</v>
      </c>
      <c r="J621" s="0">
        <v>0</v>
      </c>
    </row>
    <row r="622" spans="1:10" customHeight="0">
      <c r="A622" s="0">
        <f>HYPERLINK("https://dl.dropboxusercontent.com/scl/fi/8ff6i7qkonyj0vanvlg9t/blaise-128900-f.jpg?rlkey=cjpyyb1r1t1vo07oiwyndioha&amp;dl=0","Click to download Image")</f>
      </c>
      <c r="B622" s="0">
        <f>HYPERLINK("https://dl.dropboxusercontent.com/scl/fi/43jauudlcaf9llfkdkqfi/mens-pullover-size-chartsblaise.jpg?rlkey=eapcbi2ukhpyyl89cto22poy9&amp;dl=0","Click to download SizeChart")</f>
      </c>
      <c r="C622" s="0" t="inlineStr">
        <is>
          <t>Blaise Mens Pullover</t>
        </is>
      </c>
      <c r="D622" s="0" t="inlineStr">
        <is>
          <t>'128900</t>
        </is>
      </c>
      <c r="E622" s="0" t="inlineStr">
        <is>
          <t>ISU BLAISE M LG:128900A-S</t>
        </is>
      </c>
      <c r="F622" s="0" t="inlineStr">
        <is>
          <t>'801128900049</t>
        </is>
      </c>
      <c r="G622" s="0" t="inlineStr">
        <is>
          <t>MENS</t>
        </is>
      </c>
      <c r="H622" s="0" t="inlineStr">
        <is>
          <t>S</t>
        </is>
      </c>
      <c r="I622" s="0">
        <v>49.99</v>
      </c>
      <c r="J622" s="0">
        <v>0</v>
      </c>
    </row>
    <row r="623" spans="1:10" customHeight="0">
      <c r="A623" s="0">
        <f>HYPERLINK("https://dl.dropboxusercontent.com/scl/fi/8ff6i7qkonyj0vanvlg9t/blaise-128900-f.jpg?rlkey=cjpyyb1r1t1vo07oiwyndioha&amp;dl=0","Click to download Image")</f>
      </c>
      <c r="B623" s="0">
        <f>HYPERLINK("https://dl.dropboxusercontent.com/scl/fi/43jauudlcaf9llfkdkqfi/mens-pullover-size-chartsblaise.jpg?rlkey=eapcbi2ukhpyyl89cto22poy9&amp;dl=0","Click to download SizeChart")</f>
      </c>
      <c r="C623" s="0" t="inlineStr">
        <is>
          <t>Blaise Mens Pullover</t>
        </is>
      </c>
      <c r="D623" s="0" t="inlineStr">
        <is>
          <t>'128900</t>
        </is>
      </c>
      <c r="E623" s="0" t="inlineStr">
        <is>
          <t>ISU BLAISE M LG:128900B-M</t>
        </is>
      </c>
      <c r="F623" s="0" t="inlineStr">
        <is>
          <t>'801128900056</t>
        </is>
      </c>
      <c r="G623" s="0" t="inlineStr">
        <is>
          <t>MENS</t>
        </is>
      </c>
      <c r="H623" s="0" t="inlineStr">
        <is>
          <t>M</t>
        </is>
      </c>
      <c r="I623" s="0">
        <v>49.99</v>
      </c>
      <c r="J623" s="0">
        <v>1</v>
      </c>
    </row>
    <row r="624" spans="1:10" customHeight="0">
      <c r="A624" s="0">
        <f>HYPERLINK("https://dl.dropboxusercontent.com/scl/fi/8ff6i7qkonyj0vanvlg9t/blaise-128900-f.jpg?rlkey=cjpyyb1r1t1vo07oiwyndioha&amp;dl=0","Click to download Image")</f>
      </c>
      <c r="B624" s="0">
        <f>HYPERLINK("https://dl.dropboxusercontent.com/scl/fi/43jauudlcaf9llfkdkqfi/mens-pullover-size-chartsblaise.jpg?rlkey=eapcbi2ukhpyyl89cto22poy9&amp;dl=0","Click to download SizeChart")</f>
      </c>
      <c r="C624" s="0" t="inlineStr">
        <is>
          <t>Blaise Mens Pullover</t>
        </is>
      </c>
      <c r="D624" s="0" t="inlineStr">
        <is>
          <t>'128900</t>
        </is>
      </c>
      <c r="E624" s="0" t="inlineStr">
        <is>
          <t>ISU BLAISE M LG:128900C-L</t>
        </is>
      </c>
      <c r="F624" s="0" t="inlineStr">
        <is>
          <t>'801128900063</t>
        </is>
      </c>
      <c r="G624" s="0" t="inlineStr">
        <is>
          <t>MENS</t>
        </is>
      </c>
      <c r="H624" s="0" t="inlineStr">
        <is>
          <t>L</t>
        </is>
      </c>
      <c r="I624" s="0">
        <v>49.99</v>
      </c>
      <c r="J624" s="0">
        <v>0</v>
      </c>
    </row>
    <row r="625" spans="1:10" customHeight="0">
      <c r="A625" s="0">
        <f>HYPERLINK("https://dl.dropboxusercontent.com/scl/fi/8ff6i7qkonyj0vanvlg9t/blaise-128900-f.jpg?rlkey=cjpyyb1r1t1vo07oiwyndioha&amp;dl=0","Click to download Image")</f>
      </c>
      <c r="B625" s="0">
        <f>HYPERLINK("https://dl.dropboxusercontent.com/scl/fi/43jauudlcaf9llfkdkqfi/mens-pullover-size-chartsblaise.jpg?rlkey=eapcbi2ukhpyyl89cto22poy9&amp;dl=0","Click to download SizeChart")</f>
      </c>
      <c r="C625" s="0" t="inlineStr">
        <is>
          <t>Blaise Mens Pullover</t>
        </is>
      </c>
      <c r="D625" s="0" t="inlineStr">
        <is>
          <t>'128900</t>
        </is>
      </c>
      <c r="E625" s="0" t="inlineStr">
        <is>
          <t>ISU BLAISE M LG:128900D-XL</t>
        </is>
      </c>
      <c r="F625" s="0" t="inlineStr">
        <is>
          <t>'801128900070</t>
        </is>
      </c>
      <c r="G625" s="0" t="inlineStr">
        <is>
          <t>MENS</t>
        </is>
      </c>
      <c r="H625" s="0" t="inlineStr">
        <is>
          <t>XL</t>
        </is>
      </c>
      <c r="I625" s="0">
        <v>49.99</v>
      </c>
      <c r="J625" s="0">
        <v>4</v>
      </c>
    </row>
    <row r="626" spans="1:10" customHeight="0">
      <c r="A626" s="0">
        <f>HYPERLINK("https://dl.dropboxusercontent.com/scl/fi/8ff6i7qkonyj0vanvlg9t/blaise-128900-f.jpg?rlkey=cjpyyb1r1t1vo07oiwyndioha&amp;dl=0","Click to download Image")</f>
      </c>
      <c r="B626" s="0">
        <f>HYPERLINK("https://dl.dropboxusercontent.com/scl/fi/43jauudlcaf9llfkdkqfi/mens-pullover-size-chartsblaise.jpg?rlkey=eapcbi2ukhpyyl89cto22poy9&amp;dl=0","Click to download SizeChart")</f>
      </c>
      <c r="C626" s="0" t="inlineStr">
        <is>
          <t>Blaise Mens Pullover</t>
        </is>
      </c>
      <c r="D626" s="0" t="inlineStr">
        <is>
          <t>'128900</t>
        </is>
      </c>
      <c r="E626" s="0" t="inlineStr">
        <is>
          <t>ISU BLAISE M LG:128900E-2XL</t>
        </is>
      </c>
      <c r="F626" s="0" t="inlineStr">
        <is>
          <t>'801128900087</t>
        </is>
      </c>
      <c r="G626" s="0" t="inlineStr">
        <is>
          <t>MENS</t>
        </is>
      </c>
      <c r="H626" s="0" t="inlineStr">
        <is>
          <t>2XL</t>
        </is>
      </c>
      <c r="I626" s="0">
        <v>49.99</v>
      </c>
      <c r="J626" s="0">
        <v>7</v>
      </c>
    </row>
    <row r="627" spans="1:10" customHeight="0">
      <c r="A627" s="0">
        <f>HYPERLINK("https://dl.dropboxusercontent.com/scl/fi/8ff6i7qkonyj0vanvlg9t/blaise-128900-f.jpg?rlkey=cjpyyb1r1t1vo07oiwyndioha&amp;dl=0","Click to download Image")</f>
      </c>
      <c r="B627" s="0">
        <f>HYPERLINK("https://dl.dropboxusercontent.com/scl/fi/43jauudlcaf9llfkdkqfi/mens-pullover-size-chartsblaise.jpg?rlkey=eapcbi2ukhpyyl89cto22poy9&amp;dl=0","Click to download SizeChart")</f>
      </c>
      <c r="C627" s="0" t="inlineStr">
        <is>
          <t>Blaise Mens Pullover</t>
        </is>
      </c>
      <c r="D627" s="0" t="inlineStr">
        <is>
          <t>'128900</t>
        </is>
      </c>
      <c r="E627" s="0" t="inlineStr">
        <is>
          <t>ISU BLAISE M LG:128900F-3XL</t>
        </is>
      </c>
      <c r="F627" s="0" t="inlineStr">
        <is>
          <t>'801128900094</t>
        </is>
      </c>
      <c r="G627" s="0" t="inlineStr">
        <is>
          <t>MENS</t>
        </is>
      </c>
      <c r="H627" s="0" t="inlineStr">
        <is>
          <t>3XL</t>
        </is>
      </c>
      <c r="I627" s="0">
        <v>49.99</v>
      </c>
      <c r="J627" s="0">
        <v>6</v>
      </c>
    </row>
    <row r="628" spans="1:10" customHeight="0">
      <c r="A628" s="0">
        <f>HYPERLINK("https://dl.dropboxusercontent.com/scl/fi/8ff6i7qkonyj0vanvlg9t/blaise-128900-f.jpg?rlkey=cjpyyb1r1t1vo07oiwyndioha&amp;dl=0","Click to download Image")</f>
      </c>
      <c r="B628" s="0">
        <f>HYPERLINK("https://dl.dropboxusercontent.com/scl/fi/43jauudlcaf9llfkdkqfi/mens-pullover-size-chartsblaise.jpg?rlkey=eapcbi2ukhpyyl89cto22poy9&amp;dl=0","Click to download SizeChart")</f>
      </c>
      <c r="C628" s="0" t="inlineStr">
        <is>
          <t>Blaise Mens Pullover</t>
        </is>
      </c>
      <c r="D628" s="0" t="inlineStr">
        <is>
          <t>'128900</t>
        </is>
      </c>
      <c r="E628" s="0" t="inlineStr">
        <is>
          <t>ISU BLAISE M LG 12 PK:128900Z-12PK</t>
        </is>
      </c>
      <c r="F628" s="0" t="inlineStr">
        <is>
          <t>'801128900995</t>
        </is>
      </c>
      <c r="G628" s="0" t="inlineStr">
        <is>
          <t>MENS</t>
        </is>
      </c>
      <c r="H628" s="0" t="inlineStr">
        <is>
          <t>12 PACK</t>
        </is>
      </c>
      <c r="I628" s="0">
        <v>486</v>
      </c>
      <c r="J628" s="0">
        <v>0</v>
      </c>
    </row>
    <row r="629" spans="1:10" customHeight="0">
      <c r="A629" s="0">
        <f>HYPERLINK("https://dl.dropboxusercontent.com/scl/fi/qvany9of5qkonxto6i0am/g-individual-20-isu.jpg?rlkey=ikxue3t2923gkgzzbiqz0jomc&amp;dl=0","Click to download Image")</f>
      </c>
      <c r="B629" s="0">
        <f>HYPERLINK("https://dl.dropboxusercontent.com/scl/fi/yie0cy8zt4x0nm93dmw1d/womens-polo-size-chartselizabeth.jpg?rlkey=7hgbhxt17o3r6bzguwzc9bk8q&amp;dl=0","Click to download SizeChart")</f>
      </c>
      <c r="C629" s="0" t="inlineStr">
        <is>
          <t>Elizabeth Women's Polo Tank</t>
        </is>
      </c>
      <c r="D629" s="0" t="inlineStr">
        <is>
          <t>'130148</t>
        </is>
      </c>
      <c r="E629" s="0" t="inlineStr">
        <is>
          <t>ISU ELIZAB W CL:130148A-S</t>
        </is>
      </c>
      <c r="F629" s="0" t="inlineStr">
        <is>
          <t>'801130148040</t>
        </is>
      </c>
      <c r="G629" s="0" t="inlineStr">
        <is>
          <t>WOMENS</t>
        </is>
      </c>
      <c r="H629" s="0" t="inlineStr">
        <is>
          <t>S</t>
        </is>
      </c>
      <c r="I629" s="0">
        <v>49.99</v>
      </c>
      <c r="J629" s="0">
        <v>8</v>
      </c>
    </row>
    <row r="630" spans="1:10" customHeight="0">
      <c r="A630" s="0">
        <f>HYPERLINK("https://dl.dropboxusercontent.com/scl/fi/qvany9of5qkonxto6i0am/g-individual-20-isu.jpg?rlkey=ikxue3t2923gkgzzbiqz0jomc&amp;dl=0","Click to download Image")</f>
      </c>
      <c r="B630" s="0">
        <f>HYPERLINK("https://dl.dropboxusercontent.com/scl/fi/yie0cy8zt4x0nm93dmw1d/womens-polo-size-chartselizabeth.jpg?rlkey=7hgbhxt17o3r6bzguwzc9bk8q&amp;dl=0","Click to download SizeChart")</f>
      </c>
      <c r="C630" s="0" t="inlineStr">
        <is>
          <t>Elizabeth Women's Polo Tank</t>
        </is>
      </c>
      <c r="D630" s="0" t="inlineStr">
        <is>
          <t>'130148</t>
        </is>
      </c>
      <c r="E630" s="0" t="inlineStr">
        <is>
          <t>ISU ELIZAB W CL:130148B-M</t>
        </is>
      </c>
      <c r="F630" s="0" t="inlineStr">
        <is>
          <t>'801130148057</t>
        </is>
      </c>
      <c r="G630" s="0" t="inlineStr">
        <is>
          <t>WOMENS</t>
        </is>
      </c>
      <c r="H630" s="0" t="inlineStr">
        <is>
          <t>M</t>
        </is>
      </c>
      <c r="I630" s="0">
        <v>49.99</v>
      </c>
      <c r="J630" s="0">
        <v>16</v>
      </c>
    </row>
    <row r="631" spans="1:10" customHeight="0">
      <c r="A631" s="0">
        <f>HYPERLINK("https://dl.dropboxusercontent.com/scl/fi/qvany9of5qkonxto6i0am/g-individual-20-isu.jpg?rlkey=ikxue3t2923gkgzzbiqz0jomc&amp;dl=0","Click to download Image")</f>
      </c>
      <c r="B631" s="0">
        <f>HYPERLINK("https://dl.dropboxusercontent.com/scl/fi/yie0cy8zt4x0nm93dmw1d/womens-polo-size-chartselizabeth.jpg?rlkey=7hgbhxt17o3r6bzguwzc9bk8q&amp;dl=0","Click to download SizeChart")</f>
      </c>
      <c r="C631" s="0" t="inlineStr">
        <is>
          <t>Elizabeth Women's Polo Tank</t>
        </is>
      </c>
      <c r="D631" s="0" t="inlineStr">
        <is>
          <t>'130148</t>
        </is>
      </c>
      <c r="E631" s="0" t="inlineStr">
        <is>
          <t>ISU ELIZAB W CL:130148C-L</t>
        </is>
      </c>
      <c r="F631" s="0" t="inlineStr">
        <is>
          <t>'801130148064</t>
        </is>
      </c>
      <c r="G631" s="0" t="inlineStr">
        <is>
          <t>WOMENS</t>
        </is>
      </c>
      <c r="H631" s="0" t="inlineStr">
        <is>
          <t>L</t>
        </is>
      </c>
      <c r="I631" s="0">
        <v>49.99</v>
      </c>
      <c r="J631" s="0">
        <v>5</v>
      </c>
    </row>
    <row r="632" spans="1:10" customHeight="0">
      <c r="A632" s="0">
        <f>HYPERLINK("https://dl.dropboxusercontent.com/scl/fi/qvany9of5qkonxto6i0am/g-individual-20-isu.jpg?rlkey=ikxue3t2923gkgzzbiqz0jomc&amp;dl=0","Click to download Image")</f>
      </c>
      <c r="B632" s="0">
        <f>HYPERLINK("https://dl.dropboxusercontent.com/scl/fi/yie0cy8zt4x0nm93dmw1d/womens-polo-size-chartselizabeth.jpg?rlkey=7hgbhxt17o3r6bzguwzc9bk8q&amp;dl=0","Click to download SizeChart")</f>
      </c>
      <c r="C632" s="0" t="inlineStr">
        <is>
          <t>Elizabeth Women's Polo Tank</t>
        </is>
      </c>
      <c r="D632" s="0" t="inlineStr">
        <is>
          <t>'130148</t>
        </is>
      </c>
      <c r="E632" s="0" t="inlineStr">
        <is>
          <t>ISU ELIZAB W CL:130148D-XL</t>
        </is>
      </c>
      <c r="F632" s="0" t="inlineStr">
        <is>
          <t>'801130148071</t>
        </is>
      </c>
      <c r="G632" s="0" t="inlineStr">
        <is>
          <t>WOMENS</t>
        </is>
      </c>
      <c r="H632" s="0" t="inlineStr">
        <is>
          <t>XL</t>
        </is>
      </c>
      <c r="I632" s="0">
        <v>49.99</v>
      </c>
      <c r="J632" s="0">
        <v>4</v>
      </c>
    </row>
    <row r="633" spans="1:10" customHeight="0">
      <c r="A633" s="0">
        <f>HYPERLINK("https://dl.dropboxusercontent.com/scl/fi/qvany9of5qkonxto6i0am/g-individual-20-isu.jpg?rlkey=ikxue3t2923gkgzzbiqz0jomc&amp;dl=0","Click to download Image")</f>
      </c>
      <c r="B633" s="0">
        <f>HYPERLINK("https://dl.dropboxusercontent.com/scl/fi/yie0cy8zt4x0nm93dmw1d/womens-polo-size-chartselizabeth.jpg?rlkey=7hgbhxt17o3r6bzguwzc9bk8q&amp;dl=0","Click to download SizeChart")</f>
      </c>
      <c r="C633" s="0" t="inlineStr">
        <is>
          <t>Elizabeth Women's Polo Tank</t>
        </is>
      </c>
      <c r="D633" s="0" t="inlineStr">
        <is>
          <t>'130148</t>
        </is>
      </c>
      <c r="E633" s="0" t="inlineStr">
        <is>
          <t>ISU ELIZAB W CL:130148E-2XL</t>
        </is>
      </c>
      <c r="F633" s="0" t="inlineStr">
        <is>
          <t>'801130148088</t>
        </is>
      </c>
      <c r="G633" s="0" t="inlineStr">
        <is>
          <t>WOMENS</t>
        </is>
      </c>
      <c r="H633" s="0" t="inlineStr">
        <is>
          <t>2XL</t>
        </is>
      </c>
      <c r="I633" s="0">
        <v>51.99</v>
      </c>
      <c r="J633" s="0">
        <v>3</v>
      </c>
    </row>
    <row r="634" spans="1:10" customHeight="0">
      <c r="A634" s="0">
        <f>HYPERLINK("https://dl.dropboxusercontent.com/scl/fi/qvany9of5qkonxto6i0am/g-individual-20-isu.jpg?rlkey=ikxue3t2923gkgzzbiqz0jomc&amp;dl=0","Click to download Image")</f>
      </c>
      <c r="B634" s="0">
        <f>HYPERLINK("https://dl.dropboxusercontent.com/scl/fi/yie0cy8zt4x0nm93dmw1d/womens-polo-size-chartselizabeth.jpg?rlkey=7hgbhxt17o3r6bzguwzc9bk8q&amp;dl=0","Click to download SizeChart")</f>
      </c>
      <c r="C634" s="0" t="inlineStr">
        <is>
          <t>Elizabeth Women's Polo Tank</t>
        </is>
      </c>
      <c r="D634" s="0" t="inlineStr">
        <is>
          <t>'130148</t>
        </is>
      </c>
      <c r="E634" s="0" t="inlineStr">
        <is>
          <t>ISU ELIZAB W CL:130148F-3XL</t>
        </is>
      </c>
      <c r="F634" s="0" t="inlineStr">
        <is>
          <t>'801130148095</t>
        </is>
      </c>
      <c r="G634" s="0" t="inlineStr">
        <is>
          <t>WOMENS</t>
        </is>
      </c>
      <c r="H634" s="0" t="inlineStr">
        <is>
          <t>3XL</t>
        </is>
      </c>
      <c r="I634" s="0">
        <v>51.99</v>
      </c>
      <c r="J634" s="0">
        <v>12</v>
      </c>
    </row>
    <row r="635" spans="1:10" customHeight="0">
      <c r="A635" s="0">
        <f>HYPERLINK("https://dl.dropboxusercontent.com/scl/fi/qvany9of5qkonxto6i0am/g-individual-20-isu.jpg?rlkey=ikxue3t2923gkgzzbiqz0jomc&amp;dl=0","Click to download Image")</f>
      </c>
      <c r="B635" s="0">
        <f>HYPERLINK("https://dl.dropboxusercontent.com/scl/fi/yie0cy8zt4x0nm93dmw1d/womens-polo-size-chartselizabeth.jpg?rlkey=7hgbhxt17o3r6bzguwzc9bk8q&amp;dl=0","Click to download SizeChart")</f>
      </c>
      <c r="C635" s="0" t="inlineStr">
        <is>
          <t>Elizabeth Women's Polo Tank</t>
        </is>
      </c>
      <c r="D635" s="0" t="inlineStr">
        <is>
          <t>'130148</t>
        </is>
      </c>
      <c r="E635" s="0" t="inlineStr">
        <is>
          <t>ISU ELIZAB W CL:130148Z-12PK</t>
        </is>
      </c>
      <c r="F635" s="0" t="inlineStr">
        <is>
          <t>'801130148996</t>
        </is>
      </c>
      <c r="G635" s="0" t="inlineStr">
        <is>
          <t>WOMENS</t>
        </is>
      </c>
      <c r="H635" s="0" t="inlineStr">
        <is>
          <t>12 PACK</t>
        </is>
      </c>
      <c r="I635" s="0">
        <v>480</v>
      </c>
      <c r="J635" s="0">
        <v>2</v>
      </c>
    </row>
    <row r="636" spans="1:10" customHeight="0">
      <c r="A636" s="0">
        <f>HYPERLINK("https://dl.dropboxusercontent.com/scl/fi/crnuod4a6wtauqix2f73r/draco-133691-af.jpg?rlkey=o2xexjq18cpajdu2k5jsthk52&amp;dl=0","Click to download Image")</f>
      </c>
      <c r="C636" s="0" t="inlineStr">
        <is>
          <t>Draco Infant Cap</t>
        </is>
      </c>
      <c r="D636" s="0" t="inlineStr">
        <is>
          <t>'133691</t>
        </is>
      </c>
      <c r="E636" s="0" t="inlineStr">
        <is>
          <t>ISU DRACO I BK:133691</t>
        </is>
      </c>
      <c r="F636" s="0" t="inlineStr">
        <is>
          <t>'701133691058</t>
        </is>
      </c>
      <c r="G636" s="0" t="inlineStr">
        <is>
          <t>INFANT</t>
        </is>
      </c>
      <c r="H636" s="0" t="inlineStr">
        <is>
          <t>STANDARD:47CM</t>
        </is>
      </c>
      <c r="I636" s="0">
        <v>24.99</v>
      </c>
      <c r="J636" s="0">
        <v>6</v>
      </c>
    </row>
    <row r="637" spans="1:10" customHeight="0">
      <c r="A637" s="0">
        <f>HYPERLINK("https://dl.dropboxusercontent.com/scl/fi/n5wbpshledbkmqrso11v7/fielder-133043-f.jpg?rlkey=djx5qd2qmkve3ef43v6cwwor9&amp;dl=0","Click to download Image")</f>
      </c>
      <c r="C637" s="0" t="inlineStr">
        <is>
          <t>Fielder Youth Hoodie</t>
        </is>
      </c>
      <c r="D637" s="0" t="inlineStr">
        <is>
          <t>'133040</t>
        </is>
      </c>
      <c r="E637" s="0" t="inlineStr">
        <is>
          <t>ISU FIELDE Y AT:133040B-YS</t>
        </is>
      </c>
      <c r="F637" s="0" t="inlineStr">
        <is>
          <t>'801133040013</t>
        </is>
      </c>
      <c r="G637" s="0" t="inlineStr">
        <is>
          <t>YOUTH</t>
        </is>
      </c>
      <c r="H637" s="0" t="inlineStr">
        <is>
          <t>YS</t>
        </is>
      </c>
      <c r="I637" s="0">
        <v>59.99</v>
      </c>
      <c r="J637" s="0">
        <v>1</v>
      </c>
    </row>
    <row r="638" spans="1:10" customHeight="0">
      <c r="A638" s="0">
        <f>HYPERLINK("https://dl.dropboxusercontent.com/scl/fi/n5wbpshledbkmqrso11v7/fielder-133043-f.jpg?rlkey=djx5qd2qmkve3ef43v6cwwor9&amp;dl=0","Click to download Image")</f>
      </c>
      <c r="C638" s="0" t="inlineStr">
        <is>
          <t>Fielder Youth Hoodie</t>
        </is>
      </c>
      <c r="D638" s="0" t="inlineStr">
        <is>
          <t>'133040</t>
        </is>
      </c>
      <c r="E638" s="0" t="inlineStr">
        <is>
          <t>ISU FIELDE Y AT:133040C-YM</t>
        </is>
      </c>
      <c r="F638" s="0" t="inlineStr">
        <is>
          <t>'801133040020</t>
        </is>
      </c>
      <c r="G638" s="0" t="inlineStr">
        <is>
          <t>YOUTH</t>
        </is>
      </c>
      <c r="H638" s="0" t="inlineStr">
        <is>
          <t>YM</t>
        </is>
      </c>
      <c r="I638" s="0">
        <v>59.99</v>
      </c>
      <c r="J638" s="0">
        <v>0</v>
      </c>
    </row>
    <row r="639" spans="1:10" customHeight="0">
      <c r="A639" s="0">
        <f>HYPERLINK("https://dl.dropboxusercontent.com/scl/fi/n5wbpshledbkmqrso11v7/fielder-133043-f.jpg?rlkey=djx5qd2qmkve3ef43v6cwwor9&amp;dl=0","Click to download Image")</f>
      </c>
      <c r="C639" s="0" t="inlineStr">
        <is>
          <t>Fielder Youth Hoodie</t>
        </is>
      </c>
      <c r="D639" s="0" t="inlineStr">
        <is>
          <t>'133040</t>
        </is>
      </c>
      <c r="E639" s="0" t="inlineStr">
        <is>
          <t>ISU FIELDE Y AT:133040D-YL</t>
        </is>
      </c>
      <c r="F639" s="0" t="inlineStr">
        <is>
          <t>'801133040037</t>
        </is>
      </c>
      <c r="G639" s="0" t="inlineStr">
        <is>
          <t>YOUTH</t>
        </is>
      </c>
      <c r="H639" s="0" t="inlineStr">
        <is>
          <t>YL</t>
        </is>
      </c>
      <c r="I639" s="0">
        <v>59.99</v>
      </c>
      <c r="J639" s="0">
        <v>0</v>
      </c>
    </row>
    <row r="640" spans="1:10" customHeight="0">
      <c r="A640" s="0">
        <f>HYPERLINK("https://dl.dropboxusercontent.com/scl/fi/n5wbpshledbkmqrso11v7/fielder-133043-f.jpg?rlkey=djx5qd2qmkve3ef43v6cwwor9&amp;dl=0","Click to download Image")</f>
      </c>
      <c r="C640" s="0" t="inlineStr">
        <is>
          <t>Fielder Youth Hoodie</t>
        </is>
      </c>
      <c r="D640" s="0" t="inlineStr">
        <is>
          <t>'133040</t>
        </is>
      </c>
      <c r="E640" s="0" t="inlineStr">
        <is>
          <t>ISU FIELDE Y AT:133040E-YXL</t>
        </is>
      </c>
      <c r="F640" s="0" t="inlineStr">
        <is>
          <t>'801133040044</t>
        </is>
      </c>
      <c r="G640" s="0" t="inlineStr">
        <is>
          <t>YOUTH</t>
        </is>
      </c>
      <c r="H640" s="0" t="inlineStr">
        <is>
          <t>YXL</t>
        </is>
      </c>
      <c r="I640" s="0">
        <v>59.99</v>
      </c>
      <c r="J640" s="0">
        <v>0</v>
      </c>
    </row>
    <row r="641" spans="1:10" customHeight="0">
      <c r="A641" s="0">
        <f>HYPERLINK("https://dl.dropboxusercontent.com/scl/fi/n5wbpshledbkmqrso11v7/fielder-133043-f.jpg?rlkey=djx5qd2qmkve3ef43v6cwwor9&amp;dl=0","Click to download Image")</f>
      </c>
      <c r="C641" s="0" t="inlineStr">
        <is>
          <t>Fielder Youth Hoodie</t>
        </is>
      </c>
      <c r="D641" s="0" t="inlineStr">
        <is>
          <t>'133040</t>
        </is>
      </c>
      <c r="E641" s="0" t="inlineStr">
        <is>
          <t>ISU FIELDE Y AT 12PK:133040Z-12PK</t>
        </is>
      </c>
      <c r="F641" s="0" t="inlineStr">
        <is>
          <t>'801133040990</t>
        </is>
      </c>
      <c r="G641" s="0" t="inlineStr">
        <is>
          <t>YOUTH</t>
        </is>
      </c>
      <c r="H641" s="0" t="inlineStr">
        <is>
          <t>12 PACK</t>
        </is>
      </c>
      <c r="I641" s="0">
        <v>528</v>
      </c>
      <c r="J641" s="0">
        <v>0</v>
      </c>
    </row>
    <row r="642" spans="1:10" customHeight="0">
      <c r="A642" s="0">
        <f>HYPERLINK("https://dl.dropboxusercontent.com/scl/fi/98uxy0atadx6du5ui5n4t/fielder-133043-f.jpg?rlkey=7cb1wdccqv85jhzrjcr9o5ep4&amp;dl=0","Click to download Image")</f>
      </c>
      <c r="C642" s="0" t="inlineStr">
        <is>
          <t>Fielder Toddler Hoodie</t>
        </is>
      </c>
      <c r="D642" s="0" t="inlineStr">
        <is>
          <t>'133043</t>
        </is>
      </c>
      <c r="E642" s="0" t="inlineStr">
        <is>
          <t>ISU FIELDE T AT:133043A-2T</t>
        </is>
      </c>
      <c r="F642" s="0" t="inlineStr">
        <is>
          <t>'801133043083</t>
        </is>
      </c>
      <c r="G642" s="0" t="inlineStr">
        <is>
          <t>TODDLER</t>
        </is>
      </c>
      <c r="H642" s="0" t="inlineStr">
        <is>
          <t>2T</t>
        </is>
      </c>
      <c r="I642" s="0">
        <v>59.99</v>
      </c>
      <c r="J642" s="0">
        <v>6</v>
      </c>
    </row>
    <row r="643" spans="1:10" customHeight="0">
      <c r="A643" s="0">
        <f>HYPERLINK("https://dl.dropboxusercontent.com/scl/fi/98uxy0atadx6du5ui5n4t/fielder-133043-f.jpg?rlkey=7cb1wdccqv85jhzrjcr9o5ep4&amp;dl=0","Click to download Image")</f>
      </c>
      <c r="C643" s="0" t="inlineStr">
        <is>
          <t>Fielder Toddler Hoodie</t>
        </is>
      </c>
      <c r="D643" s="0" t="inlineStr">
        <is>
          <t>'133043</t>
        </is>
      </c>
      <c r="E643" s="0" t="inlineStr">
        <is>
          <t>ISU FIELDE T AT:133043B-3T</t>
        </is>
      </c>
      <c r="F643" s="0" t="inlineStr">
        <is>
          <t>'801133043090</t>
        </is>
      </c>
      <c r="G643" s="0" t="inlineStr">
        <is>
          <t>TODDLER</t>
        </is>
      </c>
      <c r="H643" s="0" t="inlineStr">
        <is>
          <t>3T</t>
        </is>
      </c>
      <c r="I643" s="0">
        <v>59.99</v>
      </c>
      <c r="J643" s="0">
        <v>5</v>
      </c>
    </row>
    <row r="644" spans="1:10" customHeight="0">
      <c r="A644" s="0">
        <f>HYPERLINK("https://dl.dropboxusercontent.com/scl/fi/98uxy0atadx6du5ui5n4t/fielder-133043-f.jpg?rlkey=7cb1wdccqv85jhzrjcr9o5ep4&amp;dl=0","Click to download Image")</f>
      </c>
      <c r="C644" s="0" t="inlineStr">
        <is>
          <t>Fielder Toddler Hoodie</t>
        </is>
      </c>
      <c r="D644" s="0" t="inlineStr">
        <is>
          <t>'133043</t>
        </is>
      </c>
      <c r="E644" s="0" t="inlineStr">
        <is>
          <t>ISU FIELDE T AT:133043C-4T</t>
        </is>
      </c>
      <c r="F644" s="0" t="inlineStr">
        <is>
          <t>'801133043106</t>
        </is>
      </c>
      <c r="G644" s="0" t="inlineStr">
        <is>
          <t>TODDLER</t>
        </is>
      </c>
      <c r="H644" s="0" t="inlineStr">
        <is>
          <t>4T</t>
        </is>
      </c>
      <c r="I644" s="0">
        <v>59.99</v>
      </c>
      <c r="J644" s="0">
        <v>5</v>
      </c>
    </row>
    <row r="645" spans="1:10" customHeight="0">
      <c r="A645" s="0">
        <f>HYPERLINK("https://dl.dropboxusercontent.com/scl/fi/98uxy0atadx6du5ui5n4t/fielder-133043-f.jpg?rlkey=7cb1wdccqv85jhzrjcr9o5ep4&amp;dl=0","Click to download Image")</f>
      </c>
      <c r="C645" s="0" t="inlineStr">
        <is>
          <t>Fielder Toddler Hoodie</t>
        </is>
      </c>
      <c r="D645" s="0" t="inlineStr">
        <is>
          <t>'133043</t>
        </is>
      </c>
      <c r="E645" s="0" t="inlineStr">
        <is>
          <t>ISU FIELDE T AT:133043D-5T</t>
        </is>
      </c>
      <c r="F645" s="0" t="inlineStr">
        <is>
          <t>'801133043113</t>
        </is>
      </c>
      <c r="G645" s="0" t="inlineStr">
        <is>
          <t>TODDLER</t>
        </is>
      </c>
      <c r="H645" s="0" t="inlineStr">
        <is>
          <t>5T</t>
        </is>
      </c>
      <c r="I645" s="0">
        <v>59.99</v>
      </c>
      <c r="J645" s="0">
        <v>4</v>
      </c>
    </row>
    <row r="646" spans="1:10" customHeight="0">
      <c r="A646" s="0">
        <f>HYPERLINK("https://dl.dropboxusercontent.com/scl/fi/98uxy0atadx6du5ui5n4t/fielder-133043-f.jpg?rlkey=7cb1wdccqv85jhzrjcr9o5ep4&amp;dl=0","Click to download Image")</f>
      </c>
      <c r="C646" s="0" t="inlineStr">
        <is>
          <t>Fielder Toddler Hoodie</t>
        </is>
      </c>
      <c r="D646" s="0" t="inlineStr">
        <is>
          <t>'133043</t>
        </is>
      </c>
      <c r="E646" s="0" t="inlineStr">
        <is>
          <t>ISU FIELDE T AT 12PK:133043Z-12PK</t>
        </is>
      </c>
      <c r="F646" s="0" t="inlineStr">
        <is>
          <t>'801133043991</t>
        </is>
      </c>
      <c r="G646" s="0" t="inlineStr">
        <is>
          <t>TODDLER</t>
        </is>
      </c>
      <c r="H646" s="0" t="inlineStr">
        <is>
          <t>12 PACK</t>
        </is>
      </c>
      <c r="I646" s="0">
        <v>528</v>
      </c>
      <c r="J646" s="0">
        <v>1</v>
      </c>
    </row>
    <row r="647" spans="1:10" customHeight="0">
      <c r="A647" s="0">
        <f>HYPERLINK("https://dl.dropboxusercontent.com/scl/fi/xom55nma6hyzigc5r6xwi/fielder-132469-f.jpg?rlkey=qlhn7xokcgy97n29mji4k3fqs&amp;dl=0","Click to download Image")</f>
      </c>
      <c r="C647" s="0" t="inlineStr">
        <is>
          <t>Fielder Toddler Hoodie</t>
        </is>
      </c>
      <c r="D647" s="0" t="inlineStr">
        <is>
          <t>'132472</t>
        </is>
      </c>
      <c r="E647" s="0" t="inlineStr">
        <is>
          <t>ISU FIELDE T BC:132472A-2T</t>
        </is>
      </c>
      <c r="F647" s="0" t="inlineStr">
        <is>
          <t>'801132472082</t>
        </is>
      </c>
      <c r="G647" s="0" t="inlineStr">
        <is>
          <t>TODDLER</t>
        </is>
      </c>
      <c r="H647" s="0" t="inlineStr">
        <is>
          <t>2T</t>
        </is>
      </c>
      <c r="I647" s="0">
        <v>59.99</v>
      </c>
      <c r="J647" s="0">
        <v>6</v>
      </c>
    </row>
    <row r="648" spans="1:10" customHeight="0">
      <c r="A648" s="0">
        <f>HYPERLINK("https://dl.dropboxusercontent.com/scl/fi/xom55nma6hyzigc5r6xwi/fielder-132469-f.jpg?rlkey=qlhn7xokcgy97n29mji4k3fqs&amp;dl=0","Click to download Image")</f>
      </c>
      <c r="C648" s="0" t="inlineStr">
        <is>
          <t>Fielder Toddler Hoodie</t>
        </is>
      </c>
      <c r="D648" s="0" t="inlineStr">
        <is>
          <t>'132472</t>
        </is>
      </c>
      <c r="E648" s="0" t="inlineStr">
        <is>
          <t>ISU FIELDE T BC:132472B-3T</t>
        </is>
      </c>
      <c r="F648" s="0" t="inlineStr">
        <is>
          <t>'801132472099</t>
        </is>
      </c>
      <c r="G648" s="0" t="inlineStr">
        <is>
          <t>TODDLER</t>
        </is>
      </c>
      <c r="H648" s="0" t="inlineStr">
        <is>
          <t>3T</t>
        </is>
      </c>
      <c r="I648" s="0">
        <v>59.99</v>
      </c>
      <c r="J648" s="0">
        <v>6</v>
      </c>
    </row>
    <row r="649" spans="1:10" customHeight="0">
      <c r="A649" s="0">
        <f>HYPERLINK("https://dl.dropboxusercontent.com/scl/fi/xom55nma6hyzigc5r6xwi/fielder-132469-f.jpg?rlkey=qlhn7xokcgy97n29mji4k3fqs&amp;dl=0","Click to download Image")</f>
      </c>
      <c r="C649" s="0" t="inlineStr">
        <is>
          <t>Fielder Toddler Hoodie</t>
        </is>
      </c>
      <c r="D649" s="0" t="inlineStr">
        <is>
          <t>'132472</t>
        </is>
      </c>
      <c r="E649" s="0" t="inlineStr">
        <is>
          <t>ISU FIELDE T BC:132472C-4T</t>
        </is>
      </c>
      <c r="F649" s="0" t="inlineStr">
        <is>
          <t>'801132472105</t>
        </is>
      </c>
      <c r="G649" s="0" t="inlineStr">
        <is>
          <t>TODDLER</t>
        </is>
      </c>
      <c r="H649" s="0" t="inlineStr">
        <is>
          <t>4T</t>
        </is>
      </c>
      <c r="I649" s="0">
        <v>59.99</v>
      </c>
      <c r="J649" s="0">
        <v>6</v>
      </c>
    </row>
    <row r="650" spans="1:10" customHeight="0">
      <c r="A650" s="0">
        <f>HYPERLINK("https://dl.dropboxusercontent.com/scl/fi/xom55nma6hyzigc5r6xwi/fielder-132469-f.jpg?rlkey=qlhn7xokcgy97n29mji4k3fqs&amp;dl=0","Click to download Image")</f>
      </c>
      <c r="C650" s="0" t="inlineStr">
        <is>
          <t>Fielder Toddler Hoodie</t>
        </is>
      </c>
      <c r="D650" s="0" t="inlineStr">
        <is>
          <t>'132472</t>
        </is>
      </c>
      <c r="E650" s="0" t="inlineStr">
        <is>
          <t>ISU FIELDE T BC:132472D-5T</t>
        </is>
      </c>
      <c r="F650" s="0" t="inlineStr">
        <is>
          <t>'801132472112</t>
        </is>
      </c>
      <c r="G650" s="0" t="inlineStr">
        <is>
          <t>TODDLER</t>
        </is>
      </c>
      <c r="H650" s="0" t="inlineStr">
        <is>
          <t>5T</t>
        </is>
      </c>
      <c r="I650" s="0">
        <v>59.99</v>
      </c>
      <c r="J650" s="0">
        <v>7</v>
      </c>
    </row>
    <row r="651" spans="1:10" customHeight="0">
      <c r="A651" s="0">
        <f>HYPERLINK("https://dl.dropboxusercontent.com/scl/fi/xom55nma6hyzigc5r6xwi/fielder-132469-f.jpg?rlkey=qlhn7xokcgy97n29mji4k3fqs&amp;dl=0","Click to download Image")</f>
      </c>
      <c r="C651" s="0" t="inlineStr">
        <is>
          <t>Fielder Toddler Hoodie</t>
        </is>
      </c>
      <c r="D651" s="0" t="inlineStr">
        <is>
          <t>'132472</t>
        </is>
      </c>
      <c r="E651" s="0" t="inlineStr">
        <is>
          <t>ISU FIELDE T BC:132472Z-12PK</t>
        </is>
      </c>
      <c r="F651" s="0" t="inlineStr">
        <is>
          <t>'801132472990</t>
        </is>
      </c>
      <c r="G651" s="0" t="inlineStr">
        <is>
          <t>TODDLER</t>
        </is>
      </c>
      <c r="H651" s="0" t="inlineStr">
        <is>
          <t>12 PACK</t>
        </is>
      </c>
      <c r="I651" s="0">
        <v>528</v>
      </c>
      <c r="J651" s="0">
        <v>2</v>
      </c>
    </row>
    <row r="652" spans="1:10" customHeight="0">
      <c r="A652" s="0">
        <f>HYPERLINK("https://dl.dropboxusercontent.com/scl/fi/cqhtpvhzadn4fo9y4xb5c/jaxonm191099.jpg?rlkey=n0oeznyfx4q1c1hrd6hueibod&amp;dl=0","Click to download Image")</f>
      </c>
      <c r="C652" s="0" t="inlineStr">
        <is>
          <t>Jaxon Youth Short Sleeve Shirt</t>
        </is>
      </c>
      <c r="D652" s="0" t="inlineStr">
        <is>
          <t>'151520</t>
        </is>
      </c>
      <c r="E652" s="0" t="inlineStr">
        <is>
          <t>ISU JAXON Y BC:151520B-YS</t>
        </is>
      </c>
      <c r="F652" s="0" t="inlineStr">
        <is>
          <t>'801151520016</t>
        </is>
      </c>
      <c r="G652" s="0" t="inlineStr">
        <is>
          <t>YOUTH</t>
        </is>
      </c>
      <c r="H652" s="0" t="inlineStr">
        <is>
          <t>YS</t>
        </is>
      </c>
      <c r="I652" s="0">
        <v>29.99</v>
      </c>
      <c r="J652" s="0">
        <v>3</v>
      </c>
    </row>
    <row r="653" spans="1:10" customHeight="0">
      <c r="A653" s="0">
        <f>HYPERLINK("https://dl.dropboxusercontent.com/scl/fi/cqhtpvhzadn4fo9y4xb5c/jaxonm191099.jpg?rlkey=n0oeznyfx4q1c1hrd6hueibod&amp;dl=0","Click to download Image")</f>
      </c>
      <c r="C653" s="0" t="inlineStr">
        <is>
          <t>Jaxon Youth Short Sleeve Shirt</t>
        </is>
      </c>
      <c r="D653" s="0" t="inlineStr">
        <is>
          <t>'151520</t>
        </is>
      </c>
      <c r="E653" s="0" t="inlineStr">
        <is>
          <t>ISU JAXON Y BC:151520C-YM</t>
        </is>
      </c>
      <c r="F653" s="0" t="inlineStr">
        <is>
          <t>'801151520023</t>
        </is>
      </c>
      <c r="G653" s="0" t="inlineStr">
        <is>
          <t>YOUTH</t>
        </is>
      </c>
      <c r="H653" s="0" t="inlineStr">
        <is>
          <t>YM</t>
        </is>
      </c>
      <c r="I653" s="0">
        <v>29.99</v>
      </c>
      <c r="J653" s="0">
        <v>5</v>
      </c>
    </row>
    <row r="654" spans="1:10" customHeight="0">
      <c r="A654" s="0">
        <f>HYPERLINK("https://dl.dropboxusercontent.com/scl/fi/cqhtpvhzadn4fo9y4xb5c/jaxonm191099.jpg?rlkey=n0oeznyfx4q1c1hrd6hueibod&amp;dl=0","Click to download Image")</f>
      </c>
      <c r="C654" s="0" t="inlineStr">
        <is>
          <t>Jaxon Youth Short Sleeve Shirt</t>
        </is>
      </c>
      <c r="D654" s="0" t="inlineStr">
        <is>
          <t>'151520</t>
        </is>
      </c>
      <c r="E654" s="0" t="inlineStr">
        <is>
          <t>ISU JAXON Y BC:151520D-YL</t>
        </is>
      </c>
      <c r="F654" s="0" t="inlineStr">
        <is>
          <t>'801151520030</t>
        </is>
      </c>
      <c r="G654" s="0" t="inlineStr">
        <is>
          <t>YOUTH</t>
        </is>
      </c>
      <c r="H654" s="0" t="inlineStr">
        <is>
          <t>YL</t>
        </is>
      </c>
      <c r="I654" s="0">
        <v>29.99</v>
      </c>
      <c r="J654" s="0">
        <v>4</v>
      </c>
    </row>
    <row r="655" spans="1:10" customHeight="0">
      <c r="A655" s="0">
        <f>HYPERLINK("https://dl.dropboxusercontent.com/scl/fi/cqhtpvhzadn4fo9y4xb5c/jaxonm191099.jpg?rlkey=n0oeznyfx4q1c1hrd6hueibod&amp;dl=0","Click to download Image")</f>
      </c>
      <c r="C655" s="0" t="inlineStr">
        <is>
          <t>Jaxon Youth Short Sleeve Shirt</t>
        </is>
      </c>
      <c r="D655" s="0" t="inlineStr">
        <is>
          <t>'151520</t>
        </is>
      </c>
      <c r="E655" s="0" t="inlineStr">
        <is>
          <t>ISU JAXON Y BC:151520E-YXL</t>
        </is>
      </c>
      <c r="F655" s="0" t="inlineStr">
        <is>
          <t>'801151520047</t>
        </is>
      </c>
      <c r="G655" s="0" t="inlineStr">
        <is>
          <t>YOUTH</t>
        </is>
      </c>
      <c r="H655" s="0" t="inlineStr">
        <is>
          <t>YXL</t>
        </is>
      </c>
      <c r="I655" s="0">
        <v>29.99</v>
      </c>
      <c r="J655" s="0">
        <v>5</v>
      </c>
    </row>
    <row r="656" spans="1:10" customHeight="0">
      <c r="A656" s="0">
        <f>HYPERLINK("https://dl.dropboxusercontent.com/scl/fi/cqhtpvhzadn4fo9y4xb5c/jaxonm191099.jpg?rlkey=n0oeznyfx4q1c1hrd6hueibod&amp;dl=0","Click to download Image")</f>
      </c>
      <c r="C656" s="0" t="inlineStr">
        <is>
          <t>Jaxon Youth Short Sleeve Shirt</t>
        </is>
      </c>
      <c r="D656" s="0" t="inlineStr">
        <is>
          <t>'151520</t>
        </is>
      </c>
      <c r="E656" s="0" t="inlineStr">
        <is>
          <t>ISU JAXON Y BC:151520Z-12PK</t>
        </is>
      </c>
      <c r="F656" s="0" t="inlineStr">
        <is>
          <t>'801151520993</t>
        </is>
      </c>
      <c r="G656" s="0" t="inlineStr">
        <is>
          <t>YOUTH</t>
        </is>
      </c>
      <c r="H656" s="0" t="inlineStr">
        <is>
          <t>12 PACK</t>
        </is>
      </c>
      <c r="I656" s="0">
        <v>288</v>
      </c>
      <c r="J656" s="0">
        <v>1</v>
      </c>
    </row>
    <row r="657" spans="1:10" customHeight="0">
      <c r="A657" s="0">
        <f>HYPERLINK("https://dl.dropboxusercontent.com/scl/fi/296huxucmoauu6gnjuvi6/christer-150691-tn.jpg?rlkey=zci64dyzf117cgc1bxsyy1s3n&amp;dl=0","Click to download Image")</f>
      </c>
      <c r="B657" s="0">
        <f>HYPERLINK("https://dl.dropboxusercontent.com/scl/fi/7aow7hoj70ucxc3bkcomg/infant-2023standard-onesie-christer-emmeline.jpg?rlkey=yfy0063vnfktegwcix7tglx1f&amp;dl=0","Click to download SizeChart")</f>
      </c>
      <c r="C657" s="0" t="inlineStr">
        <is>
          <t>Christer Infant Bodysuit</t>
        </is>
      </c>
      <c r="D657" s="0" t="inlineStr">
        <is>
          <t>'150691</t>
        </is>
      </c>
      <c r="E657" s="0" t="inlineStr">
        <is>
          <t>ISU CHRIST I CL:150691A-0-3M</t>
        </is>
      </c>
      <c r="F657" s="0" t="inlineStr">
        <is>
          <t>'801150691007</t>
        </is>
      </c>
      <c r="G657" s="0" t="inlineStr">
        <is>
          <t>INFANT</t>
        </is>
      </c>
      <c r="H657" s="0" t="inlineStr">
        <is>
          <t>0-3M</t>
        </is>
      </c>
      <c r="I657" s="0">
        <v>24.99</v>
      </c>
      <c r="J657" s="0">
        <v>1</v>
      </c>
    </row>
    <row r="658" spans="1:10" customHeight="0">
      <c r="A658" s="0">
        <f>HYPERLINK("https://dl.dropboxusercontent.com/scl/fi/296huxucmoauu6gnjuvi6/christer-150691-tn.jpg?rlkey=zci64dyzf117cgc1bxsyy1s3n&amp;dl=0","Click to download Image")</f>
      </c>
      <c r="B658" s="0">
        <f>HYPERLINK("https://dl.dropboxusercontent.com/scl/fi/7aow7hoj70ucxc3bkcomg/infant-2023standard-onesie-christer-emmeline.jpg?rlkey=yfy0063vnfktegwcix7tglx1f&amp;dl=0","Click to download SizeChart")</f>
      </c>
      <c r="C658" s="0" t="inlineStr">
        <is>
          <t>Christer Infant Bodysuit</t>
        </is>
      </c>
      <c r="D658" s="0" t="inlineStr">
        <is>
          <t>'150691</t>
        </is>
      </c>
      <c r="E658" s="0" t="inlineStr">
        <is>
          <t>ISU CHRIST I CL:150691B-3-6M</t>
        </is>
      </c>
      <c r="F658" s="0" t="inlineStr">
        <is>
          <t>'801150691014</t>
        </is>
      </c>
      <c r="G658" s="0" t="inlineStr">
        <is>
          <t>INFANT</t>
        </is>
      </c>
      <c r="H658" s="0" t="inlineStr">
        <is>
          <t>3-6M</t>
        </is>
      </c>
      <c r="I658" s="0">
        <v>24.99</v>
      </c>
      <c r="J658" s="0">
        <v>0</v>
      </c>
    </row>
    <row r="659" spans="1:10" customHeight="0">
      <c r="A659" s="0">
        <f>HYPERLINK("https://dl.dropboxusercontent.com/scl/fi/296huxucmoauu6gnjuvi6/christer-150691-tn.jpg?rlkey=zci64dyzf117cgc1bxsyy1s3n&amp;dl=0","Click to download Image")</f>
      </c>
      <c r="B659" s="0">
        <f>HYPERLINK("https://dl.dropboxusercontent.com/scl/fi/7aow7hoj70ucxc3bkcomg/infant-2023standard-onesie-christer-emmeline.jpg?rlkey=yfy0063vnfktegwcix7tglx1f&amp;dl=0","Click to download SizeChart")</f>
      </c>
      <c r="C659" s="0" t="inlineStr">
        <is>
          <t>Christer Infant Bodysuit</t>
        </is>
      </c>
      <c r="D659" s="0" t="inlineStr">
        <is>
          <t>'150691</t>
        </is>
      </c>
      <c r="E659" s="0" t="inlineStr">
        <is>
          <t>ISU CHRIST I CL:150691C-6-9M</t>
        </is>
      </c>
      <c r="F659" s="0" t="inlineStr">
        <is>
          <t>'801150691021</t>
        </is>
      </c>
      <c r="G659" s="0" t="inlineStr">
        <is>
          <t>INFANT</t>
        </is>
      </c>
      <c r="H659" s="0" t="inlineStr">
        <is>
          <t>6-9M</t>
        </is>
      </c>
      <c r="I659" s="0">
        <v>24.99</v>
      </c>
      <c r="J659" s="0">
        <v>0</v>
      </c>
    </row>
    <row r="660" spans="1:10" customHeight="0">
      <c r="A660" s="0">
        <f>HYPERLINK("https://dl.dropboxusercontent.com/scl/fi/296huxucmoauu6gnjuvi6/christer-150691-tn.jpg?rlkey=zci64dyzf117cgc1bxsyy1s3n&amp;dl=0","Click to download Image")</f>
      </c>
      <c r="B660" s="0">
        <f>HYPERLINK("https://dl.dropboxusercontent.com/scl/fi/7aow7hoj70ucxc3bkcomg/infant-2023standard-onesie-christer-emmeline.jpg?rlkey=yfy0063vnfktegwcix7tglx1f&amp;dl=0","Click to download SizeChart")</f>
      </c>
      <c r="C660" s="0" t="inlineStr">
        <is>
          <t>Christer Infant Bodysuit</t>
        </is>
      </c>
      <c r="D660" s="0" t="inlineStr">
        <is>
          <t>'150691</t>
        </is>
      </c>
      <c r="E660" s="0" t="inlineStr">
        <is>
          <t>ISU CHRIST I CL:150691F-12M</t>
        </is>
      </c>
      <c r="F660" s="0" t="inlineStr">
        <is>
          <t>'801150691038</t>
        </is>
      </c>
      <c r="G660" s="0" t="inlineStr">
        <is>
          <t>INFANT</t>
        </is>
      </c>
      <c r="H660" s="0" t="inlineStr">
        <is>
          <t>12M</t>
        </is>
      </c>
      <c r="I660" s="0">
        <v>24.99</v>
      </c>
      <c r="J660" s="0">
        <v>0</v>
      </c>
    </row>
    <row r="661" spans="1:10" customHeight="0">
      <c r="A661" s="0">
        <f>HYPERLINK("https://dl.dropboxusercontent.com/scl/fi/296huxucmoauu6gnjuvi6/christer-150691-tn.jpg?rlkey=zci64dyzf117cgc1bxsyy1s3n&amp;dl=0","Click to download Image")</f>
      </c>
      <c r="B661" s="0">
        <f>HYPERLINK("https://dl.dropboxusercontent.com/scl/fi/7aow7hoj70ucxc3bkcomg/infant-2023standard-onesie-christer-emmeline.jpg?rlkey=yfy0063vnfktegwcix7tglx1f&amp;dl=0","Click to download SizeChart")</f>
      </c>
      <c r="C661" s="0" t="inlineStr">
        <is>
          <t>Christer Infant Bodysuit</t>
        </is>
      </c>
      <c r="D661" s="0" t="inlineStr">
        <is>
          <t>'150691</t>
        </is>
      </c>
      <c r="E661" s="0" t="inlineStr">
        <is>
          <t>ISU CHRIST I CL:150691Z-12PK</t>
        </is>
      </c>
      <c r="F661" s="0" t="inlineStr">
        <is>
          <t>'801150691977</t>
        </is>
      </c>
      <c r="G661" s="0" t="inlineStr">
        <is>
          <t>INFANT</t>
        </is>
      </c>
      <c r="H661" s="0" t="inlineStr">
        <is>
          <t>12 PACK</t>
        </is>
      </c>
      <c r="I661" s="0">
        <v>240</v>
      </c>
      <c r="J661" s="0">
        <v>0</v>
      </c>
    </row>
    <row r="662" spans="1:10" customHeight="0">
      <c r="A662" s="0">
        <f>HYPERLINK("https://dl.dropboxusercontent.com/scl/fi/1fge49i282lnpbm6x18ml/editdsc8189-copy.jpg?rlkey=4pchg35frzsarpc6wbbcg3te8&amp;dl=0","Click to download Image")</f>
      </c>
      <c r="C662" s="0" t="inlineStr">
        <is>
          <t>Iker Infant Jumpsuit</t>
        </is>
      </c>
      <c r="D662" s="0" t="inlineStr">
        <is>
          <t>'144360</t>
        </is>
      </c>
      <c r="E662" s="0" t="inlineStr">
        <is>
          <t>ISU IKER I CL:144360A-0-3M</t>
        </is>
      </c>
      <c r="F662" s="0" t="inlineStr">
        <is>
          <t>'801144360001</t>
        </is>
      </c>
      <c r="G662" s="0" t="inlineStr">
        <is>
          <t>INFANT</t>
        </is>
      </c>
      <c r="H662" s="0" t="inlineStr">
        <is>
          <t>0-3M</t>
        </is>
      </c>
      <c r="I662" s="0">
        <v>29.99</v>
      </c>
      <c r="J662" s="0">
        <v>2</v>
      </c>
    </row>
    <row r="663" spans="1:10" customHeight="0">
      <c r="A663" s="0">
        <f>HYPERLINK("https://dl.dropboxusercontent.com/scl/fi/1fge49i282lnpbm6x18ml/editdsc8189-copy.jpg?rlkey=4pchg35frzsarpc6wbbcg3te8&amp;dl=0","Click to download Image")</f>
      </c>
      <c r="C663" s="0" t="inlineStr">
        <is>
          <t>Iker Infant Jumpsuit</t>
        </is>
      </c>
      <c r="D663" s="0" t="inlineStr">
        <is>
          <t>'144360</t>
        </is>
      </c>
      <c r="E663" s="0" t="inlineStr">
        <is>
          <t>ISU IKER I CL:144360B-3-6M</t>
        </is>
      </c>
      <c r="F663" s="0" t="inlineStr">
        <is>
          <t>'801144360018</t>
        </is>
      </c>
      <c r="G663" s="0" t="inlineStr">
        <is>
          <t>INFANT</t>
        </is>
      </c>
      <c r="H663" s="0" t="inlineStr">
        <is>
          <t>3-6M</t>
        </is>
      </c>
      <c r="I663" s="0">
        <v>29.99</v>
      </c>
      <c r="J663" s="0">
        <v>0</v>
      </c>
    </row>
    <row r="664" spans="1:10" customHeight="0">
      <c r="A664" s="0">
        <f>HYPERLINK("https://dl.dropboxusercontent.com/scl/fi/1fge49i282lnpbm6x18ml/editdsc8189-copy.jpg?rlkey=4pchg35frzsarpc6wbbcg3te8&amp;dl=0","Click to download Image")</f>
      </c>
      <c r="C664" s="0" t="inlineStr">
        <is>
          <t>Iker Infant Jumpsuit</t>
        </is>
      </c>
      <c r="D664" s="0" t="inlineStr">
        <is>
          <t>'144360</t>
        </is>
      </c>
      <c r="E664" s="0" t="inlineStr">
        <is>
          <t>ISU IKER I CL:144360C-6-9M</t>
        </is>
      </c>
      <c r="F664" s="0" t="inlineStr">
        <is>
          <t>'801144360025</t>
        </is>
      </c>
      <c r="G664" s="0" t="inlineStr">
        <is>
          <t>INFANT</t>
        </is>
      </c>
      <c r="H664" s="0" t="inlineStr">
        <is>
          <t>6-9M</t>
        </is>
      </c>
      <c r="I664" s="0">
        <v>29.99</v>
      </c>
      <c r="J664" s="0">
        <v>0</v>
      </c>
    </row>
    <row r="665" spans="1:10" customHeight="0">
      <c r="A665" s="0">
        <f>HYPERLINK("https://dl.dropboxusercontent.com/scl/fi/1fge49i282lnpbm6x18ml/editdsc8189-copy.jpg?rlkey=4pchg35frzsarpc6wbbcg3te8&amp;dl=0","Click to download Image")</f>
      </c>
      <c r="C665" s="0" t="inlineStr">
        <is>
          <t>Iker Infant Jumpsuit</t>
        </is>
      </c>
      <c r="D665" s="0" t="inlineStr">
        <is>
          <t>'144360</t>
        </is>
      </c>
      <c r="E665" s="0" t="inlineStr">
        <is>
          <t>ISU IKER I CL:144360F-12M</t>
        </is>
      </c>
      <c r="F665" s="0" t="inlineStr">
        <is>
          <t>'801144360032</t>
        </is>
      </c>
      <c r="G665" s="0" t="inlineStr">
        <is>
          <t>INFANT</t>
        </is>
      </c>
      <c r="H665" s="0" t="inlineStr">
        <is>
          <t>12M</t>
        </is>
      </c>
      <c r="I665" s="0">
        <v>29.99</v>
      </c>
      <c r="J665" s="0">
        <v>0</v>
      </c>
    </row>
    <row r="666" spans="1:10" customHeight="0">
      <c r="A666" s="0">
        <f>HYPERLINK("https://dl.dropboxusercontent.com/scl/fi/1fge49i282lnpbm6x18ml/editdsc8189-copy.jpg?rlkey=4pchg35frzsarpc6wbbcg3te8&amp;dl=0","Click to download Image")</f>
      </c>
      <c r="C666" s="0" t="inlineStr">
        <is>
          <t>Iker Infant Jumpsuit</t>
        </is>
      </c>
      <c r="D666" s="0" t="inlineStr">
        <is>
          <t>'144360</t>
        </is>
      </c>
      <c r="E666" s="0" t="inlineStr">
        <is>
          <t>ISU IKER I CL:144360Z-12PK</t>
        </is>
      </c>
      <c r="F666" s="0" t="inlineStr">
        <is>
          <t>'801144360971</t>
        </is>
      </c>
      <c r="G666" s="0" t="inlineStr">
        <is>
          <t>INFANT</t>
        </is>
      </c>
      <c r="H666" s="0" t="inlineStr">
        <is>
          <t>12 PACK</t>
        </is>
      </c>
      <c r="I666" s="0">
        <v>288</v>
      </c>
      <c r="J666" s="0">
        <v>0</v>
      </c>
    </row>
    <row r="667" spans="1:10" customHeight="0">
      <c r="A667" s="0">
        <f>HYPERLINK("https://dl.dropboxusercontent.com/scl/fi/744dtxovrzu58b0ufey11/summit-151598-tn.jpg?rlkey=abd3jjovifjom7mrwflckst5x&amp;dl=0","Click to download Image")</f>
      </c>
      <c r="B667" s="0">
        <f>HYPERLINK("https://dl.dropboxusercontent.com/scl/fi/9jqczxn1hnwmjj7jn4070/mens-pullover-size-chartssummit.jpg?rlkey=olxg9hazegr3hvfy80cdzpscy&amp;dl=0","Click to download SizeChart")</f>
      </c>
      <c r="C667" s="0" t="inlineStr">
        <is>
          <t>Summit Men's Pullover</t>
        </is>
      </c>
      <c r="D667" s="0" t="inlineStr">
        <is>
          <t>'151598</t>
        </is>
      </c>
      <c r="E667" s="0" t="inlineStr">
        <is>
          <t>ISU SUMMIT M DG:151598A-S</t>
        </is>
      </c>
      <c r="F667" s="0" t="inlineStr">
        <is>
          <t>'801151598046</t>
        </is>
      </c>
      <c r="G667" s="0" t="inlineStr">
        <is>
          <t>MENS</t>
        </is>
      </c>
      <c r="H667" s="0" t="inlineStr">
        <is>
          <t>S</t>
        </is>
      </c>
      <c r="I667" s="0">
        <v>59.99</v>
      </c>
      <c r="J667" s="0">
        <v>1</v>
      </c>
    </row>
    <row r="668" spans="1:10" customHeight="0">
      <c r="A668" s="0">
        <f>HYPERLINK("https://dl.dropboxusercontent.com/scl/fi/744dtxovrzu58b0ufey11/summit-151598-tn.jpg?rlkey=abd3jjovifjom7mrwflckst5x&amp;dl=0","Click to download Image")</f>
      </c>
      <c r="B668" s="0">
        <f>HYPERLINK("https://dl.dropboxusercontent.com/scl/fi/9jqczxn1hnwmjj7jn4070/mens-pullover-size-chartssummit.jpg?rlkey=olxg9hazegr3hvfy80cdzpscy&amp;dl=0","Click to download SizeChart")</f>
      </c>
      <c r="C668" s="0" t="inlineStr">
        <is>
          <t>Summit Men's Pullover</t>
        </is>
      </c>
      <c r="D668" s="0" t="inlineStr">
        <is>
          <t>'151598</t>
        </is>
      </c>
      <c r="E668" s="0" t="inlineStr">
        <is>
          <t>ISU SUMMIT M DG:151598B-M</t>
        </is>
      </c>
      <c r="F668" s="0" t="inlineStr">
        <is>
          <t>'801151598053</t>
        </is>
      </c>
      <c r="G668" s="0" t="inlineStr">
        <is>
          <t>MENS</t>
        </is>
      </c>
      <c r="H668" s="0" t="inlineStr">
        <is>
          <t>M</t>
        </is>
      </c>
      <c r="I668" s="0">
        <v>59.99</v>
      </c>
      <c r="J668" s="0">
        <v>6</v>
      </c>
    </row>
    <row r="669" spans="1:10" customHeight="0">
      <c r="A669" s="0">
        <f>HYPERLINK("https://dl.dropboxusercontent.com/scl/fi/744dtxovrzu58b0ufey11/summit-151598-tn.jpg?rlkey=abd3jjovifjom7mrwflckst5x&amp;dl=0","Click to download Image")</f>
      </c>
      <c r="B669" s="0">
        <f>HYPERLINK("https://dl.dropboxusercontent.com/scl/fi/9jqczxn1hnwmjj7jn4070/mens-pullover-size-chartssummit.jpg?rlkey=olxg9hazegr3hvfy80cdzpscy&amp;dl=0","Click to download SizeChart")</f>
      </c>
      <c r="C669" s="0" t="inlineStr">
        <is>
          <t>Summit Men's Pullover</t>
        </is>
      </c>
      <c r="D669" s="0" t="inlineStr">
        <is>
          <t>'151598</t>
        </is>
      </c>
      <c r="E669" s="0" t="inlineStr">
        <is>
          <t>ISU SUMMIT M DG:151598C-L</t>
        </is>
      </c>
      <c r="F669" s="0" t="inlineStr">
        <is>
          <t>'801151598060</t>
        </is>
      </c>
      <c r="G669" s="0" t="inlineStr">
        <is>
          <t>MENS</t>
        </is>
      </c>
      <c r="H669" s="0" t="inlineStr">
        <is>
          <t>L</t>
        </is>
      </c>
      <c r="I669" s="0">
        <v>59.99</v>
      </c>
      <c r="J669" s="0">
        <v>2</v>
      </c>
    </row>
    <row r="670" spans="1:10" customHeight="0">
      <c r="A670" s="0">
        <f>HYPERLINK("https://dl.dropboxusercontent.com/scl/fi/744dtxovrzu58b0ufey11/summit-151598-tn.jpg?rlkey=abd3jjovifjom7mrwflckst5x&amp;dl=0","Click to download Image")</f>
      </c>
      <c r="B670" s="0">
        <f>HYPERLINK("https://dl.dropboxusercontent.com/scl/fi/9jqczxn1hnwmjj7jn4070/mens-pullover-size-chartssummit.jpg?rlkey=olxg9hazegr3hvfy80cdzpscy&amp;dl=0","Click to download SizeChart")</f>
      </c>
      <c r="C670" s="0" t="inlineStr">
        <is>
          <t>Summit Men's Pullover</t>
        </is>
      </c>
      <c r="D670" s="0" t="inlineStr">
        <is>
          <t>'151598</t>
        </is>
      </c>
      <c r="E670" s="0" t="inlineStr">
        <is>
          <t>ISU SUMMIT M DG:151598D-XL</t>
        </is>
      </c>
      <c r="F670" s="0" t="inlineStr">
        <is>
          <t>'801151598077</t>
        </is>
      </c>
      <c r="G670" s="0" t="inlineStr">
        <is>
          <t>MENS</t>
        </is>
      </c>
      <c r="H670" s="0" t="inlineStr">
        <is>
          <t>XL</t>
        </is>
      </c>
      <c r="I670" s="0">
        <v>59.99</v>
      </c>
      <c r="J670" s="0">
        <v>7</v>
      </c>
    </row>
    <row r="671" spans="1:10" customHeight="0">
      <c r="A671" s="0">
        <f>HYPERLINK("https://dl.dropboxusercontent.com/scl/fi/744dtxovrzu58b0ufey11/summit-151598-tn.jpg?rlkey=abd3jjovifjom7mrwflckst5x&amp;dl=0","Click to download Image")</f>
      </c>
      <c r="B671" s="0">
        <f>HYPERLINK("https://dl.dropboxusercontent.com/scl/fi/9jqczxn1hnwmjj7jn4070/mens-pullover-size-chartssummit.jpg?rlkey=olxg9hazegr3hvfy80cdzpscy&amp;dl=0","Click to download SizeChart")</f>
      </c>
      <c r="C671" s="0" t="inlineStr">
        <is>
          <t>Summit Men's Pullover</t>
        </is>
      </c>
      <c r="D671" s="0" t="inlineStr">
        <is>
          <t>'151598</t>
        </is>
      </c>
      <c r="E671" s="0" t="inlineStr">
        <is>
          <t>ISU SUMMIT M DG:151598E-2XL</t>
        </is>
      </c>
      <c r="F671" s="0" t="inlineStr">
        <is>
          <t>'801151598084</t>
        </is>
      </c>
      <c r="G671" s="0" t="inlineStr">
        <is>
          <t>MENS</t>
        </is>
      </c>
      <c r="H671" s="0" t="inlineStr">
        <is>
          <t>2XL</t>
        </is>
      </c>
      <c r="I671" s="0">
        <v>59.99</v>
      </c>
      <c r="J671" s="0">
        <v>5</v>
      </c>
    </row>
    <row r="672" spans="1:10" customHeight="0">
      <c r="A672" s="0">
        <f>HYPERLINK("https://dl.dropboxusercontent.com/scl/fi/744dtxovrzu58b0ufey11/summit-151598-tn.jpg?rlkey=abd3jjovifjom7mrwflckst5x&amp;dl=0","Click to download Image")</f>
      </c>
      <c r="B672" s="0">
        <f>HYPERLINK("https://dl.dropboxusercontent.com/scl/fi/9jqczxn1hnwmjj7jn4070/mens-pullover-size-chartssummit.jpg?rlkey=olxg9hazegr3hvfy80cdzpscy&amp;dl=0","Click to download SizeChart")</f>
      </c>
      <c r="C672" s="0" t="inlineStr">
        <is>
          <t>Summit Men's Pullover</t>
        </is>
      </c>
      <c r="D672" s="0" t="inlineStr">
        <is>
          <t>'151598</t>
        </is>
      </c>
      <c r="E672" s="0" t="inlineStr">
        <is>
          <t>ISU SUMMIT M DG:151598F-3XL</t>
        </is>
      </c>
      <c r="F672" s="0" t="inlineStr">
        <is>
          <t>'801151598091</t>
        </is>
      </c>
      <c r="G672" s="0" t="inlineStr">
        <is>
          <t>MENS</t>
        </is>
      </c>
      <c r="H672" s="0" t="inlineStr">
        <is>
          <t>3XL</t>
        </is>
      </c>
      <c r="I672" s="0">
        <v>59.99</v>
      </c>
      <c r="J672" s="0">
        <v>2</v>
      </c>
    </row>
    <row r="673" spans="1:10" customHeight="0">
      <c r="A673" s="0">
        <f>HYPERLINK("https://dl.dropboxusercontent.com/scl/fi/744dtxovrzu58b0ufey11/summit-151598-tn.jpg?rlkey=abd3jjovifjom7mrwflckst5x&amp;dl=0","Click to download Image")</f>
      </c>
      <c r="B673" s="0">
        <f>HYPERLINK("https://dl.dropboxusercontent.com/scl/fi/9jqczxn1hnwmjj7jn4070/mens-pullover-size-chartssummit.jpg?rlkey=olxg9hazegr3hvfy80cdzpscy&amp;dl=0","Click to download SizeChart")</f>
      </c>
      <c r="C673" s="0" t="inlineStr">
        <is>
          <t>Summit Men's Pullover</t>
        </is>
      </c>
      <c r="D673" s="0" t="inlineStr">
        <is>
          <t>'151598</t>
        </is>
      </c>
      <c r="E673" s="0" t="inlineStr">
        <is>
          <t>ISU SUMMIT M DG:151598Z-12PK</t>
        </is>
      </c>
      <c r="F673" s="0" t="inlineStr">
        <is>
          <t>'801151598992</t>
        </is>
      </c>
      <c r="G673" s="0" t="inlineStr">
        <is>
          <t>MENS</t>
        </is>
      </c>
      <c r="H673" s="0" t="inlineStr">
        <is>
          <t>12 PACK</t>
        </is>
      </c>
      <c r="I673" s="0">
        <v>582</v>
      </c>
      <c r="J673" s="0">
        <v>2</v>
      </c>
    </row>
    <row r="674" spans="1:10" customHeight="0">
      <c r="A674" s="0">
        <f>HYPERLINK("https://dl.dropboxusercontent.com/scl/fi/dn1jq38hx0lvln8li72o1/dsc9085-copy.jpg?rlkey=izdyb07456mc3uewm9c1e7l7b&amp;dl=0","Click to download Image")</f>
      </c>
      <c r="C674" s="0" t="inlineStr">
        <is>
          <t>Academy Women's Sweatshirt</t>
        </is>
      </c>
      <c r="D674" s="0" t="inlineStr">
        <is>
          <t>'144768</t>
        </is>
      </c>
      <c r="E674" s="0" t="inlineStr">
        <is>
          <t>ISU ACADEM W DG:144768A-S</t>
        </is>
      </c>
      <c r="F674" s="0" t="inlineStr">
        <is>
          <t>'801144768043</t>
        </is>
      </c>
      <c r="G674" s="0" t="inlineStr">
        <is>
          <t>WOMENS</t>
        </is>
      </c>
      <c r="H674" s="0" t="inlineStr">
        <is>
          <t>S</t>
        </is>
      </c>
      <c r="I674" s="0">
        <v>59.99</v>
      </c>
      <c r="J674" s="0">
        <v>9</v>
      </c>
    </row>
    <row r="675" spans="1:10" customHeight="0">
      <c r="A675" s="0">
        <f>HYPERLINK("https://dl.dropboxusercontent.com/scl/fi/dn1jq38hx0lvln8li72o1/dsc9085-copy.jpg?rlkey=izdyb07456mc3uewm9c1e7l7b&amp;dl=0","Click to download Image")</f>
      </c>
      <c r="C675" s="0" t="inlineStr">
        <is>
          <t>Academy Women's Sweatshirt</t>
        </is>
      </c>
      <c r="D675" s="0" t="inlineStr">
        <is>
          <t>'144768</t>
        </is>
      </c>
      <c r="E675" s="0" t="inlineStr">
        <is>
          <t>ISU ACADEM W DG:144768B-M</t>
        </is>
      </c>
      <c r="F675" s="0" t="inlineStr">
        <is>
          <t>'801144768050</t>
        </is>
      </c>
      <c r="G675" s="0" t="inlineStr">
        <is>
          <t>WOMENS</t>
        </is>
      </c>
      <c r="H675" s="0" t="inlineStr">
        <is>
          <t>M</t>
        </is>
      </c>
      <c r="I675" s="0">
        <v>59.99</v>
      </c>
      <c r="J675" s="0">
        <v>17</v>
      </c>
    </row>
    <row r="676" spans="1:10" customHeight="0">
      <c r="A676" s="0">
        <f>HYPERLINK("https://dl.dropboxusercontent.com/scl/fi/dn1jq38hx0lvln8li72o1/dsc9085-copy.jpg?rlkey=izdyb07456mc3uewm9c1e7l7b&amp;dl=0","Click to download Image")</f>
      </c>
      <c r="C676" s="0" t="inlineStr">
        <is>
          <t>Academy Women's Sweatshirt</t>
        </is>
      </c>
      <c r="D676" s="0" t="inlineStr">
        <is>
          <t>'144768</t>
        </is>
      </c>
      <c r="E676" s="0" t="inlineStr">
        <is>
          <t>ISU ACADEM W DG:144768C-L</t>
        </is>
      </c>
      <c r="F676" s="0" t="inlineStr">
        <is>
          <t>'801144768067</t>
        </is>
      </c>
      <c r="G676" s="0" t="inlineStr">
        <is>
          <t>WOMENS</t>
        </is>
      </c>
      <c r="H676" s="0" t="inlineStr">
        <is>
          <t>L</t>
        </is>
      </c>
      <c r="I676" s="0">
        <v>59.99</v>
      </c>
      <c r="J676" s="0">
        <v>14</v>
      </c>
    </row>
    <row r="677" spans="1:10" customHeight="0">
      <c r="A677" s="0">
        <f>HYPERLINK("https://dl.dropboxusercontent.com/scl/fi/dn1jq38hx0lvln8li72o1/dsc9085-copy.jpg?rlkey=izdyb07456mc3uewm9c1e7l7b&amp;dl=0","Click to download Image")</f>
      </c>
      <c r="C677" s="0" t="inlineStr">
        <is>
          <t>Academy Women's Sweatshirt</t>
        </is>
      </c>
      <c r="D677" s="0" t="inlineStr">
        <is>
          <t>'144768</t>
        </is>
      </c>
      <c r="E677" s="0" t="inlineStr">
        <is>
          <t>ISU ACADEM W DG:144768D-XL</t>
        </is>
      </c>
      <c r="F677" s="0" t="inlineStr">
        <is>
          <t>'801144768074</t>
        </is>
      </c>
      <c r="G677" s="0" t="inlineStr">
        <is>
          <t>WOMENS</t>
        </is>
      </c>
      <c r="H677" s="0" t="inlineStr">
        <is>
          <t>XL</t>
        </is>
      </c>
      <c r="I677" s="0">
        <v>59.99</v>
      </c>
      <c r="J677" s="0">
        <v>7</v>
      </c>
    </row>
    <row r="678" spans="1:10" customHeight="0">
      <c r="A678" s="0">
        <f>HYPERLINK("https://dl.dropboxusercontent.com/scl/fi/dn1jq38hx0lvln8li72o1/dsc9085-copy.jpg?rlkey=izdyb07456mc3uewm9c1e7l7b&amp;dl=0","Click to download Image")</f>
      </c>
      <c r="C678" s="0" t="inlineStr">
        <is>
          <t>Academy Women's Sweatshirt</t>
        </is>
      </c>
      <c r="D678" s="0" t="inlineStr">
        <is>
          <t>'144768</t>
        </is>
      </c>
      <c r="E678" s="0" t="inlineStr">
        <is>
          <t>ISU ACADEM W DG:144768E-2XL</t>
        </is>
      </c>
      <c r="F678" s="0" t="inlineStr">
        <is>
          <t>'801144768081</t>
        </is>
      </c>
      <c r="G678" s="0" t="inlineStr">
        <is>
          <t>WOMENS</t>
        </is>
      </c>
      <c r="H678" s="0" t="inlineStr">
        <is>
          <t>2XL</t>
        </is>
      </c>
      <c r="I678" s="0">
        <v>59.99</v>
      </c>
      <c r="J678" s="0">
        <v>4</v>
      </c>
    </row>
    <row r="679" spans="1:10" customHeight="0">
      <c r="A679" s="0">
        <f>HYPERLINK("https://dl.dropboxusercontent.com/scl/fi/dn1jq38hx0lvln8li72o1/dsc9085-copy.jpg?rlkey=izdyb07456mc3uewm9c1e7l7b&amp;dl=0","Click to download Image")</f>
      </c>
      <c r="C679" s="0" t="inlineStr">
        <is>
          <t>Academy Women's Sweatshirt</t>
        </is>
      </c>
      <c r="D679" s="0" t="inlineStr">
        <is>
          <t>'144768</t>
        </is>
      </c>
      <c r="E679" s="0" t="inlineStr">
        <is>
          <t>ISU ACADEM W DG:144768F-3XL</t>
        </is>
      </c>
      <c r="F679" s="0" t="inlineStr">
        <is>
          <t>'801144768098</t>
        </is>
      </c>
      <c r="G679" s="0" t="inlineStr">
        <is>
          <t>WOMENS</t>
        </is>
      </c>
      <c r="H679" s="0" t="inlineStr">
        <is>
          <t>3XL</t>
        </is>
      </c>
      <c r="I679" s="0">
        <v>59.99</v>
      </c>
      <c r="J679" s="0">
        <v>2</v>
      </c>
    </row>
    <row r="680" spans="1:10" customHeight="0">
      <c r="A680" s="0">
        <f>HYPERLINK("https://dl.dropboxusercontent.com/scl/fi/dn1jq38hx0lvln8li72o1/dsc9085-copy.jpg?rlkey=izdyb07456mc3uewm9c1e7l7b&amp;dl=0","Click to download Image")</f>
      </c>
      <c r="C680" s="0" t="inlineStr">
        <is>
          <t>Academy Women's Sweatshirt</t>
        </is>
      </c>
      <c r="D680" s="0" t="inlineStr">
        <is>
          <t>'144768</t>
        </is>
      </c>
      <c r="E680" s="0" t="inlineStr">
        <is>
          <t>ISU ACADEM W GD:144768Z-12PK</t>
        </is>
      </c>
      <c r="F680" s="0" t="inlineStr">
        <is>
          <t>'801144768999</t>
        </is>
      </c>
      <c r="G680" s="0" t="inlineStr">
        <is>
          <t>WOMENS</t>
        </is>
      </c>
      <c r="H680" s="0" t="inlineStr">
        <is>
          <t>12 PACK</t>
        </is>
      </c>
      <c r="I680" s="0">
        <v>576</v>
      </c>
      <c r="J680" s="0">
        <v>3</v>
      </c>
    </row>
    <row r="681" spans="1:10" customHeight="0">
      <c r="A681" s="0">
        <f>HYPERLINK("https://dl.dropboxusercontent.com/scl/fi/b2ri7s79ioqkpj3wdfusk/quincy-tn.jpg?rlkey=etyqyyn2g1ickohmecti0mh66&amp;dl=0","Click to download Image")</f>
      </c>
      <c r="B681" s="0">
        <f>HYPERLINK("https://dl.dropboxusercontent.com/scl/fi/ynyvd9kqj1eh34bawvw16/mens-hoodie-size-chartsquincy.jpg?rlkey=kinknvgxbd9h6mq1cytyq08fh&amp;dl=0","Click to download SizeChart")</f>
      </c>
      <c r="C681" s="0" t="inlineStr">
        <is>
          <t>Quincy Men's Hoodie</t>
        </is>
      </c>
      <c r="D681" s="0" t="inlineStr">
        <is>
          <t>'151567</t>
        </is>
      </c>
      <c r="E681" s="0" t="inlineStr">
        <is>
          <t>ISU QUINCY M GD:151567A-S</t>
        </is>
      </c>
      <c r="F681" s="0" t="inlineStr">
        <is>
          <t>'801151567042</t>
        </is>
      </c>
      <c r="G681" s="0" t="inlineStr">
        <is>
          <t>MENS</t>
        </is>
      </c>
      <c r="H681" s="0" t="inlineStr">
        <is>
          <t>S</t>
        </is>
      </c>
      <c r="I681" s="0">
        <v>59.99</v>
      </c>
      <c r="J681" s="0">
        <v>4</v>
      </c>
    </row>
    <row r="682" spans="1:10" customHeight="0">
      <c r="A682" s="0">
        <f>HYPERLINK("https://dl.dropboxusercontent.com/scl/fi/b2ri7s79ioqkpj3wdfusk/quincy-tn.jpg?rlkey=etyqyyn2g1ickohmecti0mh66&amp;dl=0","Click to download Image")</f>
      </c>
      <c r="B682" s="0">
        <f>HYPERLINK("https://dl.dropboxusercontent.com/scl/fi/ynyvd9kqj1eh34bawvw16/mens-hoodie-size-chartsquincy.jpg?rlkey=kinknvgxbd9h6mq1cytyq08fh&amp;dl=0","Click to download SizeChart")</f>
      </c>
      <c r="C682" s="0" t="inlineStr">
        <is>
          <t>Quincy Men's Hoodie</t>
        </is>
      </c>
      <c r="D682" s="0" t="inlineStr">
        <is>
          <t>'151567</t>
        </is>
      </c>
      <c r="E682" s="0" t="inlineStr">
        <is>
          <t>ISU QUINCY M GD:151567B-M</t>
        </is>
      </c>
      <c r="F682" s="0" t="inlineStr">
        <is>
          <t>'801151567059</t>
        </is>
      </c>
      <c r="G682" s="0" t="inlineStr">
        <is>
          <t>MENS</t>
        </is>
      </c>
      <c r="H682" s="0" t="inlineStr">
        <is>
          <t>M</t>
        </is>
      </c>
      <c r="I682" s="0">
        <v>59.99</v>
      </c>
      <c r="J682" s="0">
        <v>8</v>
      </c>
    </row>
    <row r="683" spans="1:10" customHeight="0">
      <c r="A683" s="0">
        <f>HYPERLINK("https://dl.dropboxusercontent.com/scl/fi/b2ri7s79ioqkpj3wdfusk/quincy-tn.jpg?rlkey=etyqyyn2g1ickohmecti0mh66&amp;dl=0","Click to download Image")</f>
      </c>
      <c r="B683" s="0">
        <f>HYPERLINK("https://dl.dropboxusercontent.com/scl/fi/ynyvd9kqj1eh34bawvw16/mens-hoodie-size-chartsquincy.jpg?rlkey=kinknvgxbd9h6mq1cytyq08fh&amp;dl=0","Click to download SizeChart")</f>
      </c>
      <c r="C683" s="0" t="inlineStr">
        <is>
          <t>Quincy Men's Hoodie</t>
        </is>
      </c>
      <c r="D683" s="0" t="inlineStr">
        <is>
          <t>'151567</t>
        </is>
      </c>
      <c r="E683" s="0" t="inlineStr">
        <is>
          <t>ISU QUINCY M GD:151567C-L</t>
        </is>
      </c>
      <c r="F683" s="0" t="inlineStr">
        <is>
          <t>'801151567066</t>
        </is>
      </c>
      <c r="G683" s="0" t="inlineStr">
        <is>
          <t>MENS</t>
        </is>
      </c>
      <c r="H683" s="0" t="inlineStr">
        <is>
          <t>L</t>
        </is>
      </c>
      <c r="I683" s="0">
        <v>59.99</v>
      </c>
      <c r="J683" s="0">
        <v>12</v>
      </c>
    </row>
    <row r="684" spans="1:10" customHeight="0">
      <c r="A684" s="0">
        <f>HYPERLINK("https://dl.dropboxusercontent.com/scl/fi/b2ri7s79ioqkpj3wdfusk/quincy-tn.jpg?rlkey=etyqyyn2g1ickohmecti0mh66&amp;dl=0","Click to download Image")</f>
      </c>
      <c r="B684" s="0">
        <f>HYPERLINK("https://dl.dropboxusercontent.com/scl/fi/ynyvd9kqj1eh34bawvw16/mens-hoodie-size-chartsquincy.jpg?rlkey=kinknvgxbd9h6mq1cytyq08fh&amp;dl=0","Click to download SizeChart")</f>
      </c>
      <c r="C684" s="0" t="inlineStr">
        <is>
          <t>Quincy Men's Hoodie</t>
        </is>
      </c>
      <c r="D684" s="0" t="inlineStr">
        <is>
          <t>'151567</t>
        </is>
      </c>
      <c r="E684" s="0" t="inlineStr">
        <is>
          <t>ISU QUINCY M GD:151567D-XL</t>
        </is>
      </c>
      <c r="F684" s="0" t="inlineStr">
        <is>
          <t>'801151567073</t>
        </is>
      </c>
      <c r="G684" s="0" t="inlineStr">
        <is>
          <t>MENS</t>
        </is>
      </c>
      <c r="H684" s="0" t="inlineStr">
        <is>
          <t>XL</t>
        </is>
      </c>
      <c r="I684" s="0">
        <v>59.99</v>
      </c>
      <c r="J684" s="0">
        <v>12</v>
      </c>
    </row>
    <row r="685" spans="1:10" customHeight="0">
      <c r="A685" s="0">
        <f>HYPERLINK("https://dl.dropboxusercontent.com/scl/fi/b2ri7s79ioqkpj3wdfusk/quincy-tn.jpg?rlkey=etyqyyn2g1ickohmecti0mh66&amp;dl=0","Click to download Image")</f>
      </c>
      <c r="B685" s="0">
        <f>HYPERLINK("https://dl.dropboxusercontent.com/scl/fi/ynyvd9kqj1eh34bawvw16/mens-hoodie-size-chartsquincy.jpg?rlkey=kinknvgxbd9h6mq1cytyq08fh&amp;dl=0","Click to download SizeChart")</f>
      </c>
      <c r="C685" s="0" t="inlineStr">
        <is>
          <t>Quincy Men's Hoodie</t>
        </is>
      </c>
      <c r="D685" s="0" t="inlineStr">
        <is>
          <t>'151567</t>
        </is>
      </c>
      <c r="E685" s="0" t="inlineStr">
        <is>
          <t>ISU QUINCY M GD:151567E-2XL</t>
        </is>
      </c>
      <c r="F685" s="0" t="inlineStr">
        <is>
          <t>'801151567080</t>
        </is>
      </c>
      <c r="G685" s="0" t="inlineStr">
        <is>
          <t>MENS</t>
        </is>
      </c>
      <c r="H685" s="0" t="inlineStr">
        <is>
          <t>2XL</t>
        </is>
      </c>
      <c r="I685" s="0">
        <v>59.99</v>
      </c>
      <c r="J685" s="0">
        <v>8</v>
      </c>
    </row>
    <row r="686" spans="1:10" customHeight="0">
      <c r="A686" s="0">
        <f>HYPERLINK("https://dl.dropboxusercontent.com/scl/fi/b2ri7s79ioqkpj3wdfusk/quincy-tn.jpg?rlkey=etyqyyn2g1ickohmecti0mh66&amp;dl=0","Click to download Image")</f>
      </c>
      <c r="B686" s="0">
        <f>HYPERLINK("https://dl.dropboxusercontent.com/scl/fi/ynyvd9kqj1eh34bawvw16/mens-hoodie-size-chartsquincy.jpg?rlkey=kinknvgxbd9h6mq1cytyq08fh&amp;dl=0","Click to download SizeChart")</f>
      </c>
      <c r="C686" s="0" t="inlineStr">
        <is>
          <t>Quincy Men's Hoodie</t>
        </is>
      </c>
      <c r="D686" s="0" t="inlineStr">
        <is>
          <t>'151567</t>
        </is>
      </c>
      <c r="E686" s="0" t="inlineStr">
        <is>
          <t>ISU QUINCY M GD:151567F-3XL</t>
        </is>
      </c>
      <c r="F686" s="0" t="inlineStr">
        <is>
          <t>'801151567097</t>
        </is>
      </c>
      <c r="G686" s="0" t="inlineStr">
        <is>
          <t>MENS</t>
        </is>
      </c>
      <c r="H686" s="0" t="inlineStr">
        <is>
          <t>3XL</t>
        </is>
      </c>
      <c r="I686" s="0">
        <v>59.99</v>
      </c>
      <c r="J686" s="0">
        <v>4</v>
      </c>
    </row>
    <row r="687" spans="1:10" customHeight="0">
      <c r="A687" s="0">
        <f>HYPERLINK("https://dl.dropboxusercontent.com/scl/fi/b2ri7s79ioqkpj3wdfusk/quincy-tn.jpg?rlkey=etyqyyn2g1ickohmecti0mh66&amp;dl=0","Click to download Image")</f>
      </c>
      <c r="B687" s="0">
        <f>HYPERLINK("https://dl.dropboxusercontent.com/scl/fi/ynyvd9kqj1eh34bawvw16/mens-hoodie-size-chartsquincy.jpg?rlkey=kinknvgxbd9h6mq1cytyq08fh&amp;dl=0","Click to download SizeChart")</f>
      </c>
      <c r="C687" s="0" t="inlineStr">
        <is>
          <t>Quincy Men's Hoodie</t>
        </is>
      </c>
      <c r="D687" s="0" t="inlineStr">
        <is>
          <t>'151567</t>
        </is>
      </c>
      <c r="E687" s="0" t="inlineStr">
        <is>
          <t>ISU QUINCY M GD:151567Z-12PK</t>
        </is>
      </c>
      <c r="F687" s="0" t="inlineStr">
        <is>
          <t>'801151567998</t>
        </is>
      </c>
      <c r="G687" s="0" t="inlineStr">
        <is>
          <t>MENS</t>
        </is>
      </c>
      <c r="H687" s="0" t="inlineStr">
        <is>
          <t>12 PACK</t>
        </is>
      </c>
      <c r="I687" s="0">
        <v>582</v>
      </c>
      <c r="J687" s="0">
        <v>4</v>
      </c>
    </row>
    <row r="688" spans="1:10" customHeight="0">
      <c r="A688" s="0">
        <f>HYPERLINK("https://dl.dropboxusercontent.com/scl/fi/j3esud3x9li46kevkqxc5/qunicy-151972-f.jpg?rlkey=az485vqszgohlb9ukms10oa7k&amp;dl=0","Click to download Image")</f>
      </c>
      <c r="B688" s="0">
        <f>HYPERLINK("https://dl.dropboxusercontent.com/scl/fi/ynyvd9kqj1eh34bawvw16/mens-hoodie-size-chartsquincy.jpg?rlkey=kinknvgxbd9h6mq1cytyq08fh&amp;dl=0","Click to download SizeChart")</f>
      </c>
      <c r="C688" s="0" t="inlineStr">
        <is>
          <t>Quincy Men's Hoodie</t>
        </is>
      </c>
      <c r="D688" s="0" t="inlineStr">
        <is>
          <t>'151972</t>
        </is>
      </c>
      <c r="E688" s="0" t="inlineStr">
        <is>
          <t>ISU QUINCY M OG:151972A-S</t>
        </is>
      </c>
      <c r="F688" s="0" t="inlineStr">
        <is>
          <t>'801151972044</t>
        </is>
      </c>
      <c r="G688" s="0" t="inlineStr">
        <is>
          <t>MENS</t>
        </is>
      </c>
      <c r="H688" s="0" t="inlineStr">
        <is>
          <t>S</t>
        </is>
      </c>
      <c r="I688" s="0">
        <v>59.99</v>
      </c>
      <c r="J688" s="0">
        <v>3</v>
      </c>
    </row>
    <row r="689" spans="1:10" customHeight="0">
      <c r="A689" s="0">
        <f>HYPERLINK("https://dl.dropboxusercontent.com/scl/fi/j3esud3x9li46kevkqxc5/qunicy-151972-f.jpg?rlkey=az485vqszgohlb9ukms10oa7k&amp;dl=0","Click to download Image")</f>
      </c>
      <c r="B689" s="0">
        <f>HYPERLINK("https://dl.dropboxusercontent.com/scl/fi/ynyvd9kqj1eh34bawvw16/mens-hoodie-size-chartsquincy.jpg?rlkey=kinknvgxbd9h6mq1cytyq08fh&amp;dl=0","Click to download SizeChart")</f>
      </c>
      <c r="C689" s="0" t="inlineStr">
        <is>
          <t>Quincy Men's Hoodie</t>
        </is>
      </c>
      <c r="D689" s="0" t="inlineStr">
        <is>
          <t>'151972</t>
        </is>
      </c>
      <c r="E689" s="0" t="inlineStr">
        <is>
          <t>ISU QUINCY M OG:151972B-M</t>
        </is>
      </c>
      <c r="F689" s="0" t="inlineStr">
        <is>
          <t>'801151972051</t>
        </is>
      </c>
      <c r="G689" s="0" t="inlineStr">
        <is>
          <t>MENS</t>
        </is>
      </c>
      <c r="H689" s="0" t="inlineStr">
        <is>
          <t>M</t>
        </is>
      </c>
      <c r="I689" s="0">
        <v>59.99</v>
      </c>
      <c r="J689" s="0">
        <v>9</v>
      </c>
    </row>
    <row r="690" spans="1:10" customHeight="0">
      <c r="A690" s="0">
        <f>HYPERLINK("https://dl.dropboxusercontent.com/scl/fi/j3esud3x9li46kevkqxc5/qunicy-151972-f.jpg?rlkey=az485vqszgohlb9ukms10oa7k&amp;dl=0","Click to download Image")</f>
      </c>
      <c r="B690" s="0">
        <f>HYPERLINK("https://dl.dropboxusercontent.com/scl/fi/ynyvd9kqj1eh34bawvw16/mens-hoodie-size-chartsquincy.jpg?rlkey=kinknvgxbd9h6mq1cytyq08fh&amp;dl=0","Click to download SizeChart")</f>
      </c>
      <c r="C690" s="0" t="inlineStr">
        <is>
          <t>Quincy Men's Hoodie</t>
        </is>
      </c>
      <c r="D690" s="0" t="inlineStr">
        <is>
          <t>'151972</t>
        </is>
      </c>
      <c r="E690" s="0" t="inlineStr">
        <is>
          <t>ISU QUINCY M OG:151972C-L</t>
        </is>
      </c>
      <c r="F690" s="0" t="inlineStr">
        <is>
          <t>'801151972068</t>
        </is>
      </c>
      <c r="G690" s="0" t="inlineStr">
        <is>
          <t>MENS</t>
        </is>
      </c>
      <c r="H690" s="0" t="inlineStr">
        <is>
          <t>L</t>
        </is>
      </c>
      <c r="I690" s="0">
        <v>59.99</v>
      </c>
      <c r="J690" s="0">
        <v>15</v>
      </c>
    </row>
    <row r="691" spans="1:10" customHeight="0">
      <c r="A691" s="0">
        <f>HYPERLINK("https://dl.dropboxusercontent.com/scl/fi/j3esud3x9li46kevkqxc5/qunicy-151972-f.jpg?rlkey=az485vqszgohlb9ukms10oa7k&amp;dl=0","Click to download Image")</f>
      </c>
      <c r="B691" s="0">
        <f>HYPERLINK("https://dl.dropboxusercontent.com/scl/fi/ynyvd9kqj1eh34bawvw16/mens-hoodie-size-chartsquincy.jpg?rlkey=kinknvgxbd9h6mq1cytyq08fh&amp;dl=0","Click to download SizeChart")</f>
      </c>
      <c r="C691" s="0" t="inlineStr">
        <is>
          <t>Quincy Men's Hoodie</t>
        </is>
      </c>
      <c r="D691" s="0" t="inlineStr">
        <is>
          <t>'151972</t>
        </is>
      </c>
      <c r="E691" s="0" t="inlineStr">
        <is>
          <t>ISU QUINCY M OG:151972D-XL</t>
        </is>
      </c>
      <c r="F691" s="0" t="inlineStr">
        <is>
          <t>'801151972075</t>
        </is>
      </c>
      <c r="G691" s="0" t="inlineStr">
        <is>
          <t>MENS</t>
        </is>
      </c>
      <c r="H691" s="0" t="inlineStr">
        <is>
          <t>XL</t>
        </is>
      </c>
      <c r="I691" s="0">
        <v>59.99</v>
      </c>
      <c r="J691" s="0">
        <v>15</v>
      </c>
    </row>
    <row r="692" spans="1:10" customHeight="0">
      <c r="A692" s="0">
        <f>HYPERLINK("https://dl.dropboxusercontent.com/scl/fi/j3esud3x9li46kevkqxc5/qunicy-151972-f.jpg?rlkey=az485vqszgohlb9ukms10oa7k&amp;dl=0","Click to download Image")</f>
      </c>
      <c r="B692" s="0">
        <f>HYPERLINK("https://dl.dropboxusercontent.com/scl/fi/ynyvd9kqj1eh34bawvw16/mens-hoodie-size-chartsquincy.jpg?rlkey=kinknvgxbd9h6mq1cytyq08fh&amp;dl=0","Click to download SizeChart")</f>
      </c>
      <c r="C692" s="0" t="inlineStr">
        <is>
          <t>Quincy Men's Hoodie</t>
        </is>
      </c>
      <c r="D692" s="0" t="inlineStr">
        <is>
          <t>'151972</t>
        </is>
      </c>
      <c r="E692" s="0" t="inlineStr">
        <is>
          <t>ISU QUINCY M OG:151972E-2XL</t>
        </is>
      </c>
      <c r="F692" s="0" t="inlineStr">
        <is>
          <t>'801151972082</t>
        </is>
      </c>
      <c r="G692" s="0" t="inlineStr">
        <is>
          <t>MENS</t>
        </is>
      </c>
      <c r="H692" s="0" t="inlineStr">
        <is>
          <t>2XL</t>
        </is>
      </c>
      <c r="I692" s="0">
        <v>59.99</v>
      </c>
      <c r="J692" s="0">
        <v>10</v>
      </c>
    </row>
    <row r="693" spans="1:10" customHeight="0">
      <c r="A693" s="0">
        <f>HYPERLINK("https://dl.dropboxusercontent.com/scl/fi/j3esud3x9li46kevkqxc5/qunicy-151972-f.jpg?rlkey=az485vqszgohlb9ukms10oa7k&amp;dl=0","Click to download Image")</f>
      </c>
      <c r="B693" s="0">
        <f>HYPERLINK("https://dl.dropboxusercontent.com/scl/fi/ynyvd9kqj1eh34bawvw16/mens-hoodie-size-chartsquincy.jpg?rlkey=kinknvgxbd9h6mq1cytyq08fh&amp;dl=0","Click to download SizeChart")</f>
      </c>
      <c r="C693" s="0" t="inlineStr">
        <is>
          <t>Quincy Men's Hoodie</t>
        </is>
      </c>
      <c r="D693" s="0" t="inlineStr">
        <is>
          <t>'151972</t>
        </is>
      </c>
      <c r="E693" s="0" t="inlineStr">
        <is>
          <t>ISU QUINCY M OG:151972F-3XL</t>
        </is>
      </c>
      <c r="F693" s="0" t="inlineStr">
        <is>
          <t>'801151972099</t>
        </is>
      </c>
      <c r="G693" s="0" t="inlineStr">
        <is>
          <t>MENS</t>
        </is>
      </c>
      <c r="H693" s="0" t="inlineStr">
        <is>
          <t>3XL</t>
        </is>
      </c>
      <c r="I693" s="0">
        <v>59.99</v>
      </c>
      <c r="J693" s="0">
        <v>5</v>
      </c>
    </row>
    <row r="694" spans="1:10" customHeight="0">
      <c r="A694" s="0">
        <f>HYPERLINK("https://dl.dropboxusercontent.com/scl/fi/j3esud3x9li46kevkqxc5/qunicy-151972-f.jpg?rlkey=az485vqszgohlb9ukms10oa7k&amp;dl=0","Click to download Image")</f>
      </c>
      <c r="B694" s="0">
        <f>HYPERLINK("https://dl.dropboxusercontent.com/scl/fi/ynyvd9kqj1eh34bawvw16/mens-hoodie-size-chartsquincy.jpg?rlkey=kinknvgxbd9h6mq1cytyq08fh&amp;dl=0","Click to download SizeChart")</f>
      </c>
      <c r="C694" s="0" t="inlineStr">
        <is>
          <t>Quincy Men's Hoodie</t>
        </is>
      </c>
      <c r="D694" s="0" t="inlineStr">
        <is>
          <t>'151972</t>
        </is>
      </c>
      <c r="E694" s="0" t="inlineStr">
        <is>
          <t>ISU QUINCY M OG:151972Z-12PK</t>
        </is>
      </c>
      <c r="F694" s="0" t="inlineStr">
        <is>
          <t>'801151972990</t>
        </is>
      </c>
      <c r="G694" s="0" t="inlineStr">
        <is>
          <t>MENS</t>
        </is>
      </c>
      <c r="H694" s="0" t="inlineStr">
        <is>
          <t>12 PACK</t>
        </is>
      </c>
      <c r="I694" s="0">
        <v>582</v>
      </c>
      <c r="J694" s="0">
        <v>3</v>
      </c>
    </row>
    <row r="695" spans="1:10" customHeight="0">
      <c r="A695" s="0">
        <f>HYPERLINK("https://dl.dropboxusercontent.com/scl/fi/9ocgnjx78oic8qcb8rzbb/fleet-150833-tn.jpg?rlkey=uusrv0ok52r45o8gp5zyo7nfi&amp;dl=0","Click to download Image")</f>
      </c>
      <c r="B695" s="0">
        <f>HYPERLINK("https://dl.dropboxusercontent.com/scl/fi/5vt7gg8pqsmwjazpkc6ql/mens-polo-size-chartsfleet.jpg?rlkey=ylatxj7dbqcy12jsfhyq4m2rn&amp;dl=0","Click to download SizeChart")</f>
      </c>
      <c r="C695" s="0" t="inlineStr">
        <is>
          <t>Fleet Men's Polo</t>
        </is>
      </c>
      <c r="D695" s="0" t="inlineStr">
        <is>
          <t>'150833</t>
        </is>
      </c>
      <c r="E695" s="0" t="inlineStr">
        <is>
          <t>ISU FLEET M CL:150833A-S</t>
        </is>
      </c>
      <c r="F695" s="0" t="inlineStr">
        <is>
          <t>'801150833049</t>
        </is>
      </c>
      <c r="G695" s="0" t="inlineStr">
        <is>
          <t>MENS</t>
        </is>
      </c>
      <c r="H695" s="0" t="inlineStr">
        <is>
          <t>S</t>
        </is>
      </c>
      <c r="I695" s="0">
        <v>54.99</v>
      </c>
      <c r="J695" s="0">
        <v>5</v>
      </c>
    </row>
    <row r="696" spans="1:10" customHeight="0">
      <c r="A696" s="0">
        <f>HYPERLINK("https://dl.dropboxusercontent.com/scl/fi/9ocgnjx78oic8qcb8rzbb/fleet-150833-tn.jpg?rlkey=uusrv0ok52r45o8gp5zyo7nfi&amp;dl=0","Click to download Image")</f>
      </c>
      <c r="B696" s="0">
        <f>HYPERLINK("https://dl.dropboxusercontent.com/scl/fi/5vt7gg8pqsmwjazpkc6ql/mens-polo-size-chartsfleet.jpg?rlkey=ylatxj7dbqcy12jsfhyq4m2rn&amp;dl=0","Click to download SizeChart")</f>
      </c>
      <c r="C696" s="0" t="inlineStr">
        <is>
          <t>Fleet Men's Polo</t>
        </is>
      </c>
      <c r="D696" s="0" t="inlineStr">
        <is>
          <t>'150833</t>
        </is>
      </c>
      <c r="E696" s="0" t="inlineStr">
        <is>
          <t>ISU FLEET M CL:150833B-M</t>
        </is>
      </c>
      <c r="F696" s="0" t="inlineStr">
        <is>
          <t>'801150833056</t>
        </is>
      </c>
      <c r="G696" s="0" t="inlineStr">
        <is>
          <t>MENS</t>
        </is>
      </c>
      <c r="H696" s="0" t="inlineStr">
        <is>
          <t>M</t>
        </is>
      </c>
      <c r="I696" s="0">
        <v>54.99</v>
      </c>
      <c r="J696" s="0">
        <v>11</v>
      </c>
    </row>
    <row r="697" spans="1:10" customHeight="0">
      <c r="A697" s="0">
        <f>HYPERLINK("https://dl.dropboxusercontent.com/scl/fi/9ocgnjx78oic8qcb8rzbb/fleet-150833-tn.jpg?rlkey=uusrv0ok52r45o8gp5zyo7nfi&amp;dl=0","Click to download Image")</f>
      </c>
      <c r="B697" s="0">
        <f>HYPERLINK("https://dl.dropboxusercontent.com/scl/fi/5vt7gg8pqsmwjazpkc6ql/mens-polo-size-chartsfleet.jpg?rlkey=ylatxj7dbqcy12jsfhyq4m2rn&amp;dl=0","Click to download SizeChart")</f>
      </c>
      <c r="C697" s="0" t="inlineStr">
        <is>
          <t>Fleet Men's Polo</t>
        </is>
      </c>
      <c r="D697" s="0" t="inlineStr">
        <is>
          <t>'150833</t>
        </is>
      </c>
      <c r="E697" s="0" t="inlineStr">
        <is>
          <t>ISU FLEET M CL:150833C-L</t>
        </is>
      </c>
      <c r="F697" s="0" t="inlineStr">
        <is>
          <t>'801150833063</t>
        </is>
      </c>
      <c r="G697" s="0" t="inlineStr">
        <is>
          <t>MENS</t>
        </is>
      </c>
      <c r="H697" s="0" t="inlineStr">
        <is>
          <t>L</t>
        </is>
      </c>
      <c r="I697" s="0">
        <v>54.99</v>
      </c>
      <c r="J697" s="0">
        <v>7</v>
      </c>
    </row>
    <row r="698" spans="1:10" customHeight="0">
      <c r="A698" s="0">
        <f>HYPERLINK("https://dl.dropboxusercontent.com/scl/fi/9ocgnjx78oic8qcb8rzbb/fleet-150833-tn.jpg?rlkey=uusrv0ok52r45o8gp5zyo7nfi&amp;dl=0","Click to download Image")</f>
      </c>
      <c r="B698" s="0">
        <f>HYPERLINK("https://dl.dropboxusercontent.com/scl/fi/5vt7gg8pqsmwjazpkc6ql/mens-polo-size-chartsfleet.jpg?rlkey=ylatxj7dbqcy12jsfhyq4m2rn&amp;dl=0","Click to download SizeChart")</f>
      </c>
      <c r="C698" s="0" t="inlineStr">
        <is>
          <t>Fleet Men's Polo</t>
        </is>
      </c>
      <c r="D698" s="0" t="inlineStr">
        <is>
          <t>'150833</t>
        </is>
      </c>
      <c r="E698" s="0" t="inlineStr">
        <is>
          <t>ISU FLEET M CL:150833D-XL</t>
        </is>
      </c>
      <c r="F698" s="0" t="inlineStr">
        <is>
          <t>'801150833070</t>
        </is>
      </c>
      <c r="G698" s="0" t="inlineStr">
        <is>
          <t>MENS</t>
        </is>
      </c>
      <c r="H698" s="0" t="inlineStr">
        <is>
          <t>XL</t>
        </is>
      </c>
      <c r="I698" s="0">
        <v>54.99</v>
      </c>
      <c r="J698" s="0">
        <v>5</v>
      </c>
    </row>
    <row r="699" spans="1:10" customHeight="0">
      <c r="A699" s="0">
        <f>HYPERLINK("https://dl.dropboxusercontent.com/scl/fi/9ocgnjx78oic8qcb8rzbb/fleet-150833-tn.jpg?rlkey=uusrv0ok52r45o8gp5zyo7nfi&amp;dl=0","Click to download Image")</f>
      </c>
      <c r="B699" s="0">
        <f>HYPERLINK("https://dl.dropboxusercontent.com/scl/fi/5vt7gg8pqsmwjazpkc6ql/mens-polo-size-chartsfleet.jpg?rlkey=ylatxj7dbqcy12jsfhyq4m2rn&amp;dl=0","Click to download SizeChart")</f>
      </c>
      <c r="C699" s="0" t="inlineStr">
        <is>
          <t>Fleet Men's Polo</t>
        </is>
      </c>
      <c r="D699" s="0" t="inlineStr">
        <is>
          <t>'150833</t>
        </is>
      </c>
      <c r="E699" s="0" t="inlineStr">
        <is>
          <t>ISU FLEET M CL:150833E-2XL</t>
        </is>
      </c>
      <c r="F699" s="0" t="inlineStr">
        <is>
          <t>'801150833087</t>
        </is>
      </c>
      <c r="G699" s="0" t="inlineStr">
        <is>
          <t>MENS</t>
        </is>
      </c>
      <c r="H699" s="0" t="inlineStr">
        <is>
          <t>2XL</t>
        </is>
      </c>
      <c r="I699" s="0">
        <v>56.99</v>
      </c>
      <c r="J699" s="0">
        <v>6</v>
      </c>
    </row>
    <row r="700" spans="1:10" customHeight="0">
      <c r="A700" s="0">
        <f>HYPERLINK("https://dl.dropboxusercontent.com/scl/fi/9ocgnjx78oic8qcb8rzbb/fleet-150833-tn.jpg?rlkey=uusrv0ok52r45o8gp5zyo7nfi&amp;dl=0","Click to download Image")</f>
      </c>
      <c r="B700" s="0">
        <f>HYPERLINK("https://dl.dropboxusercontent.com/scl/fi/5vt7gg8pqsmwjazpkc6ql/mens-polo-size-chartsfleet.jpg?rlkey=ylatxj7dbqcy12jsfhyq4m2rn&amp;dl=0","Click to download SizeChart")</f>
      </c>
      <c r="C700" s="0" t="inlineStr">
        <is>
          <t>Fleet Men's Polo</t>
        </is>
      </c>
      <c r="D700" s="0" t="inlineStr">
        <is>
          <t>'150833</t>
        </is>
      </c>
      <c r="E700" s="0" t="inlineStr">
        <is>
          <t>ISU FLEET M CL:150833F-3XL</t>
        </is>
      </c>
      <c r="F700" s="0" t="inlineStr">
        <is>
          <t>'801150833094</t>
        </is>
      </c>
      <c r="G700" s="0" t="inlineStr">
        <is>
          <t>MENS</t>
        </is>
      </c>
      <c r="H700" s="0" t="inlineStr">
        <is>
          <t>3XL</t>
        </is>
      </c>
      <c r="I700" s="0">
        <v>56.99</v>
      </c>
      <c r="J700" s="0">
        <v>5</v>
      </c>
    </row>
    <row r="701" spans="1:10" customHeight="0">
      <c r="A701" s="0">
        <f>HYPERLINK("https://dl.dropboxusercontent.com/scl/fi/9ocgnjx78oic8qcb8rzbb/fleet-150833-tn.jpg?rlkey=uusrv0ok52r45o8gp5zyo7nfi&amp;dl=0","Click to download Image")</f>
      </c>
      <c r="B701" s="0">
        <f>HYPERLINK("https://dl.dropboxusercontent.com/scl/fi/5vt7gg8pqsmwjazpkc6ql/mens-polo-size-chartsfleet.jpg?rlkey=ylatxj7dbqcy12jsfhyq4m2rn&amp;dl=0","Click to download SizeChart")</f>
      </c>
      <c r="C701" s="0" t="inlineStr">
        <is>
          <t>Fleet Men's Polo</t>
        </is>
      </c>
      <c r="D701" s="0" t="inlineStr">
        <is>
          <t>'150833</t>
        </is>
      </c>
      <c r="E701" s="0" t="inlineStr">
        <is>
          <t>ISU FLEET M CL:150833Z-12PK</t>
        </is>
      </c>
      <c r="F701" s="0" t="inlineStr">
        <is>
          <t>'801150833995</t>
        </is>
      </c>
      <c r="G701" s="0" t="inlineStr">
        <is>
          <t>MENS</t>
        </is>
      </c>
      <c r="H701" s="0" t="inlineStr">
        <is>
          <t>12 PACK</t>
        </is>
      </c>
      <c r="I701" s="0">
        <v>534</v>
      </c>
      <c r="J701" s="0">
        <v>1</v>
      </c>
    </row>
    <row r="702" spans="1:10" customHeight="0">
      <c r="A702" s="0">
        <f>HYPERLINK("https://dl.dropboxusercontent.com/scl/fi/6jsggftithnccyn2bndp6/fleet.jpg?rlkey=tbdazmgiws97mbe5criy83fg2&amp;dl=0","Click to download Image")</f>
      </c>
      <c r="B702" s="0">
        <f>HYPERLINK("https://dl.dropboxusercontent.com/scl/fi/t1ueagcgldtet97qoh9sz/womens-polo-size-chartsfleet.jpg?rlkey=i92sz4ijl6ehor8mgwrqsqvl3&amp;dl=0","Click to download SizeChart")</f>
      </c>
      <c r="C702" s="0" t="inlineStr">
        <is>
          <t>Fleet Women's Polo</t>
        </is>
      </c>
      <c r="D702" s="0" t="inlineStr">
        <is>
          <t>'151698</t>
        </is>
      </c>
      <c r="E702" s="0" t="inlineStr">
        <is>
          <t>ISU FLEET W CL:151698A-S</t>
        </is>
      </c>
      <c r="F702" s="0" t="inlineStr">
        <is>
          <t>'801151698043</t>
        </is>
      </c>
      <c r="G702" s="0" t="inlineStr">
        <is>
          <t>WOMENS</t>
        </is>
      </c>
      <c r="H702" s="0" t="inlineStr">
        <is>
          <t>S</t>
        </is>
      </c>
      <c r="I702" s="0">
        <v>54.99</v>
      </c>
      <c r="J702" s="0">
        <v>9</v>
      </c>
    </row>
    <row r="703" spans="1:10" customHeight="0">
      <c r="A703" s="0">
        <f>HYPERLINK("https://dl.dropboxusercontent.com/scl/fi/6jsggftithnccyn2bndp6/fleet.jpg?rlkey=tbdazmgiws97mbe5criy83fg2&amp;dl=0","Click to download Image")</f>
      </c>
      <c r="B703" s="0">
        <f>HYPERLINK("https://dl.dropboxusercontent.com/scl/fi/t1ueagcgldtet97qoh9sz/womens-polo-size-chartsfleet.jpg?rlkey=i92sz4ijl6ehor8mgwrqsqvl3&amp;dl=0","Click to download SizeChart")</f>
      </c>
      <c r="C703" s="0" t="inlineStr">
        <is>
          <t>Fleet Women's Polo</t>
        </is>
      </c>
      <c r="D703" s="0" t="inlineStr">
        <is>
          <t>'151698</t>
        </is>
      </c>
      <c r="E703" s="0" t="inlineStr">
        <is>
          <t>ISU FLEET W CL:151698B-M</t>
        </is>
      </c>
      <c r="F703" s="0" t="inlineStr">
        <is>
          <t>'801151698050</t>
        </is>
      </c>
      <c r="G703" s="0" t="inlineStr">
        <is>
          <t>WOMENS</t>
        </is>
      </c>
      <c r="H703" s="0" t="inlineStr">
        <is>
          <t>M</t>
        </is>
      </c>
      <c r="I703" s="0">
        <v>54.99</v>
      </c>
      <c r="J703" s="0">
        <v>19</v>
      </c>
    </row>
    <row r="704" spans="1:10" customHeight="0">
      <c r="A704" s="0">
        <f>HYPERLINK("https://dl.dropboxusercontent.com/scl/fi/6jsggftithnccyn2bndp6/fleet.jpg?rlkey=tbdazmgiws97mbe5criy83fg2&amp;dl=0","Click to download Image")</f>
      </c>
      <c r="B704" s="0">
        <f>HYPERLINK("https://dl.dropboxusercontent.com/scl/fi/t1ueagcgldtet97qoh9sz/womens-polo-size-chartsfleet.jpg?rlkey=i92sz4ijl6ehor8mgwrqsqvl3&amp;dl=0","Click to download SizeChart")</f>
      </c>
      <c r="C704" s="0" t="inlineStr">
        <is>
          <t>Fleet Women's Polo</t>
        </is>
      </c>
      <c r="D704" s="0" t="inlineStr">
        <is>
          <t>'151698</t>
        </is>
      </c>
      <c r="E704" s="0" t="inlineStr">
        <is>
          <t>ISU FLEET W CL:151698C-L</t>
        </is>
      </c>
      <c r="F704" s="0" t="inlineStr">
        <is>
          <t>'801151698067</t>
        </is>
      </c>
      <c r="G704" s="0" t="inlineStr">
        <is>
          <t>WOMENS</t>
        </is>
      </c>
      <c r="H704" s="0" t="inlineStr">
        <is>
          <t>L</t>
        </is>
      </c>
      <c r="I704" s="0">
        <v>54.99</v>
      </c>
      <c r="J704" s="0">
        <v>19</v>
      </c>
    </row>
    <row r="705" spans="1:10" customHeight="0">
      <c r="A705" s="0">
        <f>HYPERLINK("https://dl.dropboxusercontent.com/scl/fi/6jsggftithnccyn2bndp6/fleet.jpg?rlkey=tbdazmgiws97mbe5criy83fg2&amp;dl=0","Click to download Image")</f>
      </c>
      <c r="B705" s="0">
        <f>HYPERLINK("https://dl.dropboxusercontent.com/scl/fi/t1ueagcgldtet97qoh9sz/womens-polo-size-chartsfleet.jpg?rlkey=i92sz4ijl6ehor8mgwrqsqvl3&amp;dl=0","Click to download SizeChart")</f>
      </c>
      <c r="C705" s="0" t="inlineStr">
        <is>
          <t>Fleet Women's Polo</t>
        </is>
      </c>
      <c r="D705" s="0" t="inlineStr">
        <is>
          <t>'151698</t>
        </is>
      </c>
      <c r="E705" s="0" t="inlineStr">
        <is>
          <t>ISU FLEET W CL:151698D-XL</t>
        </is>
      </c>
      <c r="F705" s="0" t="inlineStr">
        <is>
          <t>'801151698074</t>
        </is>
      </c>
      <c r="G705" s="0" t="inlineStr">
        <is>
          <t>WOMENS</t>
        </is>
      </c>
      <c r="H705" s="0" t="inlineStr">
        <is>
          <t>XL</t>
        </is>
      </c>
      <c r="I705" s="0">
        <v>54.99</v>
      </c>
      <c r="J705" s="0">
        <v>8</v>
      </c>
    </row>
    <row r="706" spans="1:10" customHeight="0">
      <c r="A706" s="0">
        <f>HYPERLINK("https://dl.dropboxusercontent.com/scl/fi/6jsggftithnccyn2bndp6/fleet.jpg?rlkey=tbdazmgiws97mbe5criy83fg2&amp;dl=0","Click to download Image")</f>
      </c>
      <c r="B706" s="0">
        <f>HYPERLINK("https://dl.dropboxusercontent.com/scl/fi/t1ueagcgldtet97qoh9sz/womens-polo-size-chartsfleet.jpg?rlkey=i92sz4ijl6ehor8mgwrqsqvl3&amp;dl=0","Click to download SizeChart")</f>
      </c>
      <c r="C706" s="0" t="inlineStr">
        <is>
          <t>Fleet Women's Polo</t>
        </is>
      </c>
      <c r="D706" s="0" t="inlineStr">
        <is>
          <t>'151698</t>
        </is>
      </c>
      <c r="E706" s="0" t="inlineStr">
        <is>
          <t>ISU FLEET W CL:151698E-2XL</t>
        </is>
      </c>
      <c r="F706" s="0" t="inlineStr">
        <is>
          <t>'801151698081</t>
        </is>
      </c>
      <c r="G706" s="0" t="inlineStr">
        <is>
          <t>WOMENS</t>
        </is>
      </c>
      <c r="H706" s="0" t="inlineStr">
        <is>
          <t>2XL</t>
        </is>
      </c>
      <c r="I706" s="0">
        <v>54.99</v>
      </c>
      <c r="J706" s="0">
        <v>4</v>
      </c>
    </row>
    <row r="707" spans="1:10" customHeight="0">
      <c r="A707" s="0">
        <f>HYPERLINK("https://dl.dropboxusercontent.com/scl/fi/6jsggftithnccyn2bndp6/fleet.jpg?rlkey=tbdazmgiws97mbe5criy83fg2&amp;dl=0","Click to download Image")</f>
      </c>
      <c r="B707" s="0">
        <f>HYPERLINK("https://dl.dropboxusercontent.com/scl/fi/t1ueagcgldtet97qoh9sz/womens-polo-size-chartsfleet.jpg?rlkey=i92sz4ijl6ehor8mgwrqsqvl3&amp;dl=0","Click to download SizeChart")</f>
      </c>
      <c r="C707" s="0" t="inlineStr">
        <is>
          <t>Fleet Women's Polo</t>
        </is>
      </c>
      <c r="D707" s="0" t="inlineStr">
        <is>
          <t>'151698</t>
        </is>
      </c>
      <c r="E707" s="0" t="inlineStr">
        <is>
          <t>ISU FLEET W CL:151698F-3XL</t>
        </is>
      </c>
      <c r="F707" s="0" t="inlineStr">
        <is>
          <t>'801151698098</t>
        </is>
      </c>
      <c r="G707" s="0" t="inlineStr">
        <is>
          <t>WOMENS</t>
        </is>
      </c>
      <c r="H707" s="0" t="inlineStr">
        <is>
          <t>3XL</t>
        </is>
      </c>
      <c r="I707" s="0">
        <v>54.99</v>
      </c>
      <c r="J707" s="0">
        <v>2</v>
      </c>
    </row>
    <row r="708" spans="1:10" customHeight="0">
      <c r="A708" s="0">
        <f>HYPERLINK("https://dl.dropboxusercontent.com/scl/fi/6jsggftithnccyn2bndp6/fleet.jpg?rlkey=tbdazmgiws97mbe5criy83fg2&amp;dl=0","Click to download Image")</f>
      </c>
      <c r="B708" s="0">
        <f>HYPERLINK("https://dl.dropboxusercontent.com/scl/fi/t1ueagcgldtet97qoh9sz/womens-polo-size-chartsfleet.jpg?rlkey=i92sz4ijl6ehor8mgwrqsqvl3&amp;dl=0","Click to download SizeChart")</f>
      </c>
      <c r="C708" s="0" t="inlineStr">
        <is>
          <t>Fleet Women's Polo</t>
        </is>
      </c>
      <c r="D708" s="0" t="inlineStr">
        <is>
          <t>'151698</t>
        </is>
      </c>
      <c r="E708" s="0" t="inlineStr">
        <is>
          <t>ISU FLEET W CL:151698Z-12PK</t>
        </is>
      </c>
      <c r="F708" s="0" t="inlineStr">
        <is>
          <t>'801151698999</t>
        </is>
      </c>
      <c r="G708" s="0" t="inlineStr">
        <is>
          <t>WOMENS</t>
        </is>
      </c>
      <c r="H708" s="0" t="inlineStr">
        <is>
          <t>12 PACK</t>
        </is>
      </c>
      <c r="I708" s="0">
        <v>528</v>
      </c>
      <c r="J708" s="0">
        <v>4</v>
      </c>
    </row>
    <row r="709" spans="1:10" customHeight="0">
      <c r="A709" s="0">
        <f>HYPERLINK("https://dl.dropboxusercontent.com/scl/fi/pgjp1tpuh9inn1tznyw7b/dsc7298edit2.jpg?rlkey=h2n6uer7mibaee7ga43ks60s3&amp;dl=0","Click to download Image")</f>
      </c>
      <c r="B709" s="0">
        <f>HYPERLINK("https://dl.dropboxusercontent.com/scl/fi/qxdho9ux6wxzi661cq0rt/womens-size-chartssummit.jpg?rlkey=9pl6vy39pxyguj1dm745g56em&amp;dl=0","Click to download SizeChart")</f>
      </c>
      <c r="C709" s="0" t="inlineStr">
        <is>
          <t>Summit Women's Pullover</t>
        </is>
      </c>
      <c r="D709" s="0" t="inlineStr">
        <is>
          <t>'151712</t>
        </is>
      </c>
      <c r="E709" s="0" t="inlineStr">
        <is>
          <t>ISU SUMMIT W DG:151712A-S</t>
        </is>
      </c>
      <c r="F709" s="0" t="inlineStr">
        <is>
          <t>'801151712046</t>
        </is>
      </c>
      <c r="G709" s="0" t="inlineStr">
        <is>
          <t>WOMENS</t>
        </is>
      </c>
      <c r="H709" s="0" t="inlineStr">
        <is>
          <t>S</t>
        </is>
      </c>
      <c r="I709" s="0">
        <v>59.99</v>
      </c>
      <c r="J709" s="0">
        <v>6</v>
      </c>
    </row>
    <row r="710" spans="1:10" customHeight="0">
      <c r="A710" s="0">
        <f>HYPERLINK("https://dl.dropboxusercontent.com/scl/fi/pgjp1tpuh9inn1tznyw7b/dsc7298edit2.jpg?rlkey=h2n6uer7mibaee7ga43ks60s3&amp;dl=0","Click to download Image")</f>
      </c>
      <c r="B710" s="0">
        <f>HYPERLINK("https://dl.dropboxusercontent.com/scl/fi/qxdho9ux6wxzi661cq0rt/womens-size-chartssummit.jpg?rlkey=9pl6vy39pxyguj1dm745g56em&amp;dl=0","Click to download SizeChart")</f>
      </c>
      <c r="C710" s="0" t="inlineStr">
        <is>
          <t>Summit Women's Pullover</t>
        </is>
      </c>
      <c r="D710" s="0" t="inlineStr">
        <is>
          <t>'151712</t>
        </is>
      </c>
      <c r="E710" s="0" t="inlineStr">
        <is>
          <t>ISU SUMMIT W DG:151712B-M</t>
        </is>
      </c>
      <c r="F710" s="0" t="inlineStr">
        <is>
          <t>'801151712053</t>
        </is>
      </c>
      <c r="G710" s="0" t="inlineStr">
        <is>
          <t>WOMENS</t>
        </is>
      </c>
      <c r="H710" s="0" t="inlineStr">
        <is>
          <t>M</t>
        </is>
      </c>
      <c r="I710" s="0">
        <v>59.99</v>
      </c>
      <c r="J710" s="0">
        <v>16</v>
      </c>
    </row>
    <row r="711" spans="1:10" customHeight="0">
      <c r="A711" s="0">
        <f>HYPERLINK("https://dl.dropboxusercontent.com/scl/fi/pgjp1tpuh9inn1tznyw7b/dsc7298edit2.jpg?rlkey=h2n6uer7mibaee7ga43ks60s3&amp;dl=0","Click to download Image")</f>
      </c>
      <c r="B711" s="0">
        <f>HYPERLINK("https://dl.dropboxusercontent.com/scl/fi/qxdho9ux6wxzi661cq0rt/womens-size-chartssummit.jpg?rlkey=9pl6vy39pxyguj1dm745g56em&amp;dl=0","Click to download SizeChart")</f>
      </c>
      <c r="C711" s="0" t="inlineStr">
        <is>
          <t>Summit Women's Pullover</t>
        </is>
      </c>
      <c r="D711" s="0" t="inlineStr">
        <is>
          <t>'151712</t>
        </is>
      </c>
      <c r="E711" s="0" t="inlineStr">
        <is>
          <t>ISU SUMMIT W DG:151712C-L</t>
        </is>
      </c>
      <c r="F711" s="0" t="inlineStr">
        <is>
          <t>'801151712060</t>
        </is>
      </c>
      <c r="G711" s="0" t="inlineStr">
        <is>
          <t>WOMENS</t>
        </is>
      </c>
      <c r="H711" s="0" t="inlineStr">
        <is>
          <t>L</t>
        </is>
      </c>
      <c r="I711" s="0">
        <v>59.99</v>
      </c>
      <c r="J711" s="0">
        <v>8</v>
      </c>
    </row>
    <row r="712" spans="1:10" customHeight="0">
      <c r="A712" s="0">
        <f>HYPERLINK("https://dl.dropboxusercontent.com/scl/fi/pgjp1tpuh9inn1tznyw7b/dsc7298edit2.jpg?rlkey=h2n6uer7mibaee7ga43ks60s3&amp;dl=0","Click to download Image")</f>
      </c>
      <c r="B712" s="0">
        <f>HYPERLINK("https://dl.dropboxusercontent.com/scl/fi/qxdho9ux6wxzi661cq0rt/womens-size-chartssummit.jpg?rlkey=9pl6vy39pxyguj1dm745g56em&amp;dl=0","Click to download SizeChart")</f>
      </c>
      <c r="C712" s="0" t="inlineStr">
        <is>
          <t>Summit Women's Pullover</t>
        </is>
      </c>
      <c r="D712" s="0" t="inlineStr">
        <is>
          <t>'151712</t>
        </is>
      </c>
      <c r="E712" s="0" t="inlineStr">
        <is>
          <t>ISU SUMMIT W DG:151712D-XL</t>
        </is>
      </c>
      <c r="F712" s="0" t="inlineStr">
        <is>
          <t>'801151712077</t>
        </is>
      </c>
      <c r="G712" s="0" t="inlineStr">
        <is>
          <t>WOMENS</t>
        </is>
      </c>
      <c r="H712" s="0" t="inlineStr">
        <is>
          <t>XL</t>
        </is>
      </c>
      <c r="I712" s="0">
        <v>59.99</v>
      </c>
      <c r="J712" s="0">
        <v>0</v>
      </c>
    </row>
    <row r="713" spans="1:10" customHeight="0">
      <c r="A713" s="0">
        <f>HYPERLINK("https://dl.dropboxusercontent.com/scl/fi/pgjp1tpuh9inn1tznyw7b/dsc7298edit2.jpg?rlkey=h2n6uer7mibaee7ga43ks60s3&amp;dl=0","Click to download Image")</f>
      </c>
      <c r="B713" s="0">
        <f>HYPERLINK("https://dl.dropboxusercontent.com/scl/fi/qxdho9ux6wxzi661cq0rt/womens-size-chartssummit.jpg?rlkey=9pl6vy39pxyguj1dm745g56em&amp;dl=0","Click to download SizeChart")</f>
      </c>
      <c r="C713" s="0" t="inlineStr">
        <is>
          <t>Summit Women's Pullover</t>
        </is>
      </c>
      <c r="D713" s="0" t="inlineStr">
        <is>
          <t>'151712</t>
        </is>
      </c>
      <c r="E713" s="0" t="inlineStr">
        <is>
          <t>ISU SUMMIT W DG:151712E-2XL</t>
        </is>
      </c>
      <c r="F713" s="0" t="inlineStr">
        <is>
          <t>'801151712084</t>
        </is>
      </c>
      <c r="G713" s="0" t="inlineStr">
        <is>
          <t>WOMENS</t>
        </is>
      </c>
      <c r="H713" s="0" t="inlineStr">
        <is>
          <t>2XL</t>
        </is>
      </c>
      <c r="I713" s="0">
        <v>61.99</v>
      </c>
      <c r="J713" s="0">
        <v>3</v>
      </c>
    </row>
    <row r="714" spans="1:10" customHeight="0">
      <c r="A714" s="0">
        <f>HYPERLINK("https://dl.dropboxusercontent.com/scl/fi/pgjp1tpuh9inn1tznyw7b/dsc7298edit2.jpg?rlkey=h2n6uer7mibaee7ga43ks60s3&amp;dl=0","Click to download Image")</f>
      </c>
      <c r="B714" s="0">
        <f>HYPERLINK("https://dl.dropboxusercontent.com/scl/fi/qxdho9ux6wxzi661cq0rt/womens-size-chartssummit.jpg?rlkey=9pl6vy39pxyguj1dm745g56em&amp;dl=0","Click to download SizeChart")</f>
      </c>
      <c r="C714" s="0" t="inlineStr">
        <is>
          <t>Summit Women's Pullover</t>
        </is>
      </c>
      <c r="D714" s="0" t="inlineStr">
        <is>
          <t>'151712</t>
        </is>
      </c>
      <c r="E714" s="0" t="inlineStr">
        <is>
          <t>ISU SUMMIT W DG:151712F-3XL</t>
        </is>
      </c>
      <c r="F714" s="0" t="inlineStr">
        <is>
          <t>'801151712091</t>
        </is>
      </c>
      <c r="G714" s="0" t="inlineStr">
        <is>
          <t>WOMENS</t>
        </is>
      </c>
      <c r="H714" s="0" t="inlineStr">
        <is>
          <t>3XL</t>
        </is>
      </c>
      <c r="I714" s="0">
        <v>61.99</v>
      </c>
      <c r="J714" s="0">
        <v>2</v>
      </c>
    </row>
    <row r="715" spans="1:10" customHeight="0">
      <c r="A715" s="0">
        <f>HYPERLINK("https://dl.dropboxusercontent.com/scl/fi/pgjp1tpuh9inn1tznyw7b/dsc7298edit2.jpg?rlkey=h2n6uer7mibaee7ga43ks60s3&amp;dl=0","Click to download Image")</f>
      </c>
      <c r="B715" s="0">
        <f>HYPERLINK("https://dl.dropboxusercontent.com/scl/fi/qxdho9ux6wxzi661cq0rt/womens-size-chartssummit.jpg?rlkey=9pl6vy39pxyguj1dm745g56em&amp;dl=0","Click to download SizeChart")</f>
      </c>
      <c r="C715" s="0" t="inlineStr">
        <is>
          <t>Summit Women's Pullover</t>
        </is>
      </c>
      <c r="D715" s="0" t="inlineStr">
        <is>
          <t>'151712</t>
        </is>
      </c>
      <c r="E715" s="0" t="inlineStr">
        <is>
          <t>ISU SUMMIT W DG:151712Z-12PK</t>
        </is>
      </c>
      <c r="F715" s="0" t="inlineStr">
        <is>
          <t>'801151712992</t>
        </is>
      </c>
      <c r="G715" s="0" t="inlineStr">
        <is>
          <t>WOMENS</t>
        </is>
      </c>
      <c r="H715" s="0" t="inlineStr">
        <is>
          <t>12 PACK</t>
        </is>
      </c>
      <c r="I715" s="0">
        <v>576</v>
      </c>
      <c r="J715" s="0">
        <v>4</v>
      </c>
    </row>
    <row r="716" spans="1:10" customHeight="0">
      <c r="A716" s="0">
        <f>HYPERLINK("https://dl.dropboxusercontent.com/scl/fi/yalaj2fzdpflm4o9ngyz0/editdsc8684-copy.jpg?rlkey=ktjspbojod694jaqiecn5809m&amp;dl=0","Click to download Image")</f>
      </c>
      <c r="B716" s="0">
        <f>HYPERLINK("https://dl.dropboxusercontent.com/scl/fi/hb8tk6494davfafu0smy0/mens-jackets-size-chartswaverly.jpg?rlkey=j0bniqs6mzyn4n3cqticcnksa&amp;dl=0","Click to download SizeChart")</f>
      </c>
      <c r="C716" s="0" t="inlineStr">
        <is>
          <t>Waverly Men's Jacket</t>
        </is>
      </c>
      <c r="D716" s="0" t="inlineStr">
        <is>
          <t>'150190</t>
        </is>
      </c>
      <c r="E716" s="0" t="inlineStr">
        <is>
          <t>ISU WAVERL M BK:150190A-S</t>
        </is>
      </c>
      <c r="F716" s="0" t="inlineStr">
        <is>
          <t>'801150190043</t>
        </is>
      </c>
      <c r="G716" s="0" t="inlineStr">
        <is>
          <t>MENS</t>
        </is>
      </c>
      <c r="H716" s="0" t="inlineStr">
        <is>
          <t>S</t>
        </is>
      </c>
      <c r="I716" s="0">
        <v>149.99</v>
      </c>
      <c r="J716" s="0">
        <v>11</v>
      </c>
    </row>
    <row r="717" spans="1:10" customHeight="0">
      <c r="A717" s="0">
        <f>HYPERLINK("https://dl.dropboxusercontent.com/scl/fi/yalaj2fzdpflm4o9ngyz0/editdsc8684-copy.jpg?rlkey=ktjspbojod694jaqiecn5809m&amp;dl=0","Click to download Image")</f>
      </c>
      <c r="B717" s="0">
        <f>HYPERLINK("https://dl.dropboxusercontent.com/scl/fi/hb8tk6494davfafu0smy0/mens-jackets-size-chartswaverly.jpg?rlkey=j0bniqs6mzyn4n3cqticcnksa&amp;dl=0","Click to download SizeChart")</f>
      </c>
      <c r="C717" s="0" t="inlineStr">
        <is>
          <t>Waverly Men's Jacket</t>
        </is>
      </c>
      <c r="D717" s="0" t="inlineStr">
        <is>
          <t>'150190</t>
        </is>
      </c>
      <c r="E717" s="0" t="inlineStr">
        <is>
          <t>ISU WAVERL M BK:150190B-M</t>
        </is>
      </c>
      <c r="F717" s="0" t="inlineStr">
        <is>
          <t>'801150190050</t>
        </is>
      </c>
      <c r="G717" s="0" t="inlineStr">
        <is>
          <t>MENS</t>
        </is>
      </c>
      <c r="H717" s="0" t="inlineStr">
        <is>
          <t>M</t>
        </is>
      </c>
      <c r="I717" s="0">
        <v>149.99</v>
      </c>
      <c r="J717" s="0">
        <v>19</v>
      </c>
    </row>
    <row r="718" spans="1:10" customHeight="0">
      <c r="A718" s="0">
        <f>HYPERLINK("https://dl.dropboxusercontent.com/scl/fi/yalaj2fzdpflm4o9ngyz0/editdsc8684-copy.jpg?rlkey=ktjspbojod694jaqiecn5809m&amp;dl=0","Click to download Image")</f>
      </c>
      <c r="B718" s="0">
        <f>HYPERLINK("https://dl.dropboxusercontent.com/scl/fi/hb8tk6494davfafu0smy0/mens-jackets-size-chartswaverly.jpg?rlkey=j0bniqs6mzyn4n3cqticcnksa&amp;dl=0","Click to download SizeChart")</f>
      </c>
      <c r="C718" s="0" t="inlineStr">
        <is>
          <t>Waverly Men's Jacket</t>
        </is>
      </c>
      <c r="D718" s="0" t="inlineStr">
        <is>
          <t>'150190</t>
        </is>
      </c>
      <c r="E718" s="0" t="inlineStr">
        <is>
          <t>ISU WAVERL M BK:150190C-L</t>
        </is>
      </c>
      <c r="F718" s="0" t="inlineStr">
        <is>
          <t>'801150190067</t>
        </is>
      </c>
      <c r="G718" s="0" t="inlineStr">
        <is>
          <t>MENS</t>
        </is>
      </c>
      <c r="H718" s="0" t="inlineStr">
        <is>
          <t>L</t>
        </is>
      </c>
      <c r="I718" s="0">
        <v>149.99</v>
      </c>
      <c r="J718" s="0">
        <v>24</v>
      </c>
    </row>
    <row r="719" spans="1:10" customHeight="0">
      <c r="A719" s="0">
        <f>HYPERLINK("https://dl.dropboxusercontent.com/scl/fi/yalaj2fzdpflm4o9ngyz0/editdsc8684-copy.jpg?rlkey=ktjspbojod694jaqiecn5809m&amp;dl=0","Click to download Image")</f>
      </c>
      <c r="B719" s="0">
        <f>HYPERLINK("https://dl.dropboxusercontent.com/scl/fi/hb8tk6494davfafu0smy0/mens-jackets-size-chartswaverly.jpg?rlkey=j0bniqs6mzyn4n3cqticcnksa&amp;dl=0","Click to download SizeChart")</f>
      </c>
      <c r="C719" s="0" t="inlineStr">
        <is>
          <t>Waverly Men's Jacket</t>
        </is>
      </c>
      <c r="D719" s="0" t="inlineStr">
        <is>
          <t>'150190</t>
        </is>
      </c>
      <c r="E719" s="0" t="inlineStr">
        <is>
          <t>ISU WAVERL M BK:150190D-XL</t>
        </is>
      </c>
      <c r="F719" s="0" t="inlineStr">
        <is>
          <t>'801150190074</t>
        </is>
      </c>
      <c r="G719" s="0" t="inlineStr">
        <is>
          <t>MENS</t>
        </is>
      </c>
      <c r="H719" s="0" t="inlineStr">
        <is>
          <t>XL</t>
        </is>
      </c>
      <c r="I719" s="0">
        <v>149.99</v>
      </c>
      <c r="J719" s="0">
        <v>22</v>
      </c>
    </row>
    <row r="720" spans="1:10" customHeight="0">
      <c r="A720" s="0">
        <f>HYPERLINK("https://dl.dropboxusercontent.com/scl/fi/yalaj2fzdpflm4o9ngyz0/editdsc8684-copy.jpg?rlkey=ktjspbojod694jaqiecn5809m&amp;dl=0","Click to download Image")</f>
      </c>
      <c r="B720" s="0">
        <f>HYPERLINK("https://dl.dropboxusercontent.com/scl/fi/hb8tk6494davfafu0smy0/mens-jackets-size-chartswaverly.jpg?rlkey=j0bniqs6mzyn4n3cqticcnksa&amp;dl=0","Click to download SizeChart")</f>
      </c>
      <c r="C720" s="0" t="inlineStr">
        <is>
          <t>Waverly Men's Jacket</t>
        </is>
      </c>
      <c r="D720" s="0" t="inlineStr">
        <is>
          <t>'150190</t>
        </is>
      </c>
      <c r="E720" s="0" t="inlineStr">
        <is>
          <t>ISU WAVERL M BK:150190E-2XL</t>
        </is>
      </c>
      <c r="F720" s="0" t="inlineStr">
        <is>
          <t>'801150190081</t>
        </is>
      </c>
      <c r="G720" s="0" t="inlineStr">
        <is>
          <t>MENS</t>
        </is>
      </c>
      <c r="H720" s="0" t="inlineStr">
        <is>
          <t>2XL</t>
        </is>
      </c>
      <c r="I720" s="0">
        <v>151.99</v>
      </c>
      <c r="J720" s="0">
        <v>15</v>
      </c>
    </row>
    <row r="721" spans="1:10" customHeight="0">
      <c r="A721" s="0">
        <f>HYPERLINK("https://dl.dropboxusercontent.com/scl/fi/yalaj2fzdpflm4o9ngyz0/editdsc8684-copy.jpg?rlkey=ktjspbojod694jaqiecn5809m&amp;dl=0","Click to download Image")</f>
      </c>
      <c r="B721" s="0">
        <f>HYPERLINK("https://dl.dropboxusercontent.com/scl/fi/hb8tk6494davfafu0smy0/mens-jackets-size-chartswaverly.jpg?rlkey=j0bniqs6mzyn4n3cqticcnksa&amp;dl=0","Click to download SizeChart")</f>
      </c>
      <c r="C721" s="0" t="inlineStr">
        <is>
          <t>Waverly Men's Jacket</t>
        </is>
      </c>
      <c r="D721" s="0" t="inlineStr">
        <is>
          <t>'150190</t>
        </is>
      </c>
      <c r="E721" s="0" t="inlineStr">
        <is>
          <t>ISU WAVERL M BK:150190F-3XL</t>
        </is>
      </c>
      <c r="F721" s="0" t="inlineStr">
        <is>
          <t>'801150190098</t>
        </is>
      </c>
      <c r="G721" s="0" t="inlineStr">
        <is>
          <t>MENS</t>
        </is>
      </c>
      <c r="H721" s="0" t="inlineStr">
        <is>
          <t>3XL</t>
        </is>
      </c>
      <c r="I721" s="0">
        <v>151.99</v>
      </c>
      <c r="J721" s="0">
        <v>11</v>
      </c>
    </row>
    <row r="722" spans="1:10" customHeight="0">
      <c r="A722" s="0">
        <f>HYPERLINK("https://dl.dropboxusercontent.com/scl/fi/yalaj2fzdpflm4o9ngyz0/editdsc8684-copy.jpg?rlkey=ktjspbojod694jaqiecn5809m&amp;dl=0","Click to download Image")</f>
      </c>
      <c r="B722" s="0">
        <f>HYPERLINK("https://dl.dropboxusercontent.com/scl/fi/hb8tk6494davfafu0smy0/mens-jackets-size-chartswaverly.jpg?rlkey=j0bniqs6mzyn4n3cqticcnksa&amp;dl=0","Click to download SizeChart")</f>
      </c>
      <c r="C722" s="0" t="inlineStr">
        <is>
          <t>Waverly Men's Jacket</t>
        </is>
      </c>
      <c r="D722" s="0" t="inlineStr">
        <is>
          <t>'150190</t>
        </is>
      </c>
      <c r="E722" s="0" t="inlineStr">
        <is>
          <t>ISU WAVERL M BK:150190Z-12PK</t>
        </is>
      </c>
      <c r="F722" s="0" t="inlineStr">
        <is>
          <t>'801150190999</t>
        </is>
      </c>
      <c r="G722" s="0" t="inlineStr">
        <is>
          <t>MENS</t>
        </is>
      </c>
      <c r="H722" s="0" t="inlineStr">
        <is>
          <t>12 PACK</t>
        </is>
      </c>
      <c r="I722" s="0">
        <v>1446</v>
      </c>
      <c r="J722" s="0">
        <v>8</v>
      </c>
    </row>
    <row r="723" spans="1:10" customHeight="0">
      <c r="A723" s="0">
        <f>HYPERLINK("https://dl.dropboxusercontent.com/scl/fi/0x3h0phx4oj8rarnsvza4/waverly-150190-tn.jpg?rlkey=iwycu9isar5d2k9nqf7eczcxk&amp;dl=0","Click to download Image")</f>
      </c>
      <c r="B723" s="0">
        <f>HYPERLINK("https://dl.dropboxusercontent.com/scl/fi/dzf0zqfl7xe4iq2zy5sl6/womens-jackets-size-chartswaverly.jpg?rlkey=hv1ia6ucqznnmoiztzxwql4m2&amp;dl=0","Click to download SizeChart")</f>
      </c>
      <c r="C723" s="0" t="inlineStr">
        <is>
          <t>Waverly Women's Jacket</t>
        </is>
      </c>
      <c r="D723" s="0" t="inlineStr">
        <is>
          <t>'151802</t>
        </is>
      </c>
      <c r="E723" s="0" t="inlineStr">
        <is>
          <t>ISU WAVERL W BK:151802A-S</t>
        </is>
      </c>
      <c r="F723" s="0" t="inlineStr">
        <is>
          <t>'801151802044</t>
        </is>
      </c>
      <c r="G723" s="0" t="inlineStr">
        <is>
          <t>WOMENS</t>
        </is>
      </c>
      <c r="H723" s="0" t="inlineStr">
        <is>
          <t>S</t>
        </is>
      </c>
      <c r="I723" s="0">
        <v>149.99</v>
      </c>
      <c r="J723" s="0">
        <v>19</v>
      </c>
    </row>
    <row r="724" spans="1:10" customHeight="0">
      <c r="A724" s="0">
        <f>HYPERLINK("https://dl.dropboxusercontent.com/scl/fi/0x3h0phx4oj8rarnsvza4/waverly-150190-tn.jpg?rlkey=iwycu9isar5d2k9nqf7eczcxk&amp;dl=0","Click to download Image")</f>
      </c>
      <c r="B724" s="0">
        <f>HYPERLINK("https://dl.dropboxusercontent.com/scl/fi/dzf0zqfl7xe4iq2zy5sl6/womens-jackets-size-chartswaverly.jpg?rlkey=hv1ia6ucqznnmoiztzxwql4m2&amp;dl=0","Click to download SizeChart")</f>
      </c>
      <c r="C724" s="0" t="inlineStr">
        <is>
          <t>Waverly Women's Jacket</t>
        </is>
      </c>
      <c r="D724" s="0" t="inlineStr">
        <is>
          <t>'151802</t>
        </is>
      </c>
      <c r="E724" s="0" t="inlineStr">
        <is>
          <t>ISU WAVERL W BK:151802B-M</t>
        </is>
      </c>
      <c r="F724" s="0" t="inlineStr">
        <is>
          <t>'801151802051</t>
        </is>
      </c>
      <c r="G724" s="0" t="inlineStr">
        <is>
          <t>WOMENS</t>
        </is>
      </c>
      <c r="H724" s="0" t="inlineStr">
        <is>
          <t>M</t>
        </is>
      </c>
      <c r="I724" s="0">
        <v>149.99</v>
      </c>
      <c r="J724" s="0">
        <v>42</v>
      </c>
    </row>
    <row r="725" spans="1:10" customHeight="0">
      <c r="A725" s="0">
        <f>HYPERLINK("https://dl.dropboxusercontent.com/scl/fi/0x3h0phx4oj8rarnsvza4/waverly-150190-tn.jpg?rlkey=iwycu9isar5d2k9nqf7eczcxk&amp;dl=0","Click to download Image")</f>
      </c>
      <c r="B725" s="0">
        <f>HYPERLINK("https://dl.dropboxusercontent.com/scl/fi/dzf0zqfl7xe4iq2zy5sl6/womens-jackets-size-chartswaverly.jpg?rlkey=hv1ia6ucqznnmoiztzxwql4m2&amp;dl=0","Click to download SizeChart")</f>
      </c>
      <c r="C725" s="0" t="inlineStr">
        <is>
          <t>Waverly Women's Jacket</t>
        </is>
      </c>
      <c r="D725" s="0" t="inlineStr">
        <is>
          <t>'151802</t>
        </is>
      </c>
      <c r="E725" s="0" t="inlineStr">
        <is>
          <t>ISU WAVERL W BK:151802C-L</t>
        </is>
      </c>
      <c r="F725" s="0" t="inlineStr">
        <is>
          <t>'801151802068</t>
        </is>
      </c>
      <c r="G725" s="0" t="inlineStr">
        <is>
          <t>WOMENS</t>
        </is>
      </c>
      <c r="H725" s="0" t="inlineStr">
        <is>
          <t>L</t>
        </is>
      </c>
      <c r="I725" s="0">
        <v>149.99</v>
      </c>
      <c r="J725" s="0">
        <v>42</v>
      </c>
    </row>
    <row r="726" spans="1:10" customHeight="0">
      <c r="A726" s="0">
        <f>HYPERLINK("https://dl.dropboxusercontent.com/scl/fi/0x3h0phx4oj8rarnsvza4/waverly-150190-tn.jpg?rlkey=iwycu9isar5d2k9nqf7eczcxk&amp;dl=0","Click to download Image")</f>
      </c>
      <c r="B726" s="0">
        <f>HYPERLINK("https://dl.dropboxusercontent.com/scl/fi/dzf0zqfl7xe4iq2zy5sl6/womens-jackets-size-chartswaverly.jpg?rlkey=hv1ia6ucqznnmoiztzxwql4m2&amp;dl=0","Click to download SizeChart")</f>
      </c>
      <c r="C726" s="0" t="inlineStr">
        <is>
          <t>Waverly Women's Jacket</t>
        </is>
      </c>
      <c r="D726" s="0" t="inlineStr">
        <is>
          <t>'151802</t>
        </is>
      </c>
      <c r="E726" s="0" t="inlineStr">
        <is>
          <t>ISU WAVERL W BK:151802D-XL</t>
        </is>
      </c>
      <c r="F726" s="0" t="inlineStr">
        <is>
          <t>'801151802075</t>
        </is>
      </c>
      <c r="G726" s="0" t="inlineStr">
        <is>
          <t>WOMENS</t>
        </is>
      </c>
      <c r="H726" s="0" t="inlineStr">
        <is>
          <t>XL</t>
        </is>
      </c>
      <c r="I726" s="0">
        <v>149.99</v>
      </c>
      <c r="J726" s="0">
        <v>22</v>
      </c>
    </row>
    <row r="727" spans="1:10" customHeight="0">
      <c r="A727" s="0">
        <f>HYPERLINK("https://dl.dropboxusercontent.com/scl/fi/0x3h0phx4oj8rarnsvza4/waverly-150190-tn.jpg?rlkey=iwycu9isar5d2k9nqf7eczcxk&amp;dl=0","Click to download Image")</f>
      </c>
      <c r="B727" s="0">
        <f>HYPERLINK("https://dl.dropboxusercontent.com/scl/fi/dzf0zqfl7xe4iq2zy5sl6/womens-jackets-size-chartswaverly.jpg?rlkey=hv1ia6ucqznnmoiztzxwql4m2&amp;dl=0","Click to download SizeChart")</f>
      </c>
      <c r="C727" s="0" t="inlineStr">
        <is>
          <t>Waverly Women's Jacket</t>
        </is>
      </c>
      <c r="D727" s="0" t="inlineStr">
        <is>
          <t>'151802</t>
        </is>
      </c>
      <c r="E727" s="0" t="inlineStr">
        <is>
          <t>ISU WAVERL W BK:151802E-2XL</t>
        </is>
      </c>
      <c r="F727" s="0" t="inlineStr">
        <is>
          <t>'801151802082</t>
        </is>
      </c>
      <c r="G727" s="0" t="inlineStr">
        <is>
          <t>WOMENS</t>
        </is>
      </c>
      <c r="H727" s="0" t="inlineStr">
        <is>
          <t>2XL</t>
        </is>
      </c>
      <c r="I727" s="0">
        <v>149.99</v>
      </c>
      <c r="J727" s="0">
        <v>15</v>
      </c>
    </row>
    <row r="728" spans="1:10" customHeight="0">
      <c r="A728" s="0">
        <f>HYPERLINK("https://dl.dropboxusercontent.com/scl/fi/0x3h0phx4oj8rarnsvza4/waverly-150190-tn.jpg?rlkey=iwycu9isar5d2k9nqf7eczcxk&amp;dl=0","Click to download Image")</f>
      </c>
      <c r="B728" s="0">
        <f>HYPERLINK("https://dl.dropboxusercontent.com/scl/fi/dzf0zqfl7xe4iq2zy5sl6/womens-jackets-size-chartswaverly.jpg?rlkey=hv1ia6ucqznnmoiztzxwql4m2&amp;dl=0","Click to download SizeChart")</f>
      </c>
      <c r="C728" s="0" t="inlineStr">
        <is>
          <t>Waverly Women's Jacket</t>
        </is>
      </c>
      <c r="D728" s="0" t="inlineStr">
        <is>
          <t>'151802</t>
        </is>
      </c>
      <c r="E728" s="0" t="inlineStr">
        <is>
          <t>ISU WAVERL W BK:151802F-3XL</t>
        </is>
      </c>
      <c r="F728" s="0" t="inlineStr">
        <is>
          <t>'801151802099</t>
        </is>
      </c>
      <c r="G728" s="0" t="inlineStr">
        <is>
          <t>WOMENS</t>
        </is>
      </c>
      <c r="H728" s="0" t="inlineStr">
        <is>
          <t>3XL</t>
        </is>
      </c>
      <c r="I728" s="0">
        <v>149.99</v>
      </c>
      <c r="J728" s="0">
        <v>3</v>
      </c>
    </row>
    <row r="729" spans="1:10" customHeight="0">
      <c r="A729" s="0">
        <f>HYPERLINK("https://dl.dropboxusercontent.com/scl/fi/0x3h0phx4oj8rarnsvza4/waverly-150190-tn.jpg?rlkey=iwycu9isar5d2k9nqf7eczcxk&amp;dl=0","Click to download Image")</f>
      </c>
      <c r="B729" s="0">
        <f>HYPERLINK("https://dl.dropboxusercontent.com/scl/fi/dzf0zqfl7xe4iq2zy5sl6/womens-jackets-size-chartswaverly.jpg?rlkey=hv1ia6ucqznnmoiztzxwql4m2&amp;dl=0","Click to download SizeChart")</f>
      </c>
      <c r="C729" s="0" t="inlineStr">
        <is>
          <t>Waverly Women's Jacket</t>
        </is>
      </c>
      <c r="D729" s="0" t="inlineStr">
        <is>
          <t>'151802</t>
        </is>
      </c>
      <c r="E729" s="0" t="inlineStr">
        <is>
          <t>ISU WAVERL W BK:151802Z-12PK</t>
        </is>
      </c>
      <c r="F729" s="0" t="inlineStr">
        <is>
          <t>'801151802990</t>
        </is>
      </c>
      <c r="G729" s="0" t="inlineStr">
        <is>
          <t>WOMENS</t>
        </is>
      </c>
      <c r="H729" s="0" t="inlineStr">
        <is>
          <t>12 PACK</t>
        </is>
      </c>
      <c r="I729" s="0">
        <v>1440</v>
      </c>
      <c r="J729" s="0">
        <v>9</v>
      </c>
    </row>
    <row r="730" spans="1:10" customHeight="0">
      <c r="A730" s="0">
        <f>HYPERLINK("https://dl.dropboxusercontent.com/scl/fi/2e2nsyshgde938bsc010h/amia-141560-tn.jpg?rlkey=ds51w4fmpnn50k69u7geeh4xs&amp;dl=0","Click to download Image")</f>
      </c>
      <c r="B730" s="0">
        <f>HYPERLINK("https://dl.dropboxusercontent.com/scl/fi/mfzwkfj3tcfrdgbkl4eb0/womens-t-shirt-size-chartsamia-2024.jpg?rlkey=b9tmp9ffh88y02hxyy1xjwezl&amp;dl=0","Click to download SizeChart")</f>
      </c>
      <c r="C730" s="0" t="inlineStr">
        <is>
          <t>Amia Women's Crop Short Sleeve Shirt</t>
        </is>
      </c>
      <c r="D730" s="0" t="inlineStr">
        <is>
          <t>'141560</t>
        </is>
      </c>
      <c r="E730" s="0" t="inlineStr">
        <is>
          <t>ISU AMIA W GD:141560A-S</t>
        </is>
      </c>
      <c r="F730" s="0" t="inlineStr">
        <is>
          <t>'801141560046</t>
        </is>
      </c>
      <c r="G730" s="0" t="inlineStr">
        <is>
          <t>WOMENS</t>
        </is>
      </c>
      <c r="H730" s="0" t="inlineStr">
        <is>
          <t>S</t>
        </is>
      </c>
      <c r="I730" s="0">
        <v>32.99</v>
      </c>
      <c r="J730" s="0">
        <v>0</v>
      </c>
    </row>
    <row r="731" spans="1:10" customHeight="0">
      <c r="A731" s="0">
        <f>HYPERLINK("https://dl.dropboxusercontent.com/scl/fi/2e2nsyshgde938bsc010h/amia-141560-tn.jpg?rlkey=ds51w4fmpnn50k69u7geeh4xs&amp;dl=0","Click to download Image")</f>
      </c>
      <c r="B731" s="0">
        <f>HYPERLINK("https://dl.dropboxusercontent.com/scl/fi/mfzwkfj3tcfrdgbkl4eb0/womens-t-shirt-size-chartsamia-2024.jpg?rlkey=b9tmp9ffh88y02hxyy1xjwezl&amp;dl=0","Click to download SizeChart")</f>
      </c>
      <c r="C731" s="0" t="inlineStr">
        <is>
          <t>Amia Women's Crop Short Sleeve Shirt</t>
        </is>
      </c>
      <c r="D731" s="0" t="inlineStr">
        <is>
          <t>'141560</t>
        </is>
      </c>
      <c r="E731" s="0" t="inlineStr">
        <is>
          <t>ISU AMIA W GD:141560B-M</t>
        </is>
      </c>
      <c r="F731" s="0" t="inlineStr">
        <is>
          <t>'801141560053</t>
        </is>
      </c>
      <c r="G731" s="0" t="inlineStr">
        <is>
          <t>WOMENS</t>
        </is>
      </c>
      <c r="H731" s="0" t="inlineStr">
        <is>
          <t>M</t>
        </is>
      </c>
      <c r="I731" s="0">
        <v>32.99</v>
      </c>
      <c r="J731" s="0">
        <v>0</v>
      </c>
    </row>
    <row r="732" spans="1:10" customHeight="0">
      <c r="A732" s="0">
        <f>HYPERLINK("https://dl.dropboxusercontent.com/scl/fi/2e2nsyshgde938bsc010h/amia-141560-tn.jpg?rlkey=ds51w4fmpnn50k69u7geeh4xs&amp;dl=0","Click to download Image")</f>
      </c>
      <c r="B732" s="0">
        <f>HYPERLINK("https://dl.dropboxusercontent.com/scl/fi/mfzwkfj3tcfrdgbkl4eb0/womens-t-shirt-size-chartsamia-2024.jpg?rlkey=b9tmp9ffh88y02hxyy1xjwezl&amp;dl=0","Click to download SizeChart")</f>
      </c>
      <c r="C732" s="0" t="inlineStr">
        <is>
          <t>Amia Women's Crop Short Sleeve Shirt</t>
        </is>
      </c>
      <c r="D732" s="0" t="inlineStr">
        <is>
          <t>'141560</t>
        </is>
      </c>
      <c r="E732" s="0" t="inlineStr">
        <is>
          <t>ISU AMIA W GD:141560C-L</t>
        </is>
      </c>
      <c r="F732" s="0" t="inlineStr">
        <is>
          <t>'801141560060</t>
        </is>
      </c>
      <c r="G732" s="0" t="inlineStr">
        <is>
          <t>WOMENS</t>
        </is>
      </c>
      <c r="H732" s="0" t="inlineStr">
        <is>
          <t>L</t>
        </is>
      </c>
      <c r="I732" s="0">
        <v>32.99</v>
      </c>
      <c r="J732" s="0">
        <v>0</v>
      </c>
    </row>
    <row r="733" spans="1:10" customHeight="0">
      <c r="A733" s="0">
        <f>HYPERLINK("https://dl.dropboxusercontent.com/scl/fi/2e2nsyshgde938bsc010h/amia-141560-tn.jpg?rlkey=ds51w4fmpnn50k69u7geeh4xs&amp;dl=0","Click to download Image")</f>
      </c>
      <c r="B733" s="0">
        <f>HYPERLINK("https://dl.dropboxusercontent.com/scl/fi/mfzwkfj3tcfrdgbkl4eb0/womens-t-shirt-size-chartsamia-2024.jpg?rlkey=b9tmp9ffh88y02hxyy1xjwezl&amp;dl=0","Click to download SizeChart")</f>
      </c>
      <c r="C733" s="0" t="inlineStr">
        <is>
          <t>Amia Women's Crop Short Sleeve Shirt</t>
        </is>
      </c>
      <c r="D733" s="0" t="inlineStr">
        <is>
          <t>'141560</t>
        </is>
      </c>
      <c r="E733" s="0" t="inlineStr">
        <is>
          <t>ISU AMIA W GD:141560D-XL</t>
        </is>
      </c>
      <c r="F733" s="0" t="inlineStr">
        <is>
          <t>'801141560077</t>
        </is>
      </c>
      <c r="G733" s="0" t="inlineStr">
        <is>
          <t>WOMENS</t>
        </is>
      </c>
      <c r="H733" s="0" t="inlineStr">
        <is>
          <t>XL</t>
        </is>
      </c>
      <c r="I733" s="0">
        <v>32.99</v>
      </c>
      <c r="J733" s="0">
        <v>0</v>
      </c>
    </row>
    <row r="734" spans="1:10" customHeight="0">
      <c r="A734" s="0">
        <f>HYPERLINK("https://dl.dropboxusercontent.com/scl/fi/2e2nsyshgde938bsc010h/amia-141560-tn.jpg?rlkey=ds51w4fmpnn50k69u7geeh4xs&amp;dl=0","Click to download Image")</f>
      </c>
      <c r="B734" s="0">
        <f>HYPERLINK("https://dl.dropboxusercontent.com/scl/fi/mfzwkfj3tcfrdgbkl4eb0/womens-t-shirt-size-chartsamia-2024.jpg?rlkey=b9tmp9ffh88y02hxyy1xjwezl&amp;dl=0","Click to download SizeChart")</f>
      </c>
      <c r="C734" s="0" t="inlineStr">
        <is>
          <t>Amia Women's Crop Short Sleeve Shirt</t>
        </is>
      </c>
      <c r="D734" s="0" t="inlineStr">
        <is>
          <t>'141560</t>
        </is>
      </c>
      <c r="E734" s="0" t="inlineStr">
        <is>
          <t>ISU AMIA W GD:141560E-2XL</t>
        </is>
      </c>
      <c r="F734" s="0" t="inlineStr">
        <is>
          <t>'801141560084</t>
        </is>
      </c>
      <c r="G734" s="0" t="inlineStr">
        <is>
          <t>WOMENS</t>
        </is>
      </c>
      <c r="H734" s="0" t="inlineStr">
        <is>
          <t>2XL</t>
        </is>
      </c>
      <c r="I734" s="0">
        <v>34.99</v>
      </c>
      <c r="J734" s="0">
        <v>0</v>
      </c>
    </row>
    <row r="735" spans="1:10" customHeight="0">
      <c r="A735" s="0">
        <f>HYPERLINK("https://dl.dropboxusercontent.com/scl/fi/2e2nsyshgde938bsc010h/amia-141560-tn.jpg?rlkey=ds51w4fmpnn50k69u7geeh4xs&amp;dl=0","Click to download Image")</f>
      </c>
      <c r="B735" s="0">
        <f>HYPERLINK("https://dl.dropboxusercontent.com/scl/fi/mfzwkfj3tcfrdgbkl4eb0/womens-t-shirt-size-chartsamia-2024.jpg?rlkey=b9tmp9ffh88y02hxyy1xjwezl&amp;dl=0","Click to download SizeChart")</f>
      </c>
      <c r="C735" s="0" t="inlineStr">
        <is>
          <t>Amia Women's Crop Short Sleeve Shirt</t>
        </is>
      </c>
      <c r="D735" s="0" t="inlineStr">
        <is>
          <t>'141560</t>
        </is>
      </c>
      <c r="E735" s="0" t="inlineStr">
        <is>
          <t>ISU AMIA W GD:141560F-3XL</t>
        </is>
      </c>
      <c r="F735" s="0" t="inlineStr">
        <is>
          <t>'801141560091</t>
        </is>
      </c>
      <c r="G735" s="0" t="inlineStr">
        <is>
          <t>WOMENS</t>
        </is>
      </c>
      <c r="H735" s="0" t="inlineStr">
        <is>
          <t>3XL</t>
        </is>
      </c>
      <c r="I735" s="0">
        <v>34.99</v>
      </c>
      <c r="J735" s="0">
        <v>2</v>
      </c>
    </row>
    <row r="736" spans="1:10" customHeight="0">
      <c r="A736" s="0">
        <f>HYPERLINK("https://dl.dropboxusercontent.com/scl/fi/2e2nsyshgde938bsc010h/amia-141560-tn.jpg?rlkey=ds51w4fmpnn50k69u7geeh4xs&amp;dl=0","Click to download Image")</f>
      </c>
      <c r="B736" s="0">
        <f>HYPERLINK("https://dl.dropboxusercontent.com/scl/fi/mfzwkfj3tcfrdgbkl4eb0/womens-t-shirt-size-chartsamia-2024.jpg?rlkey=b9tmp9ffh88y02hxyy1xjwezl&amp;dl=0","Click to download SizeChart")</f>
      </c>
      <c r="C736" s="0" t="inlineStr">
        <is>
          <t>Amia Women's Crop Short Sleeve Shirt</t>
        </is>
      </c>
      <c r="D736" s="0" t="inlineStr">
        <is>
          <t>'141560</t>
        </is>
      </c>
      <c r="E736" s="0" t="inlineStr">
        <is>
          <t>ISU AMIA W GD 12PK:141560Z-12PK</t>
        </is>
      </c>
      <c r="F736" s="0" t="inlineStr">
        <is>
          <t>'801141560992</t>
        </is>
      </c>
      <c r="G736" s="0" t="inlineStr">
        <is>
          <t>WOMENS</t>
        </is>
      </c>
      <c r="H736" s="0" t="inlineStr">
        <is>
          <t>12 PACK</t>
        </is>
      </c>
      <c r="I736" s="0">
        <v>316.8</v>
      </c>
      <c r="J736" s="0">
        <v>2</v>
      </c>
    </row>
    <row r="737" spans="1:10" customHeight="0">
      <c r="A737" s="0">
        <f>HYPERLINK("https://dl.dropboxusercontent.com/scl/fi/va8pysql2t84xw4544i0x/valor-151612-tn.jpg?rlkey=n1pqbwebmcknbkh3uz8fszxpj&amp;dl=0","Click to download Image")</f>
      </c>
      <c r="B737" s="0">
        <f>HYPERLINK("https://dl.dropboxusercontent.com/scl/fi/v76nquhcy38byhzjf16wq/mens-jackets-size-chartsvalor.jpg?rlkey=hxgc3mc1h1okt07o82qx2bq7b&amp;dl=0","Click to download SizeChart")</f>
      </c>
      <c r="C737" s="0" t="inlineStr">
        <is>
          <t>Valor Men's Water Resistant Vest</t>
        </is>
      </c>
      <c r="D737" s="0" t="inlineStr">
        <is>
          <t>'151612</t>
        </is>
      </c>
      <c r="E737" s="0" t="inlineStr">
        <is>
          <t>ISU VALOR M CL:151612A-S</t>
        </is>
      </c>
      <c r="F737" s="0" t="inlineStr">
        <is>
          <t>'801151612049</t>
        </is>
      </c>
      <c r="G737" s="0" t="inlineStr">
        <is>
          <t>MENS</t>
        </is>
      </c>
      <c r="H737" s="0" t="inlineStr">
        <is>
          <t>S</t>
        </is>
      </c>
      <c r="I737" s="0">
        <v>79.99</v>
      </c>
      <c r="J737" s="0">
        <v>5</v>
      </c>
    </row>
    <row r="738" spans="1:10" customHeight="0">
      <c r="A738" s="0">
        <f>HYPERLINK("https://dl.dropboxusercontent.com/scl/fi/va8pysql2t84xw4544i0x/valor-151612-tn.jpg?rlkey=n1pqbwebmcknbkh3uz8fszxpj&amp;dl=0","Click to download Image")</f>
      </c>
      <c r="B738" s="0">
        <f>HYPERLINK("https://dl.dropboxusercontent.com/scl/fi/v76nquhcy38byhzjf16wq/mens-jackets-size-chartsvalor.jpg?rlkey=hxgc3mc1h1okt07o82qx2bq7b&amp;dl=0","Click to download SizeChart")</f>
      </c>
      <c r="C738" s="0" t="inlineStr">
        <is>
          <t>Valor Men's Water Resistant Vest</t>
        </is>
      </c>
      <c r="D738" s="0" t="inlineStr">
        <is>
          <t>'151612</t>
        </is>
      </c>
      <c r="E738" s="0" t="inlineStr">
        <is>
          <t>ISU VALOR M CL:151612B-M</t>
        </is>
      </c>
      <c r="F738" s="0" t="inlineStr">
        <is>
          <t>'801151612056</t>
        </is>
      </c>
      <c r="G738" s="0" t="inlineStr">
        <is>
          <t>MENS</t>
        </is>
      </c>
      <c r="H738" s="0" t="inlineStr">
        <is>
          <t>M</t>
        </is>
      </c>
      <c r="I738" s="0">
        <v>79.99</v>
      </c>
      <c r="J738" s="0">
        <v>10</v>
      </c>
    </row>
    <row r="739" spans="1:10" customHeight="0">
      <c r="A739" s="0">
        <f>HYPERLINK("https://dl.dropboxusercontent.com/scl/fi/va8pysql2t84xw4544i0x/valor-151612-tn.jpg?rlkey=n1pqbwebmcknbkh3uz8fszxpj&amp;dl=0","Click to download Image")</f>
      </c>
      <c r="B739" s="0">
        <f>HYPERLINK("https://dl.dropboxusercontent.com/scl/fi/v76nquhcy38byhzjf16wq/mens-jackets-size-chartsvalor.jpg?rlkey=hxgc3mc1h1okt07o82qx2bq7b&amp;dl=0","Click to download SizeChart")</f>
      </c>
      <c r="C739" s="0" t="inlineStr">
        <is>
          <t>Valor Men's Water Resistant Vest</t>
        </is>
      </c>
      <c r="D739" s="0" t="inlineStr">
        <is>
          <t>'151612</t>
        </is>
      </c>
      <c r="E739" s="0" t="inlineStr">
        <is>
          <t>ISU VALOR M CL:151612C-L</t>
        </is>
      </c>
      <c r="F739" s="0" t="inlineStr">
        <is>
          <t>'801151612063</t>
        </is>
      </c>
      <c r="G739" s="0" t="inlineStr">
        <is>
          <t>MENS</t>
        </is>
      </c>
      <c r="H739" s="0" t="inlineStr">
        <is>
          <t>L</t>
        </is>
      </c>
      <c r="I739" s="0">
        <v>79.99</v>
      </c>
      <c r="J739" s="0">
        <v>15</v>
      </c>
    </row>
    <row r="740" spans="1:10" customHeight="0">
      <c r="A740" s="0">
        <f>HYPERLINK("https://dl.dropboxusercontent.com/scl/fi/va8pysql2t84xw4544i0x/valor-151612-tn.jpg?rlkey=n1pqbwebmcknbkh3uz8fszxpj&amp;dl=0","Click to download Image")</f>
      </c>
      <c r="B740" s="0">
        <f>HYPERLINK("https://dl.dropboxusercontent.com/scl/fi/v76nquhcy38byhzjf16wq/mens-jackets-size-chartsvalor.jpg?rlkey=hxgc3mc1h1okt07o82qx2bq7b&amp;dl=0","Click to download SizeChart")</f>
      </c>
      <c r="C740" s="0" t="inlineStr">
        <is>
          <t>Valor Men's Water Resistant Vest</t>
        </is>
      </c>
      <c r="D740" s="0" t="inlineStr">
        <is>
          <t>'151612</t>
        </is>
      </c>
      <c r="E740" s="0" t="inlineStr">
        <is>
          <t>ISU VALOR M CL:151612D-XL</t>
        </is>
      </c>
      <c r="F740" s="0" t="inlineStr">
        <is>
          <t>'801151612070</t>
        </is>
      </c>
      <c r="G740" s="0" t="inlineStr">
        <is>
          <t>MENS</t>
        </is>
      </c>
      <c r="H740" s="0" t="inlineStr">
        <is>
          <t>XL</t>
        </is>
      </c>
      <c r="I740" s="0">
        <v>79.99</v>
      </c>
      <c r="J740" s="0">
        <v>15</v>
      </c>
    </row>
    <row r="741" spans="1:10" customHeight="0">
      <c r="A741" s="0">
        <f>HYPERLINK("https://dl.dropboxusercontent.com/scl/fi/va8pysql2t84xw4544i0x/valor-151612-tn.jpg?rlkey=n1pqbwebmcknbkh3uz8fszxpj&amp;dl=0","Click to download Image")</f>
      </c>
      <c r="B741" s="0">
        <f>HYPERLINK("https://dl.dropboxusercontent.com/scl/fi/v76nquhcy38byhzjf16wq/mens-jackets-size-chartsvalor.jpg?rlkey=hxgc3mc1h1okt07o82qx2bq7b&amp;dl=0","Click to download SizeChart")</f>
      </c>
      <c r="C741" s="0" t="inlineStr">
        <is>
          <t>Valor Men's Water Resistant Vest</t>
        </is>
      </c>
      <c r="D741" s="0" t="inlineStr">
        <is>
          <t>'151612</t>
        </is>
      </c>
      <c r="E741" s="0" t="inlineStr">
        <is>
          <t>ISU VALOR M CL:151612E-2XL</t>
        </is>
      </c>
      <c r="F741" s="0" t="inlineStr">
        <is>
          <t>'801151612087</t>
        </is>
      </c>
      <c r="G741" s="0" t="inlineStr">
        <is>
          <t>MENS</t>
        </is>
      </c>
      <c r="H741" s="0" t="inlineStr">
        <is>
          <t>2XL</t>
        </is>
      </c>
      <c r="I741" s="0">
        <v>79.99</v>
      </c>
      <c r="J741" s="0">
        <v>10</v>
      </c>
    </row>
    <row r="742" spans="1:10" customHeight="0">
      <c r="A742" s="0">
        <f>HYPERLINK("https://dl.dropboxusercontent.com/scl/fi/va8pysql2t84xw4544i0x/valor-151612-tn.jpg?rlkey=n1pqbwebmcknbkh3uz8fszxpj&amp;dl=0","Click to download Image")</f>
      </c>
      <c r="B742" s="0">
        <f>HYPERLINK("https://dl.dropboxusercontent.com/scl/fi/v76nquhcy38byhzjf16wq/mens-jackets-size-chartsvalor.jpg?rlkey=hxgc3mc1h1okt07o82qx2bq7b&amp;dl=0","Click to download SizeChart")</f>
      </c>
      <c r="C742" s="0" t="inlineStr">
        <is>
          <t>Valor Men's Water Resistant Vest</t>
        </is>
      </c>
      <c r="D742" s="0" t="inlineStr">
        <is>
          <t>'151612</t>
        </is>
      </c>
      <c r="E742" s="0" t="inlineStr">
        <is>
          <t>ISU VALOR M CL:151612F-3XL</t>
        </is>
      </c>
      <c r="F742" s="0" t="inlineStr">
        <is>
          <t>'801151612094</t>
        </is>
      </c>
      <c r="G742" s="0" t="inlineStr">
        <is>
          <t>MENS</t>
        </is>
      </c>
      <c r="H742" s="0" t="inlineStr">
        <is>
          <t>3XL</t>
        </is>
      </c>
      <c r="I742" s="0">
        <v>79.99</v>
      </c>
      <c r="J742" s="0">
        <v>5</v>
      </c>
    </row>
    <row r="743" spans="1:10" customHeight="0">
      <c r="A743" s="0">
        <f>HYPERLINK("https://dl.dropboxusercontent.com/scl/fi/va8pysql2t84xw4544i0x/valor-151612-tn.jpg?rlkey=n1pqbwebmcknbkh3uz8fszxpj&amp;dl=0","Click to download Image")</f>
      </c>
      <c r="B743" s="0">
        <f>HYPERLINK("https://dl.dropboxusercontent.com/scl/fi/v76nquhcy38byhzjf16wq/mens-jackets-size-chartsvalor.jpg?rlkey=hxgc3mc1h1okt07o82qx2bq7b&amp;dl=0","Click to download SizeChart")</f>
      </c>
      <c r="C743" s="0" t="inlineStr">
        <is>
          <t>Valor Men's Water Resistant Vest</t>
        </is>
      </c>
      <c r="D743" s="0" t="inlineStr">
        <is>
          <t>'151612</t>
        </is>
      </c>
      <c r="E743" s="0" t="inlineStr">
        <is>
          <t>ISU VALOR M CL:151612Z-12PK</t>
        </is>
      </c>
      <c r="F743" s="0" t="inlineStr">
        <is>
          <t>'801151612995</t>
        </is>
      </c>
      <c r="G743" s="0" t="inlineStr">
        <is>
          <t>MENS</t>
        </is>
      </c>
      <c r="H743" s="0" t="inlineStr">
        <is>
          <t>12 PACK</t>
        </is>
      </c>
      <c r="I743" s="0">
        <v>774</v>
      </c>
      <c r="J743" s="0">
        <v>5</v>
      </c>
    </row>
    <row r="744" spans="1:10" customHeight="0">
      <c r="A744" s="0">
        <f>HYPERLINK("https://dl.dropboxusercontent.com/scl/fi/jp7lpnpi2cw6okjn6atid/granger-1151655-tn.jpg?rlkey=othvxu78zr5kk1z86ax8v7put&amp;dl=0","Click to download Image")</f>
      </c>
      <c r="B744" s="0">
        <f>HYPERLINK("https://dl.dropboxusercontent.com/scl/fi/0dbhzit5fgyym49mwuqnm/mens-jackets-size-chartsgranger.jpg?rlkey=8bg9w0j24k2gd2z65c1qnc9bn&amp;dl=0","Click to download SizeChart")</f>
      </c>
      <c r="C744" s="0" t="inlineStr">
        <is>
          <t>Granger Men's Jacket</t>
        </is>
      </c>
      <c r="D744" s="0" t="inlineStr">
        <is>
          <t>'151655</t>
        </is>
      </c>
      <c r="E744" s="0" t="inlineStr">
        <is>
          <t>ISU GRANGE M BK:151655A-S</t>
        </is>
      </c>
      <c r="F744" s="0" t="inlineStr">
        <is>
          <t>'801151655046</t>
        </is>
      </c>
      <c r="G744" s="0" t="inlineStr">
        <is>
          <t>MENS</t>
        </is>
      </c>
      <c r="H744" s="0" t="inlineStr">
        <is>
          <t>S</t>
        </is>
      </c>
      <c r="I744" s="0">
        <v>139.99</v>
      </c>
      <c r="J744" s="0">
        <v>4</v>
      </c>
    </row>
    <row r="745" spans="1:10" customHeight="0">
      <c r="A745" s="0">
        <f>HYPERLINK("https://dl.dropboxusercontent.com/scl/fi/jp7lpnpi2cw6okjn6atid/granger-1151655-tn.jpg?rlkey=othvxu78zr5kk1z86ax8v7put&amp;dl=0","Click to download Image")</f>
      </c>
      <c r="B745" s="0">
        <f>HYPERLINK("https://dl.dropboxusercontent.com/scl/fi/0dbhzit5fgyym49mwuqnm/mens-jackets-size-chartsgranger.jpg?rlkey=8bg9w0j24k2gd2z65c1qnc9bn&amp;dl=0","Click to download SizeChart")</f>
      </c>
      <c r="C745" s="0" t="inlineStr">
        <is>
          <t>Granger Men's Jacket</t>
        </is>
      </c>
      <c r="D745" s="0" t="inlineStr">
        <is>
          <t>'151655</t>
        </is>
      </c>
      <c r="E745" s="0" t="inlineStr">
        <is>
          <t>ISU GRANGE M BK:151655B-M</t>
        </is>
      </c>
      <c r="F745" s="0" t="inlineStr">
        <is>
          <t>'801151655053</t>
        </is>
      </c>
      <c r="G745" s="0" t="inlineStr">
        <is>
          <t>MENS</t>
        </is>
      </c>
      <c r="H745" s="0" t="inlineStr">
        <is>
          <t>M</t>
        </is>
      </c>
      <c r="I745" s="0">
        <v>139.99</v>
      </c>
      <c r="J745" s="0">
        <v>8</v>
      </c>
    </row>
    <row r="746" spans="1:10" customHeight="0">
      <c r="A746" s="0">
        <f>HYPERLINK("https://dl.dropboxusercontent.com/scl/fi/jp7lpnpi2cw6okjn6atid/granger-1151655-tn.jpg?rlkey=othvxu78zr5kk1z86ax8v7put&amp;dl=0","Click to download Image")</f>
      </c>
      <c r="B746" s="0">
        <f>HYPERLINK("https://dl.dropboxusercontent.com/scl/fi/0dbhzit5fgyym49mwuqnm/mens-jackets-size-chartsgranger.jpg?rlkey=8bg9w0j24k2gd2z65c1qnc9bn&amp;dl=0","Click to download SizeChart")</f>
      </c>
      <c r="C746" s="0" t="inlineStr">
        <is>
          <t>Granger Men's Jacket</t>
        </is>
      </c>
      <c r="D746" s="0" t="inlineStr">
        <is>
          <t>'151655</t>
        </is>
      </c>
      <c r="E746" s="0" t="inlineStr">
        <is>
          <t>ISU GRANGE M BK:151655C-L</t>
        </is>
      </c>
      <c r="F746" s="0" t="inlineStr">
        <is>
          <t>'801151655060</t>
        </is>
      </c>
      <c r="G746" s="0" t="inlineStr">
        <is>
          <t>MENS</t>
        </is>
      </c>
      <c r="H746" s="0" t="inlineStr">
        <is>
          <t>L</t>
        </is>
      </c>
      <c r="I746" s="0">
        <v>139.99</v>
      </c>
      <c r="J746" s="0">
        <v>12</v>
      </c>
    </row>
    <row r="747" spans="1:10" customHeight="0">
      <c r="A747" s="0">
        <f>HYPERLINK("https://dl.dropboxusercontent.com/scl/fi/jp7lpnpi2cw6okjn6atid/granger-1151655-tn.jpg?rlkey=othvxu78zr5kk1z86ax8v7put&amp;dl=0","Click to download Image")</f>
      </c>
      <c r="B747" s="0">
        <f>HYPERLINK("https://dl.dropboxusercontent.com/scl/fi/0dbhzit5fgyym49mwuqnm/mens-jackets-size-chartsgranger.jpg?rlkey=8bg9w0j24k2gd2z65c1qnc9bn&amp;dl=0","Click to download SizeChart")</f>
      </c>
      <c r="C747" s="0" t="inlineStr">
        <is>
          <t>Granger Men's Jacket</t>
        </is>
      </c>
      <c r="D747" s="0" t="inlineStr">
        <is>
          <t>'151655</t>
        </is>
      </c>
      <c r="E747" s="0" t="inlineStr">
        <is>
          <t>ISU GRANGE M BK:151655D-XL</t>
        </is>
      </c>
      <c r="F747" s="0" t="inlineStr">
        <is>
          <t>'801151655077</t>
        </is>
      </c>
      <c r="G747" s="0" t="inlineStr">
        <is>
          <t>MENS</t>
        </is>
      </c>
      <c r="H747" s="0" t="inlineStr">
        <is>
          <t>XL</t>
        </is>
      </c>
      <c r="I747" s="0">
        <v>139.99</v>
      </c>
      <c r="J747" s="0">
        <v>12</v>
      </c>
    </row>
    <row r="748" spans="1:10" customHeight="0">
      <c r="A748" s="0">
        <f>HYPERLINK("https://dl.dropboxusercontent.com/scl/fi/jp7lpnpi2cw6okjn6atid/granger-1151655-tn.jpg?rlkey=othvxu78zr5kk1z86ax8v7put&amp;dl=0","Click to download Image")</f>
      </c>
      <c r="B748" s="0">
        <f>HYPERLINK("https://dl.dropboxusercontent.com/scl/fi/0dbhzit5fgyym49mwuqnm/mens-jackets-size-chartsgranger.jpg?rlkey=8bg9w0j24k2gd2z65c1qnc9bn&amp;dl=0","Click to download SizeChart")</f>
      </c>
      <c r="C748" s="0" t="inlineStr">
        <is>
          <t>Granger Men's Jacket</t>
        </is>
      </c>
      <c r="D748" s="0" t="inlineStr">
        <is>
          <t>'151655</t>
        </is>
      </c>
      <c r="E748" s="0" t="inlineStr">
        <is>
          <t>ISU GRANGE M BK:151655E-2XL</t>
        </is>
      </c>
      <c r="F748" s="0" t="inlineStr">
        <is>
          <t>'801151655084</t>
        </is>
      </c>
      <c r="G748" s="0" t="inlineStr">
        <is>
          <t>MENS</t>
        </is>
      </c>
      <c r="H748" s="0" t="inlineStr">
        <is>
          <t>2XL</t>
        </is>
      </c>
      <c r="I748" s="0">
        <v>139.99</v>
      </c>
      <c r="J748" s="0">
        <v>6</v>
      </c>
    </row>
    <row r="749" spans="1:10" customHeight="0">
      <c r="A749" s="0">
        <f>HYPERLINK("https://dl.dropboxusercontent.com/scl/fi/jp7lpnpi2cw6okjn6atid/granger-1151655-tn.jpg?rlkey=othvxu78zr5kk1z86ax8v7put&amp;dl=0","Click to download Image")</f>
      </c>
      <c r="B749" s="0">
        <f>HYPERLINK("https://dl.dropboxusercontent.com/scl/fi/0dbhzit5fgyym49mwuqnm/mens-jackets-size-chartsgranger.jpg?rlkey=8bg9w0j24k2gd2z65c1qnc9bn&amp;dl=0","Click to download SizeChart")</f>
      </c>
      <c r="C749" s="0" t="inlineStr">
        <is>
          <t>Granger Men's Jacket</t>
        </is>
      </c>
      <c r="D749" s="0" t="inlineStr">
        <is>
          <t>'151655</t>
        </is>
      </c>
      <c r="E749" s="0" t="inlineStr">
        <is>
          <t>ISU GRANGE M BK:151655F-3XL</t>
        </is>
      </c>
      <c r="F749" s="0" t="inlineStr">
        <is>
          <t>'801151655091</t>
        </is>
      </c>
      <c r="G749" s="0" t="inlineStr">
        <is>
          <t>MENS</t>
        </is>
      </c>
      <c r="H749" s="0" t="inlineStr">
        <is>
          <t>3XL</t>
        </is>
      </c>
      <c r="I749" s="0">
        <v>139.99</v>
      </c>
      <c r="J749" s="0">
        <v>4</v>
      </c>
    </row>
    <row r="750" spans="1:10" customHeight="0">
      <c r="A750" s="0">
        <f>HYPERLINK("https://dl.dropboxusercontent.com/scl/fi/jp7lpnpi2cw6okjn6atid/granger-1151655-tn.jpg?rlkey=othvxu78zr5kk1z86ax8v7put&amp;dl=0","Click to download Image")</f>
      </c>
      <c r="B750" s="0">
        <f>HYPERLINK("https://dl.dropboxusercontent.com/scl/fi/0dbhzit5fgyym49mwuqnm/mens-jackets-size-chartsgranger.jpg?rlkey=8bg9w0j24k2gd2z65c1qnc9bn&amp;dl=0","Click to download SizeChart")</f>
      </c>
      <c r="C750" s="0" t="inlineStr">
        <is>
          <t>Granger Men's Jacket</t>
        </is>
      </c>
      <c r="D750" s="0" t="inlineStr">
        <is>
          <t>'151655</t>
        </is>
      </c>
      <c r="E750" s="0" t="inlineStr">
        <is>
          <t>ISU GRANGE M BK:151655Z-12PK</t>
        </is>
      </c>
      <c r="F750" s="0" t="inlineStr">
        <is>
          <t>'801151655992</t>
        </is>
      </c>
      <c r="G750" s="0" t="inlineStr">
        <is>
          <t>MENS</t>
        </is>
      </c>
      <c r="H750" s="0" t="inlineStr">
        <is>
          <t>12 PACK</t>
        </is>
      </c>
      <c r="I750" s="0">
        <v>1350</v>
      </c>
      <c r="J750" s="0">
        <v>3</v>
      </c>
    </row>
    <row r="751" spans="1:10" customHeight="0">
      <c r="A751" s="0">
        <f>HYPERLINK("https://dl.dropboxusercontent.com/scl/fi/1fxbsl264ixi501rmr0oc/prima-151626-tn.jpg?rlkey=90aaap67m857asg7x5f98xm7k&amp;dl=0","Click to download Image")</f>
      </c>
      <c r="B751" s="0">
        <f>HYPERLINK("https://dl.dropboxusercontent.com/scl/fi/h7dkwbai828ii11gl1fy2/mens-jackets-size-chartsprima.jpg?rlkey=gt0agq00d2n3och7wr80bt15s&amp;dl=0","Click to download SizeChart")</f>
      </c>
      <c r="C751" s="0" t="inlineStr">
        <is>
          <t>Prima Men's Jacket</t>
        </is>
      </c>
      <c r="D751" s="0" t="inlineStr">
        <is>
          <t>'151626</t>
        </is>
      </c>
      <c r="E751" s="0" t="inlineStr">
        <is>
          <t>ISU PRIMA M CL:151626A-S</t>
        </is>
      </c>
      <c r="F751" s="0" t="inlineStr">
        <is>
          <t>'801151626046</t>
        </is>
      </c>
      <c r="G751" s="0" t="inlineStr">
        <is>
          <t>MENS</t>
        </is>
      </c>
      <c r="H751" s="0" t="inlineStr">
        <is>
          <t>S</t>
        </is>
      </c>
      <c r="I751" s="0">
        <v>149.99</v>
      </c>
      <c r="J751" s="0">
        <v>4</v>
      </c>
    </row>
    <row r="752" spans="1:10" customHeight="0">
      <c r="A752" s="0">
        <f>HYPERLINK("https://dl.dropboxusercontent.com/scl/fi/1fxbsl264ixi501rmr0oc/prima-151626-tn.jpg?rlkey=90aaap67m857asg7x5f98xm7k&amp;dl=0","Click to download Image")</f>
      </c>
      <c r="B752" s="0">
        <f>HYPERLINK("https://dl.dropboxusercontent.com/scl/fi/h7dkwbai828ii11gl1fy2/mens-jackets-size-chartsprima.jpg?rlkey=gt0agq00d2n3och7wr80bt15s&amp;dl=0","Click to download SizeChart")</f>
      </c>
      <c r="C752" s="0" t="inlineStr">
        <is>
          <t>Prima Men's Jacket</t>
        </is>
      </c>
      <c r="D752" s="0" t="inlineStr">
        <is>
          <t>'151626</t>
        </is>
      </c>
      <c r="E752" s="0" t="inlineStr">
        <is>
          <t>ISU PRIMA M CL:151626B-M</t>
        </is>
      </c>
      <c r="F752" s="0" t="inlineStr">
        <is>
          <t>'801151626053</t>
        </is>
      </c>
      <c r="G752" s="0" t="inlineStr">
        <is>
          <t>MENS</t>
        </is>
      </c>
      <c r="H752" s="0" t="inlineStr">
        <is>
          <t>M</t>
        </is>
      </c>
      <c r="I752" s="0">
        <v>149.99</v>
      </c>
      <c r="J752" s="0">
        <v>8</v>
      </c>
    </row>
    <row r="753" spans="1:10" customHeight="0">
      <c r="A753" s="0">
        <f>HYPERLINK("https://dl.dropboxusercontent.com/scl/fi/1fxbsl264ixi501rmr0oc/prima-151626-tn.jpg?rlkey=90aaap67m857asg7x5f98xm7k&amp;dl=0","Click to download Image")</f>
      </c>
      <c r="B753" s="0">
        <f>HYPERLINK("https://dl.dropboxusercontent.com/scl/fi/h7dkwbai828ii11gl1fy2/mens-jackets-size-chartsprima.jpg?rlkey=gt0agq00d2n3och7wr80bt15s&amp;dl=0","Click to download SizeChart")</f>
      </c>
      <c r="C753" s="0" t="inlineStr">
        <is>
          <t>Prima Men's Jacket</t>
        </is>
      </c>
      <c r="D753" s="0" t="inlineStr">
        <is>
          <t>'151626</t>
        </is>
      </c>
      <c r="E753" s="0" t="inlineStr">
        <is>
          <t>ISU PRIMA M CL:151626C-L</t>
        </is>
      </c>
      <c r="F753" s="0" t="inlineStr">
        <is>
          <t>'801151626060</t>
        </is>
      </c>
      <c r="G753" s="0" t="inlineStr">
        <is>
          <t>MENS</t>
        </is>
      </c>
      <c r="H753" s="0" t="inlineStr">
        <is>
          <t>L</t>
        </is>
      </c>
      <c r="I753" s="0">
        <v>149.99</v>
      </c>
      <c r="J753" s="0">
        <v>12</v>
      </c>
    </row>
    <row r="754" spans="1:10" customHeight="0">
      <c r="A754" s="0">
        <f>HYPERLINK("https://dl.dropboxusercontent.com/scl/fi/1fxbsl264ixi501rmr0oc/prima-151626-tn.jpg?rlkey=90aaap67m857asg7x5f98xm7k&amp;dl=0","Click to download Image")</f>
      </c>
      <c r="B754" s="0">
        <f>HYPERLINK("https://dl.dropboxusercontent.com/scl/fi/h7dkwbai828ii11gl1fy2/mens-jackets-size-chartsprima.jpg?rlkey=gt0agq00d2n3och7wr80bt15s&amp;dl=0","Click to download SizeChart")</f>
      </c>
      <c r="C754" s="0" t="inlineStr">
        <is>
          <t>Prima Men's Jacket</t>
        </is>
      </c>
      <c r="D754" s="0" t="inlineStr">
        <is>
          <t>'151626</t>
        </is>
      </c>
      <c r="E754" s="0" t="inlineStr">
        <is>
          <t>ISU PRIMA M CL:151626D-XL</t>
        </is>
      </c>
      <c r="F754" s="0" t="inlineStr">
        <is>
          <t>'801151626077</t>
        </is>
      </c>
      <c r="G754" s="0" t="inlineStr">
        <is>
          <t>MENS</t>
        </is>
      </c>
      <c r="H754" s="0" t="inlineStr">
        <is>
          <t>XL</t>
        </is>
      </c>
      <c r="I754" s="0">
        <v>149.99</v>
      </c>
      <c r="J754" s="0">
        <v>11</v>
      </c>
    </row>
    <row r="755" spans="1:10" customHeight="0">
      <c r="A755" s="0">
        <f>HYPERLINK("https://dl.dropboxusercontent.com/scl/fi/1fxbsl264ixi501rmr0oc/prima-151626-tn.jpg?rlkey=90aaap67m857asg7x5f98xm7k&amp;dl=0","Click to download Image")</f>
      </c>
      <c r="B755" s="0">
        <f>HYPERLINK("https://dl.dropboxusercontent.com/scl/fi/h7dkwbai828ii11gl1fy2/mens-jackets-size-chartsprima.jpg?rlkey=gt0agq00d2n3och7wr80bt15s&amp;dl=0","Click to download SizeChart")</f>
      </c>
      <c r="C755" s="0" t="inlineStr">
        <is>
          <t>Prima Men's Jacket</t>
        </is>
      </c>
      <c r="D755" s="0" t="inlineStr">
        <is>
          <t>'151626</t>
        </is>
      </c>
      <c r="E755" s="0" t="inlineStr">
        <is>
          <t>ISU PRIMA M CL:151626E-2XL</t>
        </is>
      </c>
      <c r="F755" s="0" t="inlineStr">
        <is>
          <t>'801151626084</t>
        </is>
      </c>
      <c r="G755" s="0" t="inlineStr">
        <is>
          <t>MENS</t>
        </is>
      </c>
      <c r="H755" s="0" t="inlineStr">
        <is>
          <t>2XL</t>
        </is>
      </c>
      <c r="I755" s="0">
        <v>149.99</v>
      </c>
      <c r="J755" s="0">
        <v>8</v>
      </c>
    </row>
    <row r="756" spans="1:10" customHeight="0">
      <c r="A756" s="0">
        <f>HYPERLINK("https://dl.dropboxusercontent.com/scl/fi/1fxbsl264ixi501rmr0oc/prima-151626-tn.jpg?rlkey=90aaap67m857asg7x5f98xm7k&amp;dl=0","Click to download Image")</f>
      </c>
      <c r="B756" s="0">
        <f>HYPERLINK("https://dl.dropboxusercontent.com/scl/fi/h7dkwbai828ii11gl1fy2/mens-jackets-size-chartsprima.jpg?rlkey=gt0agq00d2n3och7wr80bt15s&amp;dl=0","Click to download SizeChart")</f>
      </c>
      <c r="C756" s="0" t="inlineStr">
        <is>
          <t>Prima Men's Jacket</t>
        </is>
      </c>
      <c r="D756" s="0" t="inlineStr">
        <is>
          <t>'151626</t>
        </is>
      </c>
      <c r="E756" s="0" t="inlineStr">
        <is>
          <t>ISU PRIMA M CL:151626F-3XL</t>
        </is>
      </c>
      <c r="F756" s="0" t="inlineStr">
        <is>
          <t>'801151626091</t>
        </is>
      </c>
      <c r="G756" s="0" t="inlineStr">
        <is>
          <t>MENS</t>
        </is>
      </c>
      <c r="H756" s="0" t="inlineStr">
        <is>
          <t>3XL</t>
        </is>
      </c>
      <c r="I756" s="0">
        <v>149.99</v>
      </c>
      <c r="J756" s="0">
        <v>4</v>
      </c>
    </row>
    <row r="757" spans="1:10" customHeight="0">
      <c r="A757" s="0">
        <f>HYPERLINK("https://dl.dropboxusercontent.com/scl/fi/1fxbsl264ixi501rmr0oc/prima-151626-tn.jpg?rlkey=90aaap67m857asg7x5f98xm7k&amp;dl=0","Click to download Image")</f>
      </c>
      <c r="B757" s="0">
        <f>HYPERLINK("https://dl.dropboxusercontent.com/scl/fi/h7dkwbai828ii11gl1fy2/mens-jackets-size-chartsprima.jpg?rlkey=gt0agq00d2n3och7wr80bt15s&amp;dl=0","Click to download SizeChart")</f>
      </c>
      <c r="C757" s="0" t="inlineStr">
        <is>
          <t>Prima Men's Jacket</t>
        </is>
      </c>
      <c r="D757" s="0" t="inlineStr">
        <is>
          <t>'151626</t>
        </is>
      </c>
      <c r="E757" s="0" t="inlineStr">
        <is>
          <t>ISU PRIMA M CL:151626Z-12PK</t>
        </is>
      </c>
      <c r="F757" s="0" t="inlineStr">
        <is>
          <t>'801151626992</t>
        </is>
      </c>
      <c r="G757" s="0" t="inlineStr">
        <is>
          <t>MENS</t>
        </is>
      </c>
      <c r="H757" s="0" t="inlineStr">
        <is>
          <t>12 PACK</t>
        </is>
      </c>
      <c r="I757" s="0">
        <v>1446</v>
      </c>
      <c r="J757" s="0">
        <v>3</v>
      </c>
    </row>
    <row r="758" spans="1:10" customHeight="0">
      <c r="A758" s="0">
        <f>HYPERLINK("https://dl.dropboxusercontent.com/scl/fi/1dxbf9sc72dmglhmy5l22/valor-151771-tn.jpg?rlkey=wynr43pflj06fe8jx6pw7ge50&amp;dl=0","Click to download Image")</f>
      </c>
      <c r="B758" s="0">
        <f>HYPERLINK("https://dl.dropboxusercontent.com/scl/fi/no8us6enbrba11g9kgvaj/womens-size-chartsvalor.jpg?rlkey=xb1ozsyqfm8jg6vc53z7ygj5y&amp;dl=0","Click to download SizeChart")</f>
      </c>
      <c r="C758" s="0" t="inlineStr">
        <is>
          <t>Valor Women's Water Resistant Vest</t>
        </is>
      </c>
      <c r="D758" s="0" t="inlineStr">
        <is>
          <t>'151771</t>
        </is>
      </c>
      <c r="E758" s="0" t="inlineStr">
        <is>
          <t>ISU VALOR W CL:151771A-S</t>
        </is>
      </c>
      <c r="F758" s="0" t="inlineStr">
        <is>
          <t>'801151771043</t>
        </is>
      </c>
      <c r="G758" s="0" t="inlineStr">
        <is>
          <t>WOMENS</t>
        </is>
      </c>
      <c r="H758" s="0" t="inlineStr">
        <is>
          <t>S</t>
        </is>
      </c>
      <c r="I758" s="0">
        <v>79.99</v>
      </c>
      <c r="J758" s="0">
        <v>4</v>
      </c>
    </row>
    <row r="759" spans="1:10" customHeight="0">
      <c r="A759" s="0">
        <f>HYPERLINK("https://dl.dropboxusercontent.com/scl/fi/1dxbf9sc72dmglhmy5l22/valor-151771-tn.jpg?rlkey=wynr43pflj06fe8jx6pw7ge50&amp;dl=0","Click to download Image")</f>
      </c>
      <c r="B759" s="0">
        <f>HYPERLINK("https://dl.dropboxusercontent.com/scl/fi/no8us6enbrba11g9kgvaj/womens-size-chartsvalor.jpg?rlkey=xb1ozsyqfm8jg6vc53z7ygj5y&amp;dl=0","Click to download SizeChart")</f>
      </c>
      <c r="C759" s="0" t="inlineStr">
        <is>
          <t>Valor Women's Water Resistant Vest</t>
        </is>
      </c>
      <c r="D759" s="0" t="inlineStr">
        <is>
          <t>'151771</t>
        </is>
      </c>
      <c r="E759" s="0" t="inlineStr">
        <is>
          <t>ISU VALOR W CL:151771B-M</t>
        </is>
      </c>
      <c r="F759" s="0" t="inlineStr">
        <is>
          <t>'801151771050</t>
        </is>
      </c>
      <c r="G759" s="0" t="inlineStr">
        <is>
          <t>WOMENS</t>
        </is>
      </c>
      <c r="H759" s="0" t="inlineStr">
        <is>
          <t>M</t>
        </is>
      </c>
      <c r="I759" s="0">
        <v>79.99</v>
      </c>
      <c r="J759" s="0">
        <v>9</v>
      </c>
    </row>
    <row r="760" spans="1:10" customHeight="0">
      <c r="A760" s="0">
        <f>HYPERLINK("https://dl.dropboxusercontent.com/scl/fi/1dxbf9sc72dmglhmy5l22/valor-151771-tn.jpg?rlkey=wynr43pflj06fe8jx6pw7ge50&amp;dl=0","Click to download Image")</f>
      </c>
      <c r="B760" s="0">
        <f>HYPERLINK("https://dl.dropboxusercontent.com/scl/fi/no8us6enbrba11g9kgvaj/womens-size-chartsvalor.jpg?rlkey=xb1ozsyqfm8jg6vc53z7ygj5y&amp;dl=0","Click to download SizeChart")</f>
      </c>
      <c r="C760" s="0" t="inlineStr">
        <is>
          <t>Valor Women's Water Resistant Vest</t>
        </is>
      </c>
      <c r="D760" s="0" t="inlineStr">
        <is>
          <t>'151771</t>
        </is>
      </c>
      <c r="E760" s="0" t="inlineStr">
        <is>
          <t>ISU VALOR W CL:151771C-L</t>
        </is>
      </c>
      <c r="F760" s="0" t="inlineStr">
        <is>
          <t>'801151771067</t>
        </is>
      </c>
      <c r="G760" s="0" t="inlineStr">
        <is>
          <t>WOMENS</t>
        </is>
      </c>
      <c r="H760" s="0" t="inlineStr">
        <is>
          <t>L</t>
        </is>
      </c>
      <c r="I760" s="0">
        <v>79.99</v>
      </c>
      <c r="J760" s="0">
        <v>8</v>
      </c>
    </row>
    <row r="761" spans="1:10" customHeight="0">
      <c r="A761" s="0">
        <f>HYPERLINK("https://dl.dropboxusercontent.com/scl/fi/1dxbf9sc72dmglhmy5l22/valor-151771-tn.jpg?rlkey=wynr43pflj06fe8jx6pw7ge50&amp;dl=0","Click to download Image")</f>
      </c>
      <c r="B761" s="0">
        <f>HYPERLINK("https://dl.dropboxusercontent.com/scl/fi/no8us6enbrba11g9kgvaj/womens-size-chartsvalor.jpg?rlkey=xb1ozsyqfm8jg6vc53z7ygj5y&amp;dl=0","Click to download SizeChart")</f>
      </c>
      <c r="C761" s="0" t="inlineStr">
        <is>
          <t>Valor Women's Water Resistant Vest</t>
        </is>
      </c>
      <c r="D761" s="0" t="inlineStr">
        <is>
          <t>'151771</t>
        </is>
      </c>
      <c r="E761" s="0" t="inlineStr">
        <is>
          <t>ISU VALOR W CL:151771D-XL</t>
        </is>
      </c>
      <c r="F761" s="0" t="inlineStr">
        <is>
          <t>'801151771074</t>
        </is>
      </c>
      <c r="G761" s="0" t="inlineStr">
        <is>
          <t>WOMENS</t>
        </is>
      </c>
      <c r="H761" s="0" t="inlineStr">
        <is>
          <t>XL</t>
        </is>
      </c>
      <c r="I761" s="0">
        <v>79.99</v>
      </c>
      <c r="J761" s="0">
        <v>4</v>
      </c>
    </row>
    <row r="762" spans="1:10" customHeight="0">
      <c r="A762" s="0">
        <f>HYPERLINK("https://dl.dropboxusercontent.com/scl/fi/1dxbf9sc72dmglhmy5l22/valor-151771-tn.jpg?rlkey=wynr43pflj06fe8jx6pw7ge50&amp;dl=0","Click to download Image")</f>
      </c>
      <c r="B762" s="0">
        <f>HYPERLINK("https://dl.dropboxusercontent.com/scl/fi/no8us6enbrba11g9kgvaj/womens-size-chartsvalor.jpg?rlkey=xb1ozsyqfm8jg6vc53z7ygj5y&amp;dl=0","Click to download SizeChart")</f>
      </c>
      <c r="C762" s="0" t="inlineStr">
        <is>
          <t>Valor Women's Water Resistant Vest</t>
        </is>
      </c>
      <c r="D762" s="0" t="inlineStr">
        <is>
          <t>'151771</t>
        </is>
      </c>
      <c r="E762" s="0" t="inlineStr">
        <is>
          <t>ISU VALOR W CL:151771E-2XL</t>
        </is>
      </c>
      <c r="F762" s="0" t="inlineStr">
        <is>
          <t>'801151771081</t>
        </is>
      </c>
      <c r="G762" s="0" t="inlineStr">
        <is>
          <t>WOMENS</t>
        </is>
      </c>
      <c r="H762" s="0" t="inlineStr">
        <is>
          <t>2XL</t>
        </is>
      </c>
      <c r="I762" s="0">
        <v>79.99</v>
      </c>
      <c r="J762" s="0">
        <v>3</v>
      </c>
    </row>
    <row r="763" spans="1:10" customHeight="0">
      <c r="A763" s="0">
        <f>HYPERLINK("https://dl.dropboxusercontent.com/scl/fi/1dxbf9sc72dmglhmy5l22/valor-151771-tn.jpg?rlkey=wynr43pflj06fe8jx6pw7ge50&amp;dl=0","Click to download Image")</f>
      </c>
      <c r="B763" s="0">
        <f>HYPERLINK("https://dl.dropboxusercontent.com/scl/fi/no8us6enbrba11g9kgvaj/womens-size-chartsvalor.jpg?rlkey=xb1ozsyqfm8jg6vc53z7ygj5y&amp;dl=0","Click to download SizeChart")</f>
      </c>
      <c r="C763" s="0" t="inlineStr">
        <is>
          <t>Valor Women's Water Resistant Vest</t>
        </is>
      </c>
      <c r="D763" s="0" t="inlineStr">
        <is>
          <t>'151771</t>
        </is>
      </c>
      <c r="E763" s="0" t="inlineStr">
        <is>
          <t>ISU VALOR W CL:151771F-3XL</t>
        </is>
      </c>
      <c r="F763" s="0" t="inlineStr">
        <is>
          <t>'801151771098</t>
        </is>
      </c>
      <c r="G763" s="0" t="inlineStr">
        <is>
          <t>WOMENS</t>
        </is>
      </c>
      <c r="H763" s="0" t="inlineStr">
        <is>
          <t>3XL</t>
        </is>
      </c>
      <c r="I763" s="0">
        <v>79.99</v>
      </c>
      <c r="J763" s="0">
        <v>2</v>
      </c>
    </row>
    <row r="764" spans="1:10" customHeight="0">
      <c r="A764" s="0">
        <f>HYPERLINK("https://dl.dropboxusercontent.com/scl/fi/1dxbf9sc72dmglhmy5l22/valor-151771-tn.jpg?rlkey=wynr43pflj06fe8jx6pw7ge50&amp;dl=0","Click to download Image")</f>
      </c>
      <c r="B764" s="0">
        <f>HYPERLINK("https://dl.dropboxusercontent.com/scl/fi/no8us6enbrba11g9kgvaj/womens-size-chartsvalor.jpg?rlkey=xb1ozsyqfm8jg6vc53z7ygj5y&amp;dl=0","Click to download SizeChart")</f>
      </c>
      <c r="C764" s="0" t="inlineStr">
        <is>
          <t>Valor Women's Water Resistant Vest</t>
        </is>
      </c>
      <c r="D764" s="0" t="inlineStr">
        <is>
          <t>'151771</t>
        </is>
      </c>
      <c r="E764" s="0" t="inlineStr">
        <is>
          <t>ISU VALOR W CL:151771Z-12PK</t>
        </is>
      </c>
      <c r="F764" s="0" t="inlineStr">
        <is>
          <t>'801151771999</t>
        </is>
      </c>
      <c r="G764" s="0" t="inlineStr">
        <is>
          <t>WOMENS</t>
        </is>
      </c>
      <c r="H764" s="0" t="inlineStr">
        <is>
          <t>12 PACK</t>
        </is>
      </c>
      <c r="I764" s="0">
        <v>768</v>
      </c>
      <c r="J764" s="0">
        <v>2</v>
      </c>
    </row>
    <row r="765" spans="1:10" customHeight="0">
      <c r="A765" s="0">
        <f>HYPERLINK("https://dl.dropboxusercontent.com/scl/fi/d6zg0aqvay5fha4fkyn64/editdsc8342-copy.jpg?rlkey=nni3pvgrmmr9zkve5nzz7q8uz&amp;dl=0","Click to download Image")</f>
      </c>
      <c r="B765" s="0">
        <f>HYPERLINK("https://dl.dropboxusercontent.com/scl/fi/mz56y3g8psuur2x4dkw4y/womens-size-chartsprima.jpg?rlkey=czy0o701xivor4ct7czcfp87i&amp;dl=0","Click to download SizeChart")</f>
      </c>
      <c r="C765" s="0" t="inlineStr">
        <is>
          <t>Prima Women's Jacket</t>
        </is>
      </c>
      <c r="D765" s="0" t="inlineStr">
        <is>
          <t>'150133</t>
        </is>
      </c>
      <c r="E765" s="0" t="inlineStr">
        <is>
          <t>ISU PRIMA W CL:150133A-S</t>
        </is>
      </c>
      <c r="F765" s="0" t="inlineStr">
        <is>
          <t>'801150133040</t>
        </is>
      </c>
      <c r="G765" s="0" t="inlineStr">
        <is>
          <t>WOMENS</t>
        </is>
      </c>
      <c r="H765" s="0" t="inlineStr">
        <is>
          <t>S</t>
        </is>
      </c>
      <c r="I765" s="0">
        <v>149.99</v>
      </c>
      <c r="J765" s="0">
        <v>3</v>
      </c>
    </row>
    <row r="766" spans="1:10" customHeight="0">
      <c r="A766" s="0">
        <f>HYPERLINK("https://dl.dropboxusercontent.com/scl/fi/d6zg0aqvay5fha4fkyn64/editdsc8342-copy.jpg?rlkey=nni3pvgrmmr9zkve5nzz7q8uz&amp;dl=0","Click to download Image")</f>
      </c>
      <c r="B766" s="0">
        <f>HYPERLINK("https://dl.dropboxusercontent.com/scl/fi/mz56y3g8psuur2x4dkw4y/womens-size-chartsprima.jpg?rlkey=czy0o701xivor4ct7czcfp87i&amp;dl=0","Click to download SizeChart")</f>
      </c>
      <c r="C766" s="0" t="inlineStr">
        <is>
          <t>Prima Women's Jacket</t>
        </is>
      </c>
      <c r="D766" s="0" t="inlineStr">
        <is>
          <t>'150133</t>
        </is>
      </c>
      <c r="E766" s="0" t="inlineStr">
        <is>
          <t>ISU PRIMA W CL:150133B-M</t>
        </is>
      </c>
      <c r="F766" s="0" t="inlineStr">
        <is>
          <t>'801150133057</t>
        </is>
      </c>
      <c r="G766" s="0" t="inlineStr">
        <is>
          <t>WOMENS</t>
        </is>
      </c>
      <c r="H766" s="0" t="inlineStr">
        <is>
          <t>M</t>
        </is>
      </c>
      <c r="I766" s="0">
        <v>149.99</v>
      </c>
      <c r="J766" s="0">
        <v>16</v>
      </c>
    </row>
    <row r="767" spans="1:10" customHeight="0">
      <c r="A767" s="0">
        <f>HYPERLINK("https://dl.dropboxusercontent.com/scl/fi/d6zg0aqvay5fha4fkyn64/editdsc8342-copy.jpg?rlkey=nni3pvgrmmr9zkve5nzz7q8uz&amp;dl=0","Click to download Image")</f>
      </c>
      <c r="B767" s="0">
        <f>HYPERLINK("https://dl.dropboxusercontent.com/scl/fi/mz56y3g8psuur2x4dkw4y/womens-size-chartsprima.jpg?rlkey=czy0o701xivor4ct7czcfp87i&amp;dl=0","Click to download SizeChart")</f>
      </c>
      <c r="C767" s="0" t="inlineStr">
        <is>
          <t>Prima Women's Jacket</t>
        </is>
      </c>
      <c r="D767" s="0" t="inlineStr">
        <is>
          <t>'150133</t>
        </is>
      </c>
      <c r="E767" s="0" t="inlineStr">
        <is>
          <t>ISU PRIMA W CL:150133C-L</t>
        </is>
      </c>
      <c r="F767" s="0" t="inlineStr">
        <is>
          <t>'801150133064</t>
        </is>
      </c>
      <c r="G767" s="0" t="inlineStr">
        <is>
          <t>WOMENS</t>
        </is>
      </c>
      <c r="H767" s="0" t="inlineStr">
        <is>
          <t>L</t>
        </is>
      </c>
      <c r="I767" s="0">
        <v>149.99</v>
      </c>
      <c r="J767" s="0">
        <v>16</v>
      </c>
    </row>
    <row r="768" spans="1:10" customHeight="0">
      <c r="A768" s="0">
        <f>HYPERLINK("https://dl.dropboxusercontent.com/scl/fi/d6zg0aqvay5fha4fkyn64/editdsc8342-copy.jpg?rlkey=nni3pvgrmmr9zkve5nzz7q8uz&amp;dl=0","Click to download Image")</f>
      </c>
      <c r="B768" s="0">
        <f>HYPERLINK("https://dl.dropboxusercontent.com/scl/fi/mz56y3g8psuur2x4dkw4y/womens-size-chartsprima.jpg?rlkey=czy0o701xivor4ct7czcfp87i&amp;dl=0","Click to download SizeChart")</f>
      </c>
      <c r="C768" s="0" t="inlineStr">
        <is>
          <t>Prima Women's Jacket</t>
        </is>
      </c>
      <c r="D768" s="0" t="inlineStr">
        <is>
          <t>'150133</t>
        </is>
      </c>
      <c r="E768" s="0" t="inlineStr">
        <is>
          <t>ISU PRIMA W CL:150133D-XL</t>
        </is>
      </c>
      <c r="F768" s="0" t="inlineStr">
        <is>
          <t>'801150133071</t>
        </is>
      </c>
      <c r="G768" s="0" t="inlineStr">
        <is>
          <t>WOMENS</t>
        </is>
      </c>
      <c r="H768" s="0" t="inlineStr">
        <is>
          <t>XL</t>
        </is>
      </c>
      <c r="I768" s="0">
        <v>149.99</v>
      </c>
      <c r="J768" s="0">
        <v>4</v>
      </c>
    </row>
    <row r="769" spans="1:10" customHeight="0">
      <c r="A769" s="0">
        <f>HYPERLINK("https://dl.dropboxusercontent.com/scl/fi/d6zg0aqvay5fha4fkyn64/editdsc8342-copy.jpg?rlkey=nni3pvgrmmr9zkve5nzz7q8uz&amp;dl=0","Click to download Image")</f>
      </c>
      <c r="B769" s="0">
        <f>HYPERLINK("https://dl.dropboxusercontent.com/scl/fi/mz56y3g8psuur2x4dkw4y/womens-size-chartsprima.jpg?rlkey=czy0o701xivor4ct7czcfp87i&amp;dl=0","Click to download SizeChart")</f>
      </c>
      <c r="C769" s="0" t="inlineStr">
        <is>
          <t>Prima Women's Jacket</t>
        </is>
      </c>
      <c r="D769" s="0" t="inlineStr">
        <is>
          <t>'150133</t>
        </is>
      </c>
      <c r="E769" s="0" t="inlineStr">
        <is>
          <t>ISU PRIMA W CL:150133E-2XL</t>
        </is>
      </c>
      <c r="F769" s="0" t="inlineStr">
        <is>
          <t>'801150133088</t>
        </is>
      </c>
      <c r="G769" s="0" t="inlineStr">
        <is>
          <t>WOMENS</t>
        </is>
      </c>
      <c r="H769" s="0" t="inlineStr">
        <is>
          <t>2XL</t>
        </is>
      </c>
      <c r="I769" s="0">
        <v>149.99</v>
      </c>
      <c r="J769" s="0">
        <v>6</v>
      </c>
    </row>
    <row r="770" spans="1:10" customHeight="0">
      <c r="A770" s="0">
        <f>HYPERLINK("https://dl.dropboxusercontent.com/scl/fi/d6zg0aqvay5fha4fkyn64/editdsc8342-copy.jpg?rlkey=nni3pvgrmmr9zkve5nzz7q8uz&amp;dl=0","Click to download Image")</f>
      </c>
      <c r="B770" s="0">
        <f>HYPERLINK("https://dl.dropboxusercontent.com/scl/fi/mz56y3g8psuur2x4dkw4y/womens-size-chartsprima.jpg?rlkey=czy0o701xivor4ct7czcfp87i&amp;dl=0","Click to download SizeChart")</f>
      </c>
      <c r="C770" s="0" t="inlineStr">
        <is>
          <t>Prima Women's Jacket</t>
        </is>
      </c>
      <c r="D770" s="0" t="inlineStr">
        <is>
          <t>'150133</t>
        </is>
      </c>
      <c r="E770" s="0" t="inlineStr">
        <is>
          <t>ISU PRIMA W CL:150133F-3XL</t>
        </is>
      </c>
      <c r="F770" s="0" t="inlineStr">
        <is>
          <t>'801150133095</t>
        </is>
      </c>
      <c r="G770" s="0" t="inlineStr">
        <is>
          <t>WOMENS</t>
        </is>
      </c>
      <c r="H770" s="0" t="inlineStr">
        <is>
          <t>3XL</t>
        </is>
      </c>
      <c r="I770" s="0">
        <v>149.99</v>
      </c>
      <c r="J770" s="0">
        <v>2</v>
      </c>
    </row>
    <row r="771" spans="1:10" customHeight="0">
      <c r="A771" s="0">
        <f>HYPERLINK("https://dl.dropboxusercontent.com/scl/fi/d6zg0aqvay5fha4fkyn64/editdsc8342-copy.jpg?rlkey=nni3pvgrmmr9zkve5nzz7q8uz&amp;dl=0","Click to download Image")</f>
      </c>
      <c r="B771" s="0">
        <f>HYPERLINK("https://dl.dropboxusercontent.com/scl/fi/mz56y3g8psuur2x4dkw4y/womens-size-chartsprima.jpg?rlkey=czy0o701xivor4ct7czcfp87i&amp;dl=0","Click to download SizeChart")</f>
      </c>
      <c r="C771" s="0" t="inlineStr">
        <is>
          <t>Prima Women's Jacket</t>
        </is>
      </c>
      <c r="D771" s="0" t="inlineStr">
        <is>
          <t>'150133</t>
        </is>
      </c>
      <c r="E771" s="0" t="inlineStr">
        <is>
          <t>ISU PRIMA W CL:150133Z-12PK</t>
        </is>
      </c>
      <c r="F771" s="0" t="inlineStr">
        <is>
          <t>'801150133996</t>
        </is>
      </c>
      <c r="G771" s="0" t="inlineStr">
        <is>
          <t>WOMENS</t>
        </is>
      </c>
      <c r="H771" s="0" t="inlineStr">
        <is>
          <t>12 PACK</t>
        </is>
      </c>
      <c r="I771" s="0">
        <v>1440</v>
      </c>
      <c r="J771" s="0">
        <v>1</v>
      </c>
    </row>
    <row r="772" spans="1:10" customHeight="0">
      <c r="A772" s="0">
        <f>HYPERLINK("https://dl.dropboxusercontent.com/scl/fi/exw45f57o2zgyzxt2quo9/boaz-129700-f.jpg?rlkey=g9yng21rju41bskuzm72k5kfu&amp;dl=0","Click to download Image")</f>
      </c>
      <c r="C772" s="0" t="inlineStr">
        <is>
          <t>Boaz Youth Beanie</t>
        </is>
      </c>
      <c r="D772" s="0" t="inlineStr">
        <is>
          <t>'129700</t>
        </is>
      </c>
      <c r="E772" s="0" t="inlineStr">
        <is>
          <t>ISU BOAZ Y CL:129700</t>
        </is>
      </c>
      <c r="F772" s="0" t="inlineStr">
        <is>
          <t>'701129700016</t>
        </is>
      </c>
      <c r="G772" s="0" t="inlineStr">
        <is>
          <t>YOUTH</t>
        </is>
      </c>
      <c r="I772" s="0">
        <v>29.99</v>
      </c>
      <c r="J772" s="0">
        <v>11</v>
      </c>
    </row>
    <row r="773" spans="1:10" customHeight="0">
      <c r="A773" s="0">
        <f>HYPERLINK("https://dl.dropboxusercontent.com/scl/fi/pw3juh9wq6c24wdoe84si/granger-151816-tn.jpg?rlkey=v66715qgw1trjjfih7u54jzbj&amp;dl=0","Click to download Image")</f>
      </c>
      <c r="B773" s="0">
        <f>HYPERLINK("https://dl.dropboxusercontent.com/scl/fi/u5k3bxbaq8yks7ns5fxf6/womens-size-chartsgranger.jpg?rlkey=uksx8q0gx0e901861vhgnuu3u&amp;dl=0","Click to download SizeChart")</f>
      </c>
      <c r="C773" s="0" t="inlineStr">
        <is>
          <t>Granger Women's Jacket</t>
        </is>
      </c>
      <c r="D773" s="0" t="inlineStr">
        <is>
          <t>'151816</t>
        </is>
      </c>
      <c r="E773" s="0" t="inlineStr">
        <is>
          <t>ISU GRANGE W BK:151816A-S</t>
        </is>
      </c>
      <c r="F773" s="0" t="inlineStr">
        <is>
          <t>'801151816041</t>
        </is>
      </c>
      <c r="G773" s="0" t="inlineStr">
        <is>
          <t>WOMENS</t>
        </is>
      </c>
      <c r="H773" s="0" t="inlineStr">
        <is>
          <t>S</t>
        </is>
      </c>
      <c r="I773" s="0">
        <v>139.99</v>
      </c>
      <c r="J773" s="0">
        <v>5</v>
      </c>
    </row>
    <row r="774" spans="1:10" customHeight="0">
      <c r="A774" s="0">
        <f>HYPERLINK("https://dl.dropboxusercontent.com/scl/fi/pw3juh9wq6c24wdoe84si/granger-151816-tn.jpg?rlkey=v66715qgw1trjjfih7u54jzbj&amp;dl=0","Click to download Image")</f>
      </c>
      <c r="B774" s="0">
        <f>HYPERLINK("https://dl.dropboxusercontent.com/scl/fi/u5k3bxbaq8yks7ns5fxf6/womens-size-chartsgranger.jpg?rlkey=uksx8q0gx0e901861vhgnuu3u&amp;dl=0","Click to download SizeChart")</f>
      </c>
      <c r="C774" s="0" t="inlineStr">
        <is>
          <t>Granger Women's Jacket</t>
        </is>
      </c>
      <c r="D774" s="0" t="inlineStr">
        <is>
          <t>'151816</t>
        </is>
      </c>
      <c r="E774" s="0" t="inlineStr">
        <is>
          <t>ISU GRANGE W BK:151816B-M</t>
        </is>
      </c>
      <c r="F774" s="0" t="inlineStr">
        <is>
          <t>'801151816058</t>
        </is>
      </c>
      <c r="G774" s="0" t="inlineStr">
        <is>
          <t>WOMENS</t>
        </is>
      </c>
      <c r="H774" s="0" t="inlineStr">
        <is>
          <t>M</t>
        </is>
      </c>
      <c r="I774" s="0">
        <v>139.99</v>
      </c>
      <c r="J774" s="0">
        <v>10</v>
      </c>
    </row>
    <row r="775" spans="1:10" customHeight="0">
      <c r="A775" s="0">
        <f>HYPERLINK("https://dl.dropboxusercontent.com/scl/fi/pw3juh9wq6c24wdoe84si/granger-151816-tn.jpg?rlkey=v66715qgw1trjjfih7u54jzbj&amp;dl=0","Click to download Image")</f>
      </c>
      <c r="B775" s="0">
        <f>HYPERLINK("https://dl.dropboxusercontent.com/scl/fi/u5k3bxbaq8yks7ns5fxf6/womens-size-chartsgranger.jpg?rlkey=uksx8q0gx0e901861vhgnuu3u&amp;dl=0","Click to download SizeChart")</f>
      </c>
      <c r="C775" s="0" t="inlineStr">
        <is>
          <t>Granger Women's Jacket</t>
        </is>
      </c>
      <c r="D775" s="0" t="inlineStr">
        <is>
          <t>'151816</t>
        </is>
      </c>
      <c r="E775" s="0" t="inlineStr">
        <is>
          <t>ISU GRANGE W BK:151816C-L</t>
        </is>
      </c>
      <c r="F775" s="0" t="inlineStr">
        <is>
          <t>'801151816065</t>
        </is>
      </c>
      <c r="G775" s="0" t="inlineStr">
        <is>
          <t>WOMENS</t>
        </is>
      </c>
      <c r="H775" s="0" t="inlineStr">
        <is>
          <t>L</t>
        </is>
      </c>
      <c r="I775" s="0">
        <v>139.99</v>
      </c>
      <c r="J775" s="0">
        <v>10</v>
      </c>
    </row>
    <row r="776" spans="1:10" customHeight="0">
      <c r="A776" s="0">
        <f>HYPERLINK("https://dl.dropboxusercontent.com/scl/fi/pw3juh9wq6c24wdoe84si/granger-151816-tn.jpg?rlkey=v66715qgw1trjjfih7u54jzbj&amp;dl=0","Click to download Image")</f>
      </c>
      <c r="B776" s="0">
        <f>HYPERLINK("https://dl.dropboxusercontent.com/scl/fi/u5k3bxbaq8yks7ns5fxf6/womens-size-chartsgranger.jpg?rlkey=uksx8q0gx0e901861vhgnuu3u&amp;dl=0","Click to download SizeChart")</f>
      </c>
      <c r="C776" s="0" t="inlineStr">
        <is>
          <t>Granger Women's Jacket</t>
        </is>
      </c>
      <c r="D776" s="0" t="inlineStr">
        <is>
          <t>'151816</t>
        </is>
      </c>
      <c r="E776" s="0" t="inlineStr">
        <is>
          <t>ISU GRANGE W BK:151816D-XL</t>
        </is>
      </c>
      <c r="F776" s="0" t="inlineStr">
        <is>
          <t>'801151816072</t>
        </is>
      </c>
      <c r="G776" s="0" t="inlineStr">
        <is>
          <t>WOMENS</t>
        </is>
      </c>
      <c r="H776" s="0" t="inlineStr">
        <is>
          <t>XL</t>
        </is>
      </c>
      <c r="I776" s="0">
        <v>139.99</v>
      </c>
      <c r="J776" s="0">
        <v>5</v>
      </c>
    </row>
    <row r="777" spans="1:10" customHeight="0">
      <c r="A777" s="0">
        <f>HYPERLINK("https://dl.dropboxusercontent.com/scl/fi/pw3juh9wq6c24wdoe84si/granger-151816-tn.jpg?rlkey=v66715qgw1trjjfih7u54jzbj&amp;dl=0","Click to download Image")</f>
      </c>
      <c r="B777" s="0">
        <f>HYPERLINK("https://dl.dropboxusercontent.com/scl/fi/u5k3bxbaq8yks7ns5fxf6/womens-size-chartsgranger.jpg?rlkey=uksx8q0gx0e901861vhgnuu3u&amp;dl=0","Click to download SizeChart")</f>
      </c>
      <c r="C777" s="0" t="inlineStr">
        <is>
          <t>Granger Women's Jacket</t>
        </is>
      </c>
      <c r="D777" s="0" t="inlineStr">
        <is>
          <t>'151816</t>
        </is>
      </c>
      <c r="E777" s="0" t="inlineStr">
        <is>
          <t>ISU GRANGE W BK:151816E-2XL</t>
        </is>
      </c>
      <c r="F777" s="0" t="inlineStr">
        <is>
          <t>'801151816089</t>
        </is>
      </c>
      <c r="G777" s="0" t="inlineStr">
        <is>
          <t>WOMENS</t>
        </is>
      </c>
      <c r="H777" s="0" t="inlineStr">
        <is>
          <t>2XL</t>
        </is>
      </c>
      <c r="I777" s="0">
        <v>139.99</v>
      </c>
      <c r="J777" s="0">
        <v>4</v>
      </c>
    </row>
    <row r="778" spans="1:10" customHeight="0">
      <c r="A778" s="0">
        <f>HYPERLINK("https://dl.dropboxusercontent.com/scl/fi/pw3juh9wq6c24wdoe84si/granger-151816-tn.jpg?rlkey=v66715qgw1trjjfih7u54jzbj&amp;dl=0","Click to download Image")</f>
      </c>
      <c r="B778" s="0">
        <f>HYPERLINK("https://dl.dropboxusercontent.com/scl/fi/u5k3bxbaq8yks7ns5fxf6/womens-size-chartsgranger.jpg?rlkey=uksx8q0gx0e901861vhgnuu3u&amp;dl=0","Click to download SizeChart")</f>
      </c>
      <c r="C778" s="0" t="inlineStr">
        <is>
          <t>Granger Women's Jacket</t>
        </is>
      </c>
      <c r="D778" s="0" t="inlineStr">
        <is>
          <t>'151816</t>
        </is>
      </c>
      <c r="E778" s="0" t="inlineStr">
        <is>
          <t>ISU GRANGE W BK:151816F-3XL</t>
        </is>
      </c>
      <c r="F778" s="0" t="inlineStr">
        <is>
          <t>'801151816096</t>
        </is>
      </c>
      <c r="G778" s="0" t="inlineStr">
        <is>
          <t>WOMENS</t>
        </is>
      </c>
      <c r="H778" s="0" t="inlineStr">
        <is>
          <t>3XL</t>
        </is>
      </c>
      <c r="I778" s="0">
        <v>139.99</v>
      </c>
      <c r="J778" s="0">
        <v>2</v>
      </c>
    </row>
    <row r="779" spans="1:10" customHeight="0">
      <c r="A779" s="0">
        <f>HYPERLINK("https://dl.dropboxusercontent.com/scl/fi/pw3juh9wq6c24wdoe84si/granger-151816-tn.jpg?rlkey=v66715qgw1trjjfih7u54jzbj&amp;dl=0","Click to download Image")</f>
      </c>
      <c r="B779" s="0">
        <f>HYPERLINK("https://dl.dropboxusercontent.com/scl/fi/u5k3bxbaq8yks7ns5fxf6/womens-size-chartsgranger.jpg?rlkey=uksx8q0gx0e901861vhgnuu3u&amp;dl=0","Click to download SizeChart")</f>
      </c>
      <c r="C779" s="0" t="inlineStr">
        <is>
          <t>Granger Women's Jacket</t>
        </is>
      </c>
      <c r="D779" s="0" t="inlineStr">
        <is>
          <t>'151816</t>
        </is>
      </c>
      <c r="E779" s="0" t="inlineStr">
        <is>
          <t>ISU GRANGE W BK:151816Z-12PK</t>
        </is>
      </c>
      <c r="F779" s="0" t="inlineStr">
        <is>
          <t>'801151816997</t>
        </is>
      </c>
      <c r="G779" s="0" t="inlineStr">
        <is>
          <t>WOMENS</t>
        </is>
      </c>
      <c r="H779" s="0" t="inlineStr">
        <is>
          <t>12 PACK</t>
        </is>
      </c>
      <c r="I779" s="0">
        <v>1344</v>
      </c>
      <c r="J779" s="0">
        <v>2</v>
      </c>
    </row>
    <row r="780" spans="1:10" customHeight="0">
      <c r="A780" s="0">
        <f>HYPERLINK("https://dl.dropboxusercontent.com/scl/fi/hjfhm4ujnfmfxrhotfash/thumb-sideline2023beaniesmuboaz-0640952.jpg?rlkey=iqy7x1plvo401e5a55pvmretb&amp;dl=0","Click to download Image")</f>
      </c>
      <c r="C780" s="0" t="inlineStr">
        <is>
          <t>Boaz Youth Beanie</t>
        </is>
      </c>
      <c r="D780" s="0" t="inlineStr">
        <is>
          <t>'140870</t>
        </is>
      </c>
      <c r="E780" s="0" t="inlineStr">
        <is>
          <t>ISU BOAZ Y CL:140870</t>
        </is>
      </c>
      <c r="F780" s="0" t="inlineStr">
        <is>
          <t>'701140870019</t>
        </is>
      </c>
      <c r="G780" s="0" t="inlineStr">
        <is>
          <t>YOUTH</t>
        </is>
      </c>
      <c r="I780" s="0">
        <v>29.99</v>
      </c>
      <c r="J780" s="0">
        <v>65</v>
      </c>
    </row>
    <row r="781" spans="1:10" customHeight="0">
      <c r="A781" s="0">
        <f>HYPERLINK("https://dl.dropboxusercontent.com/scl/fi/z9fg66omqcyozaaxxcoz0/captial-151830-f.jpg?rlkey=8ikhmr1tbfl2c5kp5gt7476h4&amp;dl=0","Click to download Image")</f>
      </c>
      <c r="B781" s="0">
        <f>HYPERLINK("https://dl.dropboxusercontent.com/scl/fi/k9iza6tzwblkcdncg011a/womens-size-chartscapital.jpg?rlkey=jny1alj47ok64kpc13v0l4ttm&amp;dl=0","Click to download SizeChart")</f>
      </c>
      <c r="C781" s="0" t="inlineStr">
        <is>
          <t>Capital Women's Jacket</t>
        </is>
      </c>
      <c r="D781" s="0" t="inlineStr">
        <is>
          <t>'151830</t>
        </is>
      </c>
      <c r="E781" s="0" t="inlineStr">
        <is>
          <t>ISU CAPITA W BK:151830A-S</t>
        </is>
      </c>
      <c r="F781" s="0" t="inlineStr">
        <is>
          <t>'801151830047</t>
        </is>
      </c>
      <c r="G781" s="0" t="inlineStr">
        <is>
          <t>WOMENS</t>
        </is>
      </c>
      <c r="H781" s="0" t="inlineStr">
        <is>
          <t>S</t>
        </is>
      </c>
      <c r="I781" s="0">
        <v>129.99</v>
      </c>
      <c r="J781" s="0">
        <v>4</v>
      </c>
    </row>
    <row r="782" spans="1:10" customHeight="0">
      <c r="A782" s="0">
        <f>HYPERLINK("https://dl.dropboxusercontent.com/scl/fi/z9fg66omqcyozaaxxcoz0/captial-151830-f.jpg?rlkey=8ikhmr1tbfl2c5kp5gt7476h4&amp;dl=0","Click to download Image")</f>
      </c>
      <c r="B782" s="0">
        <f>HYPERLINK("https://dl.dropboxusercontent.com/scl/fi/k9iza6tzwblkcdncg011a/womens-size-chartscapital.jpg?rlkey=jny1alj47ok64kpc13v0l4ttm&amp;dl=0","Click to download SizeChart")</f>
      </c>
      <c r="C782" s="0" t="inlineStr">
        <is>
          <t>Capital Women's Jacket</t>
        </is>
      </c>
      <c r="D782" s="0" t="inlineStr">
        <is>
          <t>'151830</t>
        </is>
      </c>
      <c r="E782" s="0" t="inlineStr">
        <is>
          <t>ISU CAPITA W BK:151830B-M</t>
        </is>
      </c>
      <c r="F782" s="0" t="inlineStr">
        <is>
          <t>'801151830054</t>
        </is>
      </c>
      <c r="G782" s="0" t="inlineStr">
        <is>
          <t>WOMENS</t>
        </is>
      </c>
      <c r="H782" s="0" t="inlineStr">
        <is>
          <t>M</t>
        </is>
      </c>
      <c r="I782" s="0">
        <v>129.99</v>
      </c>
      <c r="J782" s="0">
        <v>7</v>
      </c>
    </row>
    <row r="783" spans="1:10" customHeight="0">
      <c r="A783" s="0">
        <f>HYPERLINK("https://dl.dropboxusercontent.com/scl/fi/z9fg66omqcyozaaxxcoz0/captial-151830-f.jpg?rlkey=8ikhmr1tbfl2c5kp5gt7476h4&amp;dl=0","Click to download Image")</f>
      </c>
      <c r="B783" s="0">
        <f>HYPERLINK("https://dl.dropboxusercontent.com/scl/fi/k9iza6tzwblkcdncg011a/womens-size-chartscapital.jpg?rlkey=jny1alj47ok64kpc13v0l4ttm&amp;dl=0","Click to download SizeChart")</f>
      </c>
      <c r="C783" s="0" t="inlineStr">
        <is>
          <t>Capital Women's Jacket</t>
        </is>
      </c>
      <c r="D783" s="0" t="inlineStr">
        <is>
          <t>'151830</t>
        </is>
      </c>
      <c r="E783" s="0" t="inlineStr">
        <is>
          <t>ISU CAPITA W BK:151830C-L</t>
        </is>
      </c>
      <c r="F783" s="0" t="inlineStr">
        <is>
          <t>'801151830061</t>
        </is>
      </c>
      <c r="G783" s="0" t="inlineStr">
        <is>
          <t>WOMENS</t>
        </is>
      </c>
      <c r="H783" s="0" t="inlineStr">
        <is>
          <t>L</t>
        </is>
      </c>
      <c r="I783" s="0">
        <v>129.99</v>
      </c>
      <c r="J783" s="0">
        <v>7</v>
      </c>
    </row>
    <row r="784" spans="1:10" customHeight="0">
      <c r="A784" s="0">
        <f>HYPERLINK("https://dl.dropboxusercontent.com/scl/fi/z9fg66omqcyozaaxxcoz0/captial-151830-f.jpg?rlkey=8ikhmr1tbfl2c5kp5gt7476h4&amp;dl=0","Click to download Image")</f>
      </c>
      <c r="B784" s="0">
        <f>HYPERLINK("https://dl.dropboxusercontent.com/scl/fi/k9iza6tzwblkcdncg011a/womens-size-chartscapital.jpg?rlkey=jny1alj47ok64kpc13v0l4ttm&amp;dl=0","Click to download SizeChart")</f>
      </c>
      <c r="C784" s="0" t="inlineStr">
        <is>
          <t>Capital Women's Jacket</t>
        </is>
      </c>
      <c r="D784" s="0" t="inlineStr">
        <is>
          <t>'151830</t>
        </is>
      </c>
      <c r="E784" s="0" t="inlineStr">
        <is>
          <t>ISU CAPITA W BK:151830D-XL</t>
        </is>
      </c>
      <c r="F784" s="0" t="inlineStr">
        <is>
          <t>'801151830078</t>
        </is>
      </c>
      <c r="G784" s="0" t="inlineStr">
        <is>
          <t>WOMENS</t>
        </is>
      </c>
      <c r="H784" s="0" t="inlineStr">
        <is>
          <t>XL</t>
        </is>
      </c>
      <c r="I784" s="0">
        <v>129.99</v>
      </c>
      <c r="J784" s="0">
        <v>3</v>
      </c>
    </row>
    <row r="785" spans="1:10" customHeight="0">
      <c r="A785" s="0">
        <f>HYPERLINK("https://dl.dropboxusercontent.com/scl/fi/z9fg66omqcyozaaxxcoz0/captial-151830-f.jpg?rlkey=8ikhmr1tbfl2c5kp5gt7476h4&amp;dl=0","Click to download Image")</f>
      </c>
      <c r="B785" s="0">
        <f>HYPERLINK("https://dl.dropboxusercontent.com/scl/fi/k9iza6tzwblkcdncg011a/womens-size-chartscapital.jpg?rlkey=jny1alj47ok64kpc13v0l4ttm&amp;dl=0","Click to download SizeChart")</f>
      </c>
      <c r="C785" s="0" t="inlineStr">
        <is>
          <t>Capital Women's Jacket</t>
        </is>
      </c>
      <c r="D785" s="0" t="inlineStr">
        <is>
          <t>'151830</t>
        </is>
      </c>
      <c r="E785" s="0" t="inlineStr">
        <is>
          <t>ISU CAPITA W BK:151830E-2XL</t>
        </is>
      </c>
      <c r="F785" s="0" t="inlineStr">
        <is>
          <t>'801151830085</t>
        </is>
      </c>
      <c r="G785" s="0" t="inlineStr">
        <is>
          <t>WOMENS</t>
        </is>
      </c>
      <c r="H785" s="0" t="inlineStr">
        <is>
          <t>2XL</t>
        </is>
      </c>
      <c r="I785" s="0">
        <v>129.99</v>
      </c>
      <c r="J785" s="0">
        <v>3</v>
      </c>
    </row>
    <row r="786" spans="1:10" customHeight="0">
      <c r="A786" s="0">
        <f>HYPERLINK("https://dl.dropboxusercontent.com/scl/fi/z9fg66omqcyozaaxxcoz0/captial-151830-f.jpg?rlkey=8ikhmr1tbfl2c5kp5gt7476h4&amp;dl=0","Click to download Image")</f>
      </c>
      <c r="B786" s="0">
        <f>HYPERLINK("https://dl.dropboxusercontent.com/scl/fi/k9iza6tzwblkcdncg011a/womens-size-chartscapital.jpg?rlkey=jny1alj47ok64kpc13v0l4ttm&amp;dl=0","Click to download SizeChart")</f>
      </c>
      <c r="C786" s="0" t="inlineStr">
        <is>
          <t>Capital Women's Jacket</t>
        </is>
      </c>
      <c r="D786" s="0" t="inlineStr">
        <is>
          <t>'151830</t>
        </is>
      </c>
      <c r="E786" s="0" t="inlineStr">
        <is>
          <t>ISU CAPITA W BK:151830F-3XL</t>
        </is>
      </c>
      <c r="F786" s="0" t="inlineStr">
        <is>
          <t>'801151830092</t>
        </is>
      </c>
      <c r="G786" s="0" t="inlineStr">
        <is>
          <t>WOMENS</t>
        </is>
      </c>
      <c r="H786" s="0" t="inlineStr">
        <is>
          <t>3XL</t>
        </is>
      </c>
      <c r="I786" s="0">
        <v>129.99</v>
      </c>
      <c r="J786" s="0">
        <v>1</v>
      </c>
    </row>
    <row r="787" spans="1:10" customHeight="0">
      <c r="A787" s="0">
        <f>HYPERLINK("https://dl.dropboxusercontent.com/scl/fi/z9fg66omqcyozaaxxcoz0/captial-151830-f.jpg?rlkey=8ikhmr1tbfl2c5kp5gt7476h4&amp;dl=0","Click to download Image")</f>
      </c>
      <c r="B787" s="0">
        <f>HYPERLINK("https://dl.dropboxusercontent.com/scl/fi/k9iza6tzwblkcdncg011a/womens-size-chartscapital.jpg?rlkey=jny1alj47ok64kpc13v0l4ttm&amp;dl=0","Click to download SizeChart")</f>
      </c>
      <c r="C787" s="0" t="inlineStr">
        <is>
          <t>Capital Women's Jacket</t>
        </is>
      </c>
      <c r="D787" s="0" t="inlineStr">
        <is>
          <t>'151830</t>
        </is>
      </c>
      <c r="E787" s="0" t="inlineStr">
        <is>
          <t>ISU CAPITA W BK:151830Z-12PK</t>
        </is>
      </c>
      <c r="F787" s="0" t="inlineStr">
        <is>
          <t>'801151830993</t>
        </is>
      </c>
      <c r="G787" s="0" t="inlineStr">
        <is>
          <t>WOMENS</t>
        </is>
      </c>
      <c r="H787" s="0" t="inlineStr">
        <is>
          <t>12 PACK</t>
        </is>
      </c>
      <c r="I787" s="0">
        <v>1248</v>
      </c>
      <c r="J787" s="0">
        <v>1</v>
      </c>
    </row>
    <row r="788" spans="1:10" customHeight="0">
      <c r="A788" s="0">
        <f>HYPERLINK("https://dl.dropboxusercontent.com/scl/fi/ia56gvfoiclcmu88wklu6/capital-151670-f.jpg?rlkey=yqrprcd4d5ywovlhc13biu606&amp;dl=0","Click to download Image")</f>
      </c>
      <c r="B788" s="0">
        <f>HYPERLINK("https://dl.dropboxusercontent.com/scl/fi/ky0fp0s98ggv8afjhwdlt/mens-jackets-size-chartscapital.jpg?rlkey=2k23jcvmldj59qr67a6o8gvcx&amp;dl=0","Click to download SizeChart")</f>
      </c>
      <c r="C788" s="0" t="inlineStr">
        <is>
          <t>Capital Men's Jacket</t>
        </is>
      </c>
      <c r="D788" s="0" t="inlineStr">
        <is>
          <t>'151670</t>
        </is>
      </c>
      <c r="E788" s="0" t="inlineStr">
        <is>
          <t>ISU CAPITA M BK:151670A-S</t>
        </is>
      </c>
      <c r="F788" s="0" t="inlineStr">
        <is>
          <t>'801151670049</t>
        </is>
      </c>
      <c r="G788" s="0" t="inlineStr">
        <is>
          <t>MENS</t>
        </is>
      </c>
      <c r="H788" s="0" t="inlineStr">
        <is>
          <t>S</t>
        </is>
      </c>
      <c r="I788" s="0">
        <v>129.99</v>
      </c>
      <c r="J788" s="0">
        <v>2</v>
      </c>
    </row>
    <row r="789" spans="1:10" customHeight="0">
      <c r="A789" s="0">
        <f>HYPERLINK("https://dl.dropboxusercontent.com/scl/fi/ia56gvfoiclcmu88wklu6/capital-151670-f.jpg?rlkey=yqrprcd4d5ywovlhc13biu606&amp;dl=0","Click to download Image")</f>
      </c>
      <c r="B789" s="0">
        <f>HYPERLINK("https://dl.dropboxusercontent.com/scl/fi/ky0fp0s98ggv8afjhwdlt/mens-jackets-size-chartscapital.jpg?rlkey=2k23jcvmldj59qr67a6o8gvcx&amp;dl=0","Click to download SizeChart")</f>
      </c>
      <c r="C789" s="0" t="inlineStr">
        <is>
          <t>Capital Men's Jacket</t>
        </is>
      </c>
      <c r="D789" s="0" t="inlineStr">
        <is>
          <t>'151670</t>
        </is>
      </c>
      <c r="E789" s="0" t="inlineStr">
        <is>
          <t>ISU CAPITA M BK:151670B-M</t>
        </is>
      </c>
      <c r="F789" s="0" t="inlineStr">
        <is>
          <t>'801151670056</t>
        </is>
      </c>
      <c r="G789" s="0" t="inlineStr">
        <is>
          <t>MENS</t>
        </is>
      </c>
      <c r="H789" s="0" t="inlineStr">
        <is>
          <t>M</t>
        </is>
      </c>
      <c r="I789" s="0">
        <v>129.99</v>
      </c>
      <c r="J789" s="0">
        <v>4</v>
      </c>
    </row>
    <row r="790" spans="1:10" customHeight="0">
      <c r="A790" s="0">
        <f>HYPERLINK("https://dl.dropboxusercontent.com/scl/fi/ia56gvfoiclcmu88wklu6/capital-151670-f.jpg?rlkey=yqrprcd4d5ywovlhc13biu606&amp;dl=0","Click to download Image")</f>
      </c>
      <c r="B790" s="0">
        <f>HYPERLINK("https://dl.dropboxusercontent.com/scl/fi/ky0fp0s98ggv8afjhwdlt/mens-jackets-size-chartscapital.jpg?rlkey=2k23jcvmldj59qr67a6o8gvcx&amp;dl=0","Click to download SizeChart")</f>
      </c>
      <c r="C790" s="0" t="inlineStr">
        <is>
          <t>Capital Men's Jacket</t>
        </is>
      </c>
      <c r="D790" s="0" t="inlineStr">
        <is>
          <t>'151670</t>
        </is>
      </c>
      <c r="E790" s="0" t="inlineStr">
        <is>
          <t>ISU CAPITA M BK:151670C-L</t>
        </is>
      </c>
      <c r="F790" s="0" t="inlineStr">
        <is>
          <t>'801151670063</t>
        </is>
      </c>
      <c r="G790" s="0" t="inlineStr">
        <is>
          <t>MENS</t>
        </is>
      </c>
      <c r="H790" s="0" t="inlineStr">
        <is>
          <t>L</t>
        </is>
      </c>
      <c r="I790" s="0">
        <v>129.99</v>
      </c>
      <c r="J790" s="0">
        <v>6</v>
      </c>
    </row>
    <row r="791" spans="1:10" customHeight="0">
      <c r="A791" s="0">
        <f>HYPERLINK("https://dl.dropboxusercontent.com/scl/fi/ia56gvfoiclcmu88wklu6/capital-151670-f.jpg?rlkey=yqrprcd4d5ywovlhc13biu606&amp;dl=0","Click to download Image")</f>
      </c>
      <c r="B791" s="0">
        <f>HYPERLINK("https://dl.dropboxusercontent.com/scl/fi/ky0fp0s98ggv8afjhwdlt/mens-jackets-size-chartscapital.jpg?rlkey=2k23jcvmldj59qr67a6o8gvcx&amp;dl=0","Click to download SizeChart")</f>
      </c>
      <c r="C791" s="0" t="inlineStr">
        <is>
          <t>Capital Men's Jacket</t>
        </is>
      </c>
      <c r="D791" s="0" t="inlineStr">
        <is>
          <t>'151670</t>
        </is>
      </c>
      <c r="E791" s="0" t="inlineStr">
        <is>
          <t>ISU CAPITA M BK:151670D-XL</t>
        </is>
      </c>
      <c r="F791" s="0" t="inlineStr">
        <is>
          <t>'801151670070</t>
        </is>
      </c>
      <c r="G791" s="0" t="inlineStr">
        <is>
          <t>MENS</t>
        </is>
      </c>
      <c r="H791" s="0" t="inlineStr">
        <is>
          <t>XL</t>
        </is>
      </c>
      <c r="I791" s="0">
        <v>129.99</v>
      </c>
      <c r="J791" s="0">
        <v>6</v>
      </c>
    </row>
    <row r="792" spans="1:10" customHeight="0">
      <c r="A792" s="0">
        <f>HYPERLINK("https://dl.dropboxusercontent.com/scl/fi/ia56gvfoiclcmu88wklu6/capital-151670-f.jpg?rlkey=yqrprcd4d5ywovlhc13biu606&amp;dl=0","Click to download Image")</f>
      </c>
      <c r="B792" s="0">
        <f>HYPERLINK("https://dl.dropboxusercontent.com/scl/fi/ky0fp0s98ggv8afjhwdlt/mens-jackets-size-chartscapital.jpg?rlkey=2k23jcvmldj59qr67a6o8gvcx&amp;dl=0","Click to download SizeChart")</f>
      </c>
      <c r="C792" s="0" t="inlineStr">
        <is>
          <t>Capital Men's Jacket</t>
        </is>
      </c>
      <c r="D792" s="0" t="inlineStr">
        <is>
          <t>'151670</t>
        </is>
      </c>
      <c r="E792" s="0" t="inlineStr">
        <is>
          <t>ISU CAPITA M BK:151670E-2XL</t>
        </is>
      </c>
      <c r="F792" s="0" t="inlineStr">
        <is>
          <t>'801151670087</t>
        </is>
      </c>
      <c r="G792" s="0" t="inlineStr">
        <is>
          <t>MENS</t>
        </is>
      </c>
      <c r="H792" s="0" t="inlineStr">
        <is>
          <t>2XL</t>
        </is>
      </c>
      <c r="I792" s="0">
        <v>129.99</v>
      </c>
      <c r="J792" s="0">
        <v>4</v>
      </c>
    </row>
    <row r="793" spans="1:10" customHeight="0">
      <c r="A793" s="0">
        <f>HYPERLINK("https://dl.dropboxusercontent.com/scl/fi/ia56gvfoiclcmu88wklu6/capital-151670-f.jpg?rlkey=yqrprcd4d5ywovlhc13biu606&amp;dl=0","Click to download Image")</f>
      </c>
      <c r="B793" s="0">
        <f>HYPERLINK("https://dl.dropboxusercontent.com/scl/fi/ky0fp0s98ggv8afjhwdlt/mens-jackets-size-chartscapital.jpg?rlkey=2k23jcvmldj59qr67a6o8gvcx&amp;dl=0","Click to download SizeChart")</f>
      </c>
      <c r="C793" s="0" t="inlineStr">
        <is>
          <t>Capital Men's Jacket</t>
        </is>
      </c>
      <c r="D793" s="0" t="inlineStr">
        <is>
          <t>'151670</t>
        </is>
      </c>
      <c r="E793" s="0" t="inlineStr">
        <is>
          <t>ISU CAPITA M BK:151670F-3XL</t>
        </is>
      </c>
      <c r="F793" s="0" t="inlineStr">
        <is>
          <t>'801151670094</t>
        </is>
      </c>
      <c r="G793" s="0" t="inlineStr">
        <is>
          <t>MENS</t>
        </is>
      </c>
      <c r="H793" s="0" t="inlineStr">
        <is>
          <t>3XL</t>
        </is>
      </c>
      <c r="I793" s="0">
        <v>129.99</v>
      </c>
      <c r="J793" s="0">
        <v>1</v>
      </c>
    </row>
    <row r="794" spans="1:10" customHeight="0">
      <c r="A794" s="0">
        <f>HYPERLINK("https://dl.dropboxusercontent.com/scl/fi/ia56gvfoiclcmu88wklu6/capital-151670-f.jpg?rlkey=yqrprcd4d5ywovlhc13biu606&amp;dl=0","Click to download Image")</f>
      </c>
      <c r="B794" s="0">
        <f>HYPERLINK("https://dl.dropboxusercontent.com/scl/fi/ky0fp0s98ggv8afjhwdlt/mens-jackets-size-chartscapital.jpg?rlkey=2k23jcvmldj59qr67a6o8gvcx&amp;dl=0","Click to download SizeChart")</f>
      </c>
      <c r="C794" s="0" t="inlineStr">
        <is>
          <t>Capital Men's Jacket</t>
        </is>
      </c>
      <c r="D794" s="0" t="inlineStr">
        <is>
          <t>'151670</t>
        </is>
      </c>
      <c r="E794" s="0" t="inlineStr">
        <is>
          <t>ISU CAPITA M BK:151670Z-12PK</t>
        </is>
      </c>
      <c r="F794" s="0" t="inlineStr">
        <is>
          <t>'801151670995</t>
        </is>
      </c>
      <c r="G794" s="0" t="inlineStr">
        <is>
          <t>MENS</t>
        </is>
      </c>
      <c r="H794" s="0" t="inlineStr">
        <is>
          <t>12 PACK</t>
        </is>
      </c>
      <c r="I794" s="0">
        <v>1254</v>
      </c>
      <c r="J794" s="0">
        <v>2</v>
      </c>
    </row>
    <row r="795" spans="1:10" customHeight="0">
      <c r="A795" s="0">
        <f>HYPERLINK("https://dl.dropboxusercontent.com/scl/fi/91ygppn3glaqvpwampz99/canton-151872-f.jpg?rlkey=ds3hcqdkeuewrs6bfwczmz5rf&amp;dl=0","Click to download Image")</f>
      </c>
      <c r="C795" s="0" t="inlineStr">
        <is>
          <t>Canton Tote</t>
        </is>
      </c>
      <c r="D795" s="0" t="inlineStr">
        <is>
          <t>'151872</t>
        </is>
      </c>
      <c r="E795" s="0" t="inlineStr">
        <is>
          <t>ISU CANTON  CL:151872</t>
        </is>
      </c>
      <c r="F795" s="0" t="inlineStr">
        <is>
          <t>'901151872013</t>
        </is>
      </c>
      <c r="H795" s="0" t="inlineStr">
        <is>
          <t>ONE SIZE</t>
        </is>
      </c>
      <c r="I795" s="0">
        <v>14.99</v>
      </c>
      <c r="J795" s="0">
        <v>57</v>
      </c>
    </row>
    <row r="796" spans="1:10" customHeight="0">
      <c r="A796" s="0">
        <f>HYPERLINK("https://dl.dropboxusercontent.com/scl/fi/cks3k40o556s73y9h3eaf/ace-151461-tn.jpg?rlkey=92da8pms5grnav9rdgrkeucbt&amp;dl=0","Click to download Image")</f>
      </c>
      <c r="C796" s="0" t="inlineStr">
        <is>
          <t>Ace Youth Hoodie</t>
        </is>
      </c>
      <c r="D796" s="0" t="inlineStr">
        <is>
          <t>'151461</t>
        </is>
      </c>
      <c r="E796" s="0" t="inlineStr">
        <is>
          <t>ISU ACE Y CL:151461B-YS</t>
        </is>
      </c>
      <c r="F796" s="0" t="inlineStr">
        <is>
          <t>'801151461012</t>
        </is>
      </c>
      <c r="G796" s="0" t="inlineStr">
        <is>
          <t>YOUTH</t>
        </is>
      </c>
      <c r="H796" s="0" t="inlineStr">
        <is>
          <t>YS</t>
        </is>
      </c>
      <c r="I796" s="0">
        <v>54.99</v>
      </c>
      <c r="J796" s="0">
        <v>4</v>
      </c>
    </row>
    <row r="797" spans="1:10" customHeight="0">
      <c r="A797" s="0">
        <f>HYPERLINK("https://dl.dropboxusercontent.com/scl/fi/cks3k40o556s73y9h3eaf/ace-151461-tn.jpg?rlkey=92da8pms5grnav9rdgrkeucbt&amp;dl=0","Click to download Image")</f>
      </c>
      <c r="C797" s="0" t="inlineStr">
        <is>
          <t>Ace Youth Hoodie</t>
        </is>
      </c>
      <c r="D797" s="0" t="inlineStr">
        <is>
          <t>'151461</t>
        </is>
      </c>
      <c r="E797" s="0" t="inlineStr">
        <is>
          <t>ISU ACE Y CL:151461C-YM</t>
        </is>
      </c>
      <c r="F797" s="0" t="inlineStr">
        <is>
          <t>'801151461029</t>
        </is>
      </c>
      <c r="G797" s="0" t="inlineStr">
        <is>
          <t>YOUTH</t>
        </is>
      </c>
      <c r="H797" s="0" t="inlineStr">
        <is>
          <t>YM</t>
        </is>
      </c>
      <c r="I797" s="0">
        <v>54.99</v>
      </c>
      <c r="J797" s="0">
        <v>4</v>
      </c>
    </row>
    <row r="798" spans="1:10" customHeight="0">
      <c r="A798" s="0">
        <f>HYPERLINK("https://dl.dropboxusercontent.com/scl/fi/cks3k40o556s73y9h3eaf/ace-151461-tn.jpg?rlkey=92da8pms5grnav9rdgrkeucbt&amp;dl=0","Click to download Image")</f>
      </c>
      <c r="C798" s="0" t="inlineStr">
        <is>
          <t>Ace Youth Hoodie</t>
        </is>
      </c>
      <c r="D798" s="0" t="inlineStr">
        <is>
          <t>'151461</t>
        </is>
      </c>
      <c r="E798" s="0" t="inlineStr">
        <is>
          <t>ISU ACE Y CL:151461D-YL</t>
        </is>
      </c>
      <c r="F798" s="0" t="inlineStr">
        <is>
          <t>'801151461036</t>
        </is>
      </c>
      <c r="G798" s="0" t="inlineStr">
        <is>
          <t>YOUTH</t>
        </is>
      </c>
      <c r="H798" s="0" t="inlineStr">
        <is>
          <t>YL</t>
        </is>
      </c>
      <c r="I798" s="0">
        <v>54.99</v>
      </c>
      <c r="J798" s="0">
        <v>5</v>
      </c>
    </row>
    <row r="799" spans="1:10" customHeight="0">
      <c r="A799" s="0">
        <f>HYPERLINK("https://dl.dropboxusercontent.com/scl/fi/cks3k40o556s73y9h3eaf/ace-151461-tn.jpg?rlkey=92da8pms5grnav9rdgrkeucbt&amp;dl=0","Click to download Image")</f>
      </c>
      <c r="C799" s="0" t="inlineStr">
        <is>
          <t>Ace Youth Hoodie</t>
        </is>
      </c>
      <c r="D799" s="0" t="inlineStr">
        <is>
          <t>'151461</t>
        </is>
      </c>
      <c r="E799" s="0" t="inlineStr">
        <is>
          <t>ISU ACE Y CL:151461E-YXL</t>
        </is>
      </c>
      <c r="F799" s="0" t="inlineStr">
        <is>
          <t>'801151461043</t>
        </is>
      </c>
      <c r="G799" s="0" t="inlineStr">
        <is>
          <t>YOUTH</t>
        </is>
      </c>
      <c r="H799" s="0" t="inlineStr">
        <is>
          <t>YXL</t>
        </is>
      </c>
      <c r="I799" s="0">
        <v>54.99</v>
      </c>
      <c r="J799" s="0">
        <v>7</v>
      </c>
    </row>
    <row r="800" spans="1:10" customHeight="0">
      <c r="A800" s="0">
        <f>HYPERLINK("https://dl.dropboxusercontent.com/scl/fi/cks3k40o556s73y9h3eaf/ace-151461-tn.jpg?rlkey=92da8pms5grnav9rdgrkeucbt&amp;dl=0","Click to download Image")</f>
      </c>
      <c r="C800" s="0" t="inlineStr">
        <is>
          <t>Ace Youth Hoodie</t>
        </is>
      </c>
      <c r="D800" s="0" t="inlineStr">
        <is>
          <t>'151461</t>
        </is>
      </c>
      <c r="E800" s="0" t="inlineStr">
        <is>
          <t>ISU ACE Y CL:151461Z-12PK</t>
        </is>
      </c>
      <c r="F800" s="0" t="inlineStr">
        <is>
          <t>'801151461999</t>
        </is>
      </c>
      <c r="G800" s="0" t="inlineStr">
        <is>
          <t>YOUTH</t>
        </is>
      </c>
      <c r="H800" s="0" t="inlineStr">
        <is>
          <t>12 PACK</t>
        </is>
      </c>
      <c r="I800" s="0">
        <v>528</v>
      </c>
      <c r="J800" s="0">
        <v>2</v>
      </c>
    </row>
    <row r="801" spans="1:10" customHeight="0">
      <c r="A801" s="0">
        <f>HYPERLINK("https://dl.dropboxusercontent.com/scl/fi/lzs62qgmhp5q3hgq76vrb/117415-af.jpg?rlkey=gxkmzfy8zm4qneggb4nq6lbc6&amp;dl=0","Click to download Image")</f>
      </c>
      <c r="C801" s="0" t="inlineStr">
        <is>
          <t>Brix Mens T-shirt</t>
        </is>
      </c>
      <c r="D801" s="0" t="inlineStr">
        <is>
          <t>'117415</t>
        </is>
      </c>
      <c r="E801" s="0" t="inlineStr">
        <is>
          <t>ISU BRIX M WHITE:117415A-S</t>
        </is>
      </c>
      <c r="F801" s="0" t="inlineStr">
        <is>
          <t>'801117415042</t>
        </is>
      </c>
      <c r="G801" s="0" t="inlineStr">
        <is>
          <t>MENS</t>
        </is>
      </c>
      <c r="H801" s="0" t="inlineStr">
        <is>
          <t>S</t>
        </is>
      </c>
      <c r="I801" s="0">
        <v>24.99</v>
      </c>
      <c r="J801" s="0">
        <v>12</v>
      </c>
    </row>
    <row r="802" spans="1:10" customHeight="0">
      <c r="A802" s="0">
        <f>HYPERLINK("https://dl.dropboxusercontent.com/scl/fi/lzs62qgmhp5q3hgq76vrb/117415-af.jpg?rlkey=gxkmzfy8zm4qneggb4nq6lbc6&amp;dl=0","Click to download Image")</f>
      </c>
      <c r="C802" s="0" t="inlineStr">
        <is>
          <t>Brix Mens T-shirt</t>
        </is>
      </c>
      <c r="D802" s="0" t="inlineStr">
        <is>
          <t>'117415</t>
        </is>
      </c>
      <c r="E802" s="0" t="inlineStr">
        <is>
          <t>ISU BRIX M WHITE:117415B-M</t>
        </is>
      </c>
      <c r="F802" s="0" t="inlineStr">
        <is>
          <t>'801117415059</t>
        </is>
      </c>
      <c r="G802" s="0" t="inlineStr">
        <is>
          <t>MENS</t>
        </is>
      </c>
      <c r="H802" s="0" t="inlineStr">
        <is>
          <t>M</t>
        </is>
      </c>
      <c r="I802" s="0">
        <v>24.99</v>
      </c>
      <c r="J802" s="0">
        <v>24</v>
      </c>
    </row>
    <row r="803" spans="1:10" customHeight="0">
      <c r="A803" s="0">
        <f>HYPERLINK("https://dl.dropboxusercontent.com/scl/fi/lzs62qgmhp5q3hgq76vrb/117415-af.jpg?rlkey=gxkmzfy8zm4qneggb4nq6lbc6&amp;dl=0","Click to download Image")</f>
      </c>
      <c r="C803" s="0" t="inlineStr">
        <is>
          <t>Brix Mens T-shirt</t>
        </is>
      </c>
      <c r="D803" s="0" t="inlineStr">
        <is>
          <t>'117415</t>
        </is>
      </c>
      <c r="E803" s="0" t="inlineStr">
        <is>
          <t>ISU BRIX M WHITE:117415C-L</t>
        </is>
      </c>
      <c r="F803" s="0" t="inlineStr">
        <is>
          <t>'801117415066</t>
        </is>
      </c>
      <c r="G803" s="0" t="inlineStr">
        <is>
          <t>MENS</t>
        </is>
      </c>
      <c r="H803" s="0" t="inlineStr">
        <is>
          <t>L</t>
        </is>
      </c>
      <c r="I803" s="0">
        <v>24.99</v>
      </c>
      <c r="J803" s="0">
        <v>36</v>
      </c>
    </row>
    <row r="804" spans="1:10" customHeight="0">
      <c r="A804" s="0">
        <f>HYPERLINK("https://dl.dropboxusercontent.com/scl/fi/lzs62qgmhp5q3hgq76vrb/117415-af.jpg?rlkey=gxkmzfy8zm4qneggb4nq6lbc6&amp;dl=0","Click to download Image")</f>
      </c>
      <c r="C804" s="0" t="inlineStr">
        <is>
          <t>Brix Mens T-shirt</t>
        </is>
      </c>
      <c r="D804" s="0" t="inlineStr">
        <is>
          <t>'117415</t>
        </is>
      </c>
      <c r="E804" s="0" t="inlineStr">
        <is>
          <t>ISU BRIX M WHITE:117415D-XL</t>
        </is>
      </c>
      <c r="F804" s="0" t="inlineStr">
        <is>
          <t>'801117415073</t>
        </is>
      </c>
      <c r="G804" s="0" t="inlineStr">
        <is>
          <t>MENS</t>
        </is>
      </c>
      <c r="H804" s="0" t="inlineStr">
        <is>
          <t>XL</t>
        </is>
      </c>
      <c r="I804" s="0">
        <v>24.99</v>
      </c>
      <c r="J804" s="0">
        <v>36</v>
      </c>
    </row>
    <row r="805" spans="1:10" customHeight="0">
      <c r="A805" s="0">
        <f>HYPERLINK("https://dl.dropboxusercontent.com/scl/fi/lzs62qgmhp5q3hgq76vrb/117415-af.jpg?rlkey=gxkmzfy8zm4qneggb4nq6lbc6&amp;dl=0","Click to download Image")</f>
      </c>
      <c r="C805" s="0" t="inlineStr">
        <is>
          <t>Brix Mens T-shirt</t>
        </is>
      </c>
      <c r="D805" s="0" t="inlineStr">
        <is>
          <t>'117415</t>
        </is>
      </c>
      <c r="E805" s="0" t="inlineStr">
        <is>
          <t>ISU BRIX M WHITE:117415E-2XL</t>
        </is>
      </c>
      <c r="F805" s="0" t="inlineStr">
        <is>
          <t>'801117415080</t>
        </is>
      </c>
      <c r="G805" s="0" t="inlineStr">
        <is>
          <t>MENS</t>
        </is>
      </c>
      <c r="H805" s="0" t="inlineStr">
        <is>
          <t>2XL</t>
        </is>
      </c>
      <c r="I805" s="0">
        <v>24.99</v>
      </c>
      <c r="J805" s="0">
        <v>24</v>
      </c>
    </row>
    <row r="806" spans="1:10" customHeight="0">
      <c r="A806" s="0">
        <f>HYPERLINK("https://dl.dropboxusercontent.com/scl/fi/lzs62qgmhp5q3hgq76vrb/117415-af.jpg?rlkey=gxkmzfy8zm4qneggb4nq6lbc6&amp;dl=0","Click to download Image")</f>
      </c>
      <c r="C806" s="0" t="inlineStr">
        <is>
          <t>Brix Mens T-shirt</t>
        </is>
      </c>
      <c r="D806" s="0" t="inlineStr">
        <is>
          <t>'117415</t>
        </is>
      </c>
      <c r="E806" s="0" t="inlineStr">
        <is>
          <t>ISU BRIX M WHITE:117415F-3XL</t>
        </is>
      </c>
      <c r="F806" s="0" t="inlineStr">
        <is>
          <t>'801117415097</t>
        </is>
      </c>
      <c r="G806" s="0" t="inlineStr">
        <is>
          <t>MENS</t>
        </is>
      </c>
      <c r="H806" s="0" t="inlineStr">
        <is>
          <t>3XL</t>
        </is>
      </c>
      <c r="I806" s="0">
        <v>24.99</v>
      </c>
      <c r="J806" s="0">
        <v>12</v>
      </c>
    </row>
    <row r="807" spans="1:10" customHeight="0">
      <c r="A807" s="0">
        <f>HYPERLINK("https://dl.dropboxusercontent.com/scl/fi/lzs62qgmhp5q3hgq76vrb/117415-af.jpg?rlkey=gxkmzfy8zm4qneggb4nq6lbc6&amp;dl=0","Click to download Image")</f>
      </c>
      <c r="C807" s="0" t="inlineStr">
        <is>
          <t>Brix Mens T-shirt</t>
        </is>
      </c>
      <c r="D807" s="0" t="inlineStr">
        <is>
          <t>'117415</t>
        </is>
      </c>
      <c r="E807" s="0" t="inlineStr">
        <is>
          <t>ISU BRIX M WHITE 12PK:117415Z-12PK</t>
        </is>
      </c>
      <c r="F807" s="0" t="inlineStr">
        <is>
          <t>'801117415998</t>
        </is>
      </c>
      <c r="G807" s="0" t="inlineStr">
        <is>
          <t>MENS</t>
        </is>
      </c>
      <c r="H807" s="0" t="inlineStr">
        <is>
          <t>12 PACK</t>
        </is>
      </c>
      <c r="I807" s="0">
        <v>246</v>
      </c>
      <c r="J807" s="0">
        <v>12</v>
      </c>
    </row>
    <row r="808" spans="1:10" customHeight="0">
      <c r="A808" s="0">
        <f>HYPERLINK("https://dl.dropboxusercontent.com/scl/fi/ryciotrkp9whrwxvtgmi6/deenat.jpg?rlkey=a130ow4oac7556tiepbc8ef5w&amp;dl=0","Click to download Image")</f>
      </c>
      <c r="C808" s="0" t="inlineStr">
        <is>
          <t>Deena Womens Cap</t>
        </is>
      </c>
      <c r="D808" s="0" t="inlineStr">
        <is>
          <t>'123884</t>
        </is>
      </c>
      <c r="E808" s="0" t="inlineStr">
        <is>
          <t>ISU DEENA A GY:123884</t>
        </is>
      </c>
      <c r="F808" s="0" t="inlineStr">
        <is>
          <t>'701123884019</t>
        </is>
      </c>
      <c r="G808" s="0" t="inlineStr">
        <is>
          <t>WOMENS</t>
        </is>
      </c>
      <c r="H808" s="0" t="inlineStr">
        <is>
          <t>WOMENS</t>
        </is>
      </c>
      <c r="I808" s="0">
        <v>22.99</v>
      </c>
      <c r="J808" s="0">
        <v>64</v>
      </c>
    </row>
    <row r="809" spans="1:10" customHeight="0">
      <c r="A809" s="0">
        <f>HYPERLINK("https://dl.dropboxusercontent.com/scl/fi/4op2r74c6zgj8d989o235/124854t.jpg?rlkey=687vymrcy7rttpuckxxfr0ugb&amp;dl=0","Click to download Image")</f>
      </c>
      <c r="C809" s="0" t="inlineStr">
        <is>
          <t>Emmer Women's Cap</t>
        </is>
      </c>
      <c r="D809" s="0" t="inlineStr">
        <is>
          <t>'124854</t>
        </is>
      </c>
      <c r="E809" s="0" t="inlineStr">
        <is>
          <t>ISU EMMER A OE:124854</t>
        </is>
      </c>
      <c r="F809" s="0" t="inlineStr">
        <is>
          <t>'701124854011</t>
        </is>
      </c>
      <c r="G809" s="0" t="inlineStr">
        <is>
          <t>WOMENS</t>
        </is>
      </c>
      <c r="H809" s="0" t="inlineStr">
        <is>
          <t>WOMENS</t>
        </is>
      </c>
      <c r="I809" s="0">
        <v>22.99</v>
      </c>
      <c r="J809" s="0">
        <v>25</v>
      </c>
    </row>
    <row r="810" spans="1:10" customHeight="0">
      <c r="A810" s="0">
        <f>HYPERLINK("https://dl.dropboxusercontent.com/scl/fi/vr8s8f3bpd2pa1j1qbk4k/125434t.jpg?rlkey=h23u0sm5p0ig616opg7oouyo3&amp;dl=0","Click to download Image")</f>
      </c>
      <c r="C810" s="0" t="inlineStr">
        <is>
          <t>Mazie Women's Cap</t>
        </is>
      </c>
      <c r="D810" s="0" t="inlineStr">
        <is>
          <t>'125434</t>
        </is>
      </c>
      <c r="E810" s="0" t="inlineStr">
        <is>
          <t>ISU MAZIE A CL:125434</t>
        </is>
      </c>
      <c r="F810" s="0" t="inlineStr">
        <is>
          <t>'701125434014</t>
        </is>
      </c>
      <c r="G810" s="0" t="inlineStr">
        <is>
          <t>WOMENS</t>
        </is>
      </c>
      <c r="H810" s="0" t="inlineStr">
        <is>
          <t>WOMENS</t>
        </is>
      </c>
      <c r="I810" s="0">
        <v>22.99</v>
      </c>
      <c r="J810" s="0">
        <v>46</v>
      </c>
    </row>
    <row r="811" spans="1:10" customHeight="0">
      <c r="A811" s="0">
        <f>HYPERLINK("https://dl.dropboxusercontent.com/scl/fi/ole1rm7mqqq0f84lq0m7o/125358-af2.jpg?rlkey=xtqh321oxjd6xo83yl90svjnk&amp;dl=0","Click to download Image")</f>
      </c>
      <c r="C811" s="0" t="inlineStr">
        <is>
          <t>Alvia Tote Bag</t>
        </is>
      </c>
      <c r="D811" s="0" t="inlineStr">
        <is>
          <t>'125358</t>
        </is>
      </c>
      <c r="E811" s="0" t="inlineStr">
        <is>
          <t>ISU ALVIA BK:125358</t>
        </is>
      </c>
      <c r="F811" s="0" t="inlineStr">
        <is>
          <t>'901125358017</t>
        </is>
      </c>
      <c r="H811" s="0" t="inlineStr">
        <is>
          <t>ONE SIZE</t>
        </is>
      </c>
      <c r="I811" s="0">
        <v>49.99</v>
      </c>
      <c r="J811" s="0">
        <v>20</v>
      </c>
    </row>
    <row r="812" spans="1:10" customHeight="0">
      <c r="A812" s="0">
        <f>HYPERLINK("https://dl.dropboxusercontent.com/scl/fi/at5mkqddjjdu0dr41jwha/123193-f.jpg?rlkey=vmlqktkna14nin7654eu8m2f3&amp;dl=0","Click to download Image")</f>
      </c>
      <c r="B812" s="0">
        <f>HYPERLINK("https://dl.dropboxusercontent.com/scl/fi/anghe5gnts00ei6a10esg/womens-hoodie-and-sweatshirt-size-chartslyra.jpg?rlkey=dvqx311lgy3kknfkg22c4zmrr&amp;dl=0","Click to download SizeChart")</f>
      </c>
      <c r="C812" s="0" t="inlineStr">
        <is>
          <t>Lyra Women's Cropped Sweatshirt</t>
        </is>
      </c>
      <c r="D812" s="0" t="inlineStr">
        <is>
          <t>'123193</t>
        </is>
      </c>
      <c r="E812" s="0" t="inlineStr">
        <is>
          <t>ISU LYRA W OG:123193A-S</t>
        </is>
      </c>
      <c r="F812" s="0" t="inlineStr">
        <is>
          <t>'801123193040</t>
        </is>
      </c>
      <c r="G812" s="0" t="inlineStr">
        <is>
          <t>WOMENS</t>
        </is>
      </c>
      <c r="H812" s="0" t="inlineStr">
        <is>
          <t>S</t>
        </is>
      </c>
      <c r="I812" s="0">
        <v>39.99</v>
      </c>
      <c r="J812" s="0">
        <v>0</v>
      </c>
    </row>
    <row r="813" spans="1:10" customHeight="0">
      <c r="A813" s="0">
        <f>HYPERLINK("https://dl.dropboxusercontent.com/scl/fi/at5mkqddjjdu0dr41jwha/123193-f.jpg?rlkey=vmlqktkna14nin7654eu8m2f3&amp;dl=0","Click to download Image")</f>
      </c>
      <c r="B813" s="0">
        <f>HYPERLINK("https://dl.dropboxusercontent.com/scl/fi/anghe5gnts00ei6a10esg/womens-hoodie-and-sweatshirt-size-chartslyra.jpg?rlkey=dvqx311lgy3kknfkg22c4zmrr&amp;dl=0","Click to download SizeChart")</f>
      </c>
      <c r="C813" s="0" t="inlineStr">
        <is>
          <t>Lyra Women's Cropped Sweatshirt</t>
        </is>
      </c>
      <c r="D813" s="0" t="inlineStr">
        <is>
          <t>'123193</t>
        </is>
      </c>
      <c r="E813" s="0" t="inlineStr">
        <is>
          <t>ISU LYRA W OG:123193B-M</t>
        </is>
      </c>
      <c r="F813" s="0" t="inlineStr">
        <is>
          <t>'801123193057</t>
        </is>
      </c>
      <c r="G813" s="0" t="inlineStr">
        <is>
          <t>WOMENS</t>
        </is>
      </c>
      <c r="H813" s="0" t="inlineStr">
        <is>
          <t>M</t>
        </is>
      </c>
      <c r="I813" s="0">
        <v>39.99</v>
      </c>
      <c r="J813" s="0">
        <v>0</v>
      </c>
    </row>
    <row r="814" spans="1:10" customHeight="0">
      <c r="A814" s="0">
        <f>HYPERLINK("https://dl.dropboxusercontent.com/scl/fi/at5mkqddjjdu0dr41jwha/123193-f.jpg?rlkey=vmlqktkna14nin7654eu8m2f3&amp;dl=0","Click to download Image")</f>
      </c>
      <c r="B814" s="0">
        <f>HYPERLINK("https://dl.dropboxusercontent.com/scl/fi/anghe5gnts00ei6a10esg/womens-hoodie-and-sweatshirt-size-chartslyra.jpg?rlkey=dvqx311lgy3kknfkg22c4zmrr&amp;dl=0","Click to download SizeChart")</f>
      </c>
      <c r="C814" s="0" t="inlineStr">
        <is>
          <t>Lyra Women's Cropped Sweatshirt</t>
        </is>
      </c>
      <c r="D814" s="0" t="inlineStr">
        <is>
          <t>'123193</t>
        </is>
      </c>
      <c r="E814" s="0" t="inlineStr">
        <is>
          <t>ISU LYRA W OG:123193C-L</t>
        </is>
      </c>
      <c r="F814" s="0" t="inlineStr">
        <is>
          <t>'801123193064</t>
        </is>
      </c>
      <c r="G814" s="0" t="inlineStr">
        <is>
          <t>WOMENS</t>
        </is>
      </c>
      <c r="H814" s="0" t="inlineStr">
        <is>
          <t>L</t>
        </is>
      </c>
      <c r="I814" s="0">
        <v>39.99</v>
      </c>
      <c r="J814" s="0">
        <v>0</v>
      </c>
    </row>
    <row r="815" spans="1:10" customHeight="0">
      <c r="A815" s="0">
        <f>HYPERLINK("https://dl.dropboxusercontent.com/scl/fi/at5mkqddjjdu0dr41jwha/123193-f.jpg?rlkey=vmlqktkna14nin7654eu8m2f3&amp;dl=0","Click to download Image")</f>
      </c>
      <c r="B815" s="0">
        <f>HYPERLINK("https://dl.dropboxusercontent.com/scl/fi/anghe5gnts00ei6a10esg/womens-hoodie-and-sweatshirt-size-chartslyra.jpg?rlkey=dvqx311lgy3kknfkg22c4zmrr&amp;dl=0","Click to download SizeChart")</f>
      </c>
      <c r="C815" s="0" t="inlineStr">
        <is>
          <t>Lyra Women's Cropped Sweatshirt</t>
        </is>
      </c>
      <c r="D815" s="0" t="inlineStr">
        <is>
          <t>'123193</t>
        </is>
      </c>
      <c r="E815" s="0" t="inlineStr">
        <is>
          <t>ISU LYRA W OG:123193D-XL</t>
        </is>
      </c>
      <c r="F815" s="0" t="inlineStr">
        <is>
          <t>'801123193071</t>
        </is>
      </c>
      <c r="G815" s="0" t="inlineStr">
        <is>
          <t>WOMENS</t>
        </is>
      </c>
      <c r="H815" s="0" t="inlineStr">
        <is>
          <t>XL</t>
        </is>
      </c>
      <c r="I815" s="0">
        <v>39.99</v>
      </c>
      <c r="J815" s="0">
        <v>0</v>
      </c>
    </row>
    <row r="816" spans="1:10" customHeight="0">
      <c r="A816" s="0">
        <f>HYPERLINK("https://dl.dropboxusercontent.com/scl/fi/at5mkqddjjdu0dr41jwha/123193-f.jpg?rlkey=vmlqktkna14nin7654eu8m2f3&amp;dl=0","Click to download Image")</f>
      </c>
      <c r="B816" s="0">
        <f>HYPERLINK("https://dl.dropboxusercontent.com/scl/fi/anghe5gnts00ei6a10esg/womens-hoodie-and-sweatshirt-size-chartslyra.jpg?rlkey=dvqx311lgy3kknfkg22c4zmrr&amp;dl=0","Click to download SizeChart")</f>
      </c>
      <c r="C816" s="0" t="inlineStr">
        <is>
          <t>Lyra Women's Cropped Sweatshirt</t>
        </is>
      </c>
      <c r="D816" s="0" t="inlineStr">
        <is>
          <t>'123193</t>
        </is>
      </c>
      <c r="E816" s="0" t="inlineStr">
        <is>
          <t>ISU LYRA W OG:123193E-2XL</t>
        </is>
      </c>
      <c r="F816" s="0" t="inlineStr">
        <is>
          <t>'801123193088</t>
        </is>
      </c>
      <c r="G816" s="0" t="inlineStr">
        <is>
          <t>WOMENS</t>
        </is>
      </c>
      <c r="H816" s="0" t="inlineStr">
        <is>
          <t>2XL</t>
        </is>
      </c>
      <c r="I816" s="0">
        <v>43.99</v>
      </c>
      <c r="J816" s="0">
        <v>3</v>
      </c>
    </row>
    <row r="817" spans="1:10" customHeight="0">
      <c r="A817" s="0">
        <f>HYPERLINK("https://dl.dropboxusercontent.com/scl/fi/at5mkqddjjdu0dr41jwha/123193-f.jpg?rlkey=vmlqktkna14nin7654eu8m2f3&amp;dl=0","Click to download Image")</f>
      </c>
      <c r="B817" s="0">
        <f>HYPERLINK("https://dl.dropboxusercontent.com/scl/fi/anghe5gnts00ei6a10esg/womens-hoodie-and-sweatshirt-size-chartslyra.jpg?rlkey=dvqx311lgy3kknfkg22c4zmrr&amp;dl=0","Click to download SizeChart")</f>
      </c>
      <c r="C817" s="0" t="inlineStr">
        <is>
          <t>Lyra Women's Cropped Sweatshirt</t>
        </is>
      </c>
      <c r="D817" s="0" t="inlineStr">
        <is>
          <t>'123193</t>
        </is>
      </c>
      <c r="E817" s="0" t="inlineStr">
        <is>
          <t>ISU LYRA W OG:123193F-3XL</t>
        </is>
      </c>
      <c r="F817" s="0" t="inlineStr">
        <is>
          <t>'801123193095</t>
        </is>
      </c>
      <c r="G817" s="0" t="inlineStr">
        <is>
          <t>WOMENS</t>
        </is>
      </c>
      <c r="H817" s="0" t="inlineStr">
        <is>
          <t>3XL</t>
        </is>
      </c>
      <c r="I817" s="0">
        <v>43.99</v>
      </c>
      <c r="J817" s="0">
        <v>0</v>
      </c>
    </row>
    <row r="818" spans="1:10" customHeight="0">
      <c r="A818" s="0">
        <f>HYPERLINK("https://dl.dropboxusercontent.com/scl/fi/at5mkqddjjdu0dr41jwha/123193-f.jpg?rlkey=vmlqktkna14nin7654eu8m2f3&amp;dl=0","Click to download Image")</f>
      </c>
      <c r="B818" s="0">
        <f>HYPERLINK("https://dl.dropboxusercontent.com/scl/fi/anghe5gnts00ei6a10esg/womens-hoodie-and-sweatshirt-size-chartslyra.jpg?rlkey=dvqx311lgy3kknfkg22c4zmrr&amp;dl=0","Click to download SizeChart")</f>
      </c>
      <c r="C818" s="0" t="inlineStr">
        <is>
          <t>Lyra Women's Cropped Sweatshirt</t>
        </is>
      </c>
      <c r="D818" s="0" t="inlineStr">
        <is>
          <t>'123193</t>
        </is>
      </c>
      <c r="E818" s="0" t="inlineStr">
        <is>
          <t>ISU LYRA W OG 12PK:123193Z-12PK</t>
        </is>
      </c>
      <c r="F818" s="0" t="inlineStr">
        <is>
          <t>'801123193996</t>
        </is>
      </c>
      <c r="G818" s="0" t="inlineStr">
        <is>
          <t>WOMENS</t>
        </is>
      </c>
      <c r="H818" s="0" t="inlineStr">
        <is>
          <t>12 PACK</t>
        </is>
      </c>
      <c r="I818" s="0">
        <v>384</v>
      </c>
      <c r="J818" s="0">
        <v>0</v>
      </c>
    </row>
    <row r="819" spans="1:10" customHeight="0">
      <c r="A819" s="0">
        <f>HYPERLINK("https://dl.dropboxusercontent.com/scl/fi/w835r9oz9j3xoenzp83qj/lyra-144636-f.jpg?rlkey=v26t5y8bualj4jl8ttp3n16ps&amp;dl=0","Click to download Image")</f>
      </c>
      <c r="B819" s="0">
        <f>HYPERLINK("https://dl.dropboxusercontent.com/scl/fi/anghe5gnts00ei6a10esg/womens-hoodie-and-sweatshirt-size-chartslyra.jpg?rlkey=dvqx311lgy3kknfkg22c4zmrr&amp;dl=0","Click to download SizeChart")</f>
      </c>
      <c r="C819" s="0" t="inlineStr">
        <is>
          <t>Lyra Women's Cropped Sweatshirt</t>
        </is>
      </c>
      <c r="D819" s="0" t="inlineStr">
        <is>
          <t>'144636</t>
        </is>
      </c>
      <c r="E819" s="0" t="inlineStr">
        <is>
          <t>ISU LYRA W OG:144636E-2XL</t>
        </is>
      </c>
      <c r="F819" s="0" t="inlineStr">
        <is>
          <t>'801144636083</t>
        </is>
      </c>
      <c r="G819" s="0" t="inlineStr">
        <is>
          <t>WOMENS</t>
        </is>
      </c>
      <c r="H819" s="0" t="inlineStr">
        <is>
          <t>2XL</t>
        </is>
      </c>
      <c r="I819" s="0">
        <v>41.99</v>
      </c>
      <c r="J819" s="0">
        <v>2</v>
      </c>
    </row>
    <row r="820" spans="1:10" customHeight="0">
      <c r="A820" s="0">
        <f>HYPERLINK("https://dl.dropboxusercontent.com/scl/fi/w835r9oz9j3xoenzp83qj/lyra-144636-f.jpg?rlkey=v26t5y8bualj4jl8ttp3n16ps&amp;dl=0","Click to download Image")</f>
      </c>
      <c r="B820" s="0">
        <f>HYPERLINK("https://dl.dropboxusercontent.com/scl/fi/anghe5gnts00ei6a10esg/womens-hoodie-and-sweatshirt-size-chartslyra.jpg?rlkey=dvqx311lgy3kknfkg22c4zmrr&amp;dl=0","Click to download SizeChart")</f>
      </c>
      <c r="C820" s="0" t="inlineStr">
        <is>
          <t>Lyra Women's Cropped Sweatshirt</t>
        </is>
      </c>
      <c r="D820" s="0" t="inlineStr">
        <is>
          <t>'144636</t>
        </is>
      </c>
      <c r="E820" s="0" t="inlineStr">
        <is>
          <t>ISU LYRA W OG:144636F-3XL</t>
        </is>
      </c>
      <c r="F820" s="0" t="inlineStr">
        <is>
          <t>'801144636090</t>
        </is>
      </c>
      <c r="G820" s="0" t="inlineStr">
        <is>
          <t>WOMENS</t>
        </is>
      </c>
      <c r="H820" s="0" t="inlineStr">
        <is>
          <t>3XL</t>
        </is>
      </c>
      <c r="I820" s="0">
        <v>41.99</v>
      </c>
      <c r="J820" s="0">
        <v>1</v>
      </c>
    </row>
    <row r="821" spans="1:10" customHeight="0">
      <c r="A821" s="0">
        <f>HYPERLINK("https://dl.dropboxusercontent.com/scl/fi/gh9g97p53xn4idov2sczm/meggt.jpg?rlkey=ew9l8qet35id3vw27lkdp4af9&amp;dl=0","Click to download Image")</f>
      </c>
      <c r="B821" s="0">
        <f>HYPERLINK("https://dl.dropboxusercontent.com/scl/fi/kcwdomu86h720nzo17zlg/womens-t-shirt-size-chartsmegg.jpg?rlkey=fe66djaw0eqewa91sfszonufg&amp;dl=0","Click to download SizeChart")</f>
      </c>
      <c r="C821" s="0" t="inlineStr">
        <is>
          <t>Megg Women's T-shirt</t>
        </is>
      </c>
      <c r="D821" s="0" t="inlineStr">
        <is>
          <t>'124910</t>
        </is>
      </c>
      <c r="E821" s="0" t="inlineStr">
        <is>
          <t>ISU MEGG W GY:124910A-S</t>
        </is>
      </c>
      <c r="F821" s="0" t="inlineStr">
        <is>
          <t>'801124910042</t>
        </is>
      </c>
      <c r="G821" s="0" t="inlineStr">
        <is>
          <t>WOMENS</t>
        </is>
      </c>
      <c r="H821" s="0" t="inlineStr">
        <is>
          <t>S</t>
        </is>
      </c>
      <c r="I821" s="0">
        <v>29.99</v>
      </c>
      <c r="J821" s="0">
        <v>1</v>
      </c>
    </row>
    <row r="822" spans="1:10" customHeight="0">
      <c r="A822" s="0">
        <f>HYPERLINK("https://dl.dropboxusercontent.com/scl/fi/gh9g97p53xn4idov2sczm/meggt.jpg?rlkey=ew9l8qet35id3vw27lkdp4af9&amp;dl=0","Click to download Image")</f>
      </c>
      <c r="B822" s="0">
        <f>HYPERLINK("https://dl.dropboxusercontent.com/scl/fi/kcwdomu86h720nzo17zlg/womens-t-shirt-size-chartsmegg.jpg?rlkey=fe66djaw0eqewa91sfszonufg&amp;dl=0","Click to download SizeChart")</f>
      </c>
      <c r="C822" s="0" t="inlineStr">
        <is>
          <t>Megg Women's T-shirt</t>
        </is>
      </c>
      <c r="D822" s="0" t="inlineStr">
        <is>
          <t>'124910</t>
        </is>
      </c>
      <c r="E822" s="0" t="inlineStr">
        <is>
          <t>ISU MEGG W GY:124910B-M</t>
        </is>
      </c>
      <c r="F822" s="0" t="inlineStr">
        <is>
          <t>'801124910059</t>
        </is>
      </c>
      <c r="G822" s="0" t="inlineStr">
        <is>
          <t>WOMENS</t>
        </is>
      </c>
      <c r="H822" s="0" t="inlineStr">
        <is>
          <t>M</t>
        </is>
      </c>
      <c r="I822" s="0">
        <v>29.99</v>
      </c>
      <c r="J822" s="0">
        <v>3</v>
      </c>
    </row>
    <row r="823" spans="1:10" customHeight="0">
      <c r="A823" s="0">
        <f>HYPERLINK("https://dl.dropboxusercontent.com/scl/fi/gh9g97p53xn4idov2sczm/meggt.jpg?rlkey=ew9l8qet35id3vw27lkdp4af9&amp;dl=0","Click to download Image")</f>
      </c>
      <c r="B823" s="0">
        <f>HYPERLINK("https://dl.dropboxusercontent.com/scl/fi/kcwdomu86h720nzo17zlg/womens-t-shirt-size-chartsmegg.jpg?rlkey=fe66djaw0eqewa91sfszonufg&amp;dl=0","Click to download SizeChart")</f>
      </c>
      <c r="C823" s="0" t="inlineStr">
        <is>
          <t>Megg Women's T-shirt</t>
        </is>
      </c>
      <c r="D823" s="0" t="inlineStr">
        <is>
          <t>'124910</t>
        </is>
      </c>
      <c r="E823" s="0" t="inlineStr">
        <is>
          <t>ISU MEGG W GY:124910C-L</t>
        </is>
      </c>
      <c r="F823" s="0" t="inlineStr">
        <is>
          <t>'801124910066</t>
        </is>
      </c>
      <c r="G823" s="0" t="inlineStr">
        <is>
          <t>WOMENS</t>
        </is>
      </c>
      <c r="H823" s="0" t="inlineStr">
        <is>
          <t>L</t>
        </is>
      </c>
      <c r="I823" s="0">
        <v>29.99</v>
      </c>
      <c r="J823" s="0">
        <v>0</v>
      </c>
    </row>
    <row r="824" spans="1:10" customHeight="0">
      <c r="A824" s="0">
        <f>HYPERLINK("https://dl.dropboxusercontent.com/scl/fi/gh9g97p53xn4idov2sczm/meggt.jpg?rlkey=ew9l8qet35id3vw27lkdp4af9&amp;dl=0","Click to download Image")</f>
      </c>
      <c r="B824" s="0">
        <f>HYPERLINK("https://dl.dropboxusercontent.com/scl/fi/kcwdomu86h720nzo17zlg/womens-t-shirt-size-chartsmegg.jpg?rlkey=fe66djaw0eqewa91sfszonufg&amp;dl=0","Click to download SizeChart")</f>
      </c>
      <c r="C824" s="0" t="inlineStr">
        <is>
          <t>Megg Women's T-shirt</t>
        </is>
      </c>
      <c r="D824" s="0" t="inlineStr">
        <is>
          <t>'124910</t>
        </is>
      </c>
      <c r="E824" s="0" t="inlineStr">
        <is>
          <t>ISU MEGG W GY:124910D-XL</t>
        </is>
      </c>
      <c r="F824" s="0" t="inlineStr">
        <is>
          <t>'801124910073</t>
        </is>
      </c>
      <c r="G824" s="0" t="inlineStr">
        <is>
          <t>WOMENS</t>
        </is>
      </c>
      <c r="H824" s="0" t="inlineStr">
        <is>
          <t>XL</t>
        </is>
      </c>
      <c r="I824" s="0">
        <v>29.99</v>
      </c>
      <c r="J824" s="0">
        <v>0</v>
      </c>
    </row>
    <row r="825" spans="1:10" customHeight="0">
      <c r="A825" s="0">
        <f>HYPERLINK("https://dl.dropboxusercontent.com/scl/fi/gh9g97p53xn4idov2sczm/meggt.jpg?rlkey=ew9l8qet35id3vw27lkdp4af9&amp;dl=0","Click to download Image")</f>
      </c>
      <c r="B825" s="0">
        <f>HYPERLINK("https://dl.dropboxusercontent.com/scl/fi/kcwdomu86h720nzo17zlg/womens-t-shirt-size-chartsmegg.jpg?rlkey=fe66djaw0eqewa91sfszonufg&amp;dl=0","Click to download SizeChart")</f>
      </c>
      <c r="C825" s="0" t="inlineStr">
        <is>
          <t>Megg Women's T-shirt</t>
        </is>
      </c>
      <c r="D825" s="0" t="inlineStr">
        <is>
          <t>'124910</t>
        </is>
      </c>
      <c r="E825" s="0" t="inlineStr">
        <is>
          <t>ISU MEGG W GY:124910E-2XL</t>
        </is>
      </c>
      <c r="F825" s="0" t="inlineStr">
        <is>
          <t>'801124910080</t>
        </is>
      </c>
      <c r="G825" s="0" t="inlineStr">
        <is>
          <t>WOMENS</t>
        </is>
      </c>
      <c r="H825" s="0" t="inlineStr">
        <is>
          <t>2XL</t>
        </is>
      </c>
      <c r="I825" s="0">
        <v>29.99</v>
      </c>
      <c r="J825" s="0">
        <v>0</v>
      </c>
    </row>
    <row r="826" spans="1:10" customHeight="0">
      <c r="A826" s="0">
        <f>HYPERLINK("https://dl.dropboxusercontent.com/scl/fi/gh9g97p53xn4idov2sczm/meggt.jpg?rlkey=ew9l8qet35id3vw27lkdp4af9&amp;dl=0","Click to download Image")</f>
      </c>
      <c r="B826" s="0">
        <f>HYPERLINK("https://dl.dropboxusercontent.com/scl/fi/kcwdomu86h720nzo17zlg/womens-t-shirt-size-chartsmegg.jpg?rlkey=fe66djaw0eqewa91sfszonufg&amp;dl=0","Click to download SizeChart")</f>
      </c>
      <c r="C826" s="0" t="inlineStr">
        <is>
          <t>Megg Women's T-shirt</t>
        </is>
      </c>
      <c r="D826" s="0" t="inlineStr">
        <is>
          <t>'124910</t>
        </is>
      </c>
      <c r="E826" s="0" t="inlineStr">
        <is>
          <t>ISU MEGG W GY:124910F-3XL</t>
        </is>
      </c>
      <c r="F826" s="0" t="inlineStr">
        <is>
          <t>'801124910097</t>
        </is>
      </c>
      <c r="G826" s="0" t="inlineStr">
        <is>
          <t>WOMENS</t>
        </is>
      </c>
      <c r="H826" s="0" t="inlineStr">
        <is>
          <t>3XL</t>
        </is>
      </c>
      <c r="I826" s="0">
        <v>29.99</v>
      </c>
      <c r="J826" s="0">
        <v>0</v>
      </c>
    </row>
    <row r="827" spans="1:10" customHeight="0">
      <c r="A827" s="0">
        <f>HYPERLINK("https://dl.dropboxusercontent.com/scl/fi/gh9g97p53xn4idov2sczm/meggt.jpg?rlkey=ew9l8qet35id3vw27lkdp4af9&amp;dl=0","Click to download Image")</f>
      </c>
      <c r="B827" s="0">
        <f>HYPERLINK("https://dl.dropboxusercontent.com/scl/fi/kcwdomu86h720nzo17zlg/womens-t-shirt-size-chartsmegg.jpg?rlkey=fe66djaw0eqewa91sfszonufg&amp;dl=0","Click to download SizeChart")</f>
      </c>
      <c r="C827" s="0" t="inlineStr">
        <is>
          <t>Megg Women's T-shirt</t>
        </is>
      </c>
      <c r="D827" s="0" t="inlineStr">
        <is>
          <t>'124910</t>
        </is>
      </c>
      <c r="E827" s="0" t="inlineStr">
        <is>
          <t>ISU MEGG W GY 12PK:124910Z-12PK</t>
        </is>
      </c>
      <c r="F827" s="0" t="inlineStr">
        <is>
          <t>'801124910998</t>
        </is>
      </c>
      <c r="G827" s="0" t="inlineStr">
        <is>
          <t>WOMENS</t>
        </is>
      </c>
      <c r="H827" s="0" t="inlineStr">
        <is>
          <t>12 PACK</t>
        </is>
      </c>
      <c r="I827" s="0">
        <v>288</v>
      </c>
      <c r="J827" s="0">
        <v>0</v>
      </c>
    </row>
    <row r="828" spans="1:10" customHeight="0">
      <c r="A828" s="0">
        <f>HYPERLINK("https://dl.dropboxusercontent.com/scl/fi/t76vb0nez5bfzeeynccwv/112892-f.jpg?rlkey=0uqt4puiyupa02ojwqa4h5die&amp;dl=0","Click to download Image")</f>
      </c>
      <c r="C828" s="0" t="inlineStr">
        <is>
          <t>Carbon Uncuffed Beanie</t>
        </is>
      </c>
      <c r="D828" s="0" t="inlineStr">
        <is>
          <t>'112892</t>
        </is>
      </c>
      <c r="E828" s="0" t="inlineStr">
        <is>
          <t>ISU CARBON:112892</t>
        </is>
      </c>
      <c r="F828" s="0" t="inlineStr">
        <is>
          <t>'701112892018</t>
        </is>
      </c>
      <c r="G828" s="0" t="inlineStr">
        <is>
          <t>MENS</t>
        </is>
      </c>
      <c r="H828" s="0" t="inlineStr">
        <is>
          <t>STANDARD MENS</t>
        </is>
      </c>
      <c r="I828" s="0">
        <v>19.99</v>
      </c>
      <c r="J828" s="0">
        <v>2</v>
      </c>
    </row>
    <row r="829" spans="1:10" customHeight="0">
      <c r="A829" s="0">
        <f>HYPERLINK("https://dl.dropboxusercontent.com/scl/fi/ng1706c203ql06d1irxi4/123518t.jpg?rlkey=xghp8yrhcmvrtx87nusn8ojo9&amp;dl=0","Click to download Image")</f>
      </c>
      <c r="C829" s="0" t="inlineStr">
        <is>
          <t>Alda Women's Long Sleeve</t>
        </is>
      </c>
      <c r="D829" s="0" t="inlineStr">
        <is>
          <t>'123518</t>
        </is>
      </c>
      <c r="E829" s="0" t="inlineStr">
        <is>
          <t>ISU ALDA W BK:123518A-S</t>
        </is>
      </c>
      <c r="F829" s="0" t="inlineStr">
        <is>
          <t>'801123518041</t>
        </is>
      </c>
      <c r="G829" s="0" t="inlineStr">
        <is>
          <t>WOMENS</t>
        </is>
      </c>
      <c r="H829" s="0" t="inlineStr">
        <is>
          <t>S</t>
        </is>
      </c>
      <c r="I829" s="0">
        <v>39.99</v>
      </c>
      <c r="J829" s="0">
        <v>3</v>
      </c>
    </row>
    <row r="830" spans="1:10" customHeight="0">
      <c r="A830" s="0">
        <f>HYPERLINK("https://dl.dropboxusercontent.com/scl/fi/ng1706c203ql06d1irxi4/123518t.jpg?rlkey=xghp8yrhcmvrtx87nusn8ojo9&amp;dl=0","Click to download Image")</f>
      </c>
      <c r="C830" s="0" t="inlineStr">
        <is>
          <t>Alda Women's Long Sleeve</t>
        </is>
      </c>
      <c r="D830" s="0" t="inlineStr">
        <is>
          <t>'123518</t>
        </is>
      </c>
      <c r="E830" s="0" t="inlineStr">
        <is>
          <t>ISU ALDA W BK:123518B-M</t>
        </is>
      </c>
      <c r="F830" s="0" t="inlineStr">
        <is>
          <t>'801123518058</t>
        </is>
      </c>
      <c r="G830" s="0" t="inlineStr">
        <is>
          <t>WOMENS</t>
        </is>
      </c>
      <c r="H830" s="0" t="inlineStr">
        <is>
          <t>M</t>
        </is>
      </c>
      <c r="I830" s="0">
        <v>39.99</v>
      </c>
      <c r="J830" s="0">
        <v>4</v>
      </c>
    </row>
    <row r="831" spans="1:10" customHeight="0">
      <c r="A831" s="0">
        <f>HYPERLINK("https://dl.dropboxusercontent.com/scl/fi/ng1706c203ql06d1irxi4/123518t.jpg?rlkey=xghp8yrhcmvrtx87nusn8ojo9&amp;dl=0","Click to download Image")</f>
      </c>
      <c r="C831" s="0" t="inlineStr">
        <is>
          <t>Alda Women's Long Sleeve</t>
        </is>
      </c>
      <c r="D831" s="0" t="inlineStr">
        <is>
          <t>'123518</t>
        </is>
      </c>
      <c r="E831" s="0" t="inlineStr">
        <is>
          <t>ISU ALDA W BK:123518C-L</t>
        </is>
      </c>
      <c r="F831" s="0" t="inlineStr">
        <is>
          <t>'801123518065</t>
        </is>
      </c>
      <c r="G831" s="0" t="inlineStr">
        <is>
          <t>WOMENS</t>
        </is>
      </c>
      <c r="H831" s="0" t="inlineStr">
        <is>
          <t>L</t>
        </is>
      </c>
      <c r="I831" s="0">
        <v>39.99</v>
      </c>
      <c r="J831" s="0">
        <v>4</v>
      </c>
    </row>
    <row r="832" spans="1:10" customHeight="0">
      <c r="A832" s="0">
        <f>HYPERLINK("https://dl.dropboxusercontent.com/scl/fi/ng1706c203ql06d1irxi4/123518t.jpg?rlkey=xghp8yrhcmvrtx87nusn8ojo9&amp;dl=0","Click to download Image")</f>
      </c>
      <c r="C832" s="0" t="inlineStr">
        <is>
          <t>Alda Women's Long Sleeve</t>
        </is>
      </c>
      <c r="D832" s="0" t="inlineStr">
        <is>
          <t>'123518</t>
        </is>
      </c>
      <c r="E832" s="0" t="inlineStr">
        <is>
          <t>ISU ALDA W BK:123518D-XL</t>
        </is>
      </c>
      <c r="F832" s="0" t="inlineStr">
        <is>
          <t>'801123518072</t>
        </is>
      </c>
      <c r="G832" s="0" t="inlineStr">
        <is>
          <t>WOMENS</t>
        </is>
      </c>
      <c r="H832" s="0" t="inlineStr">
        <is>
          <t>XL</t>
        </is>
      </c>
      <c r="I832" s="0">
        <v>39.99</v>
      </c>
      <c r="J832" s="0">
        <v>1</v>
      </c>
    </row>
    <row r="833" spans="1:10" customHeight="0">
      <c r="A833" s="0">
        <f>HYPERLINK("https://dl.dropboxusercontent.com/scl/fi/ng1706c203ql06d1irxi4/123518t.jpg?rlkey=xghp8yrhcmvrtx87nusn8ojo9&amp;dl=0","Click to download Image")</f>
      </c>
      <c r="C833" s="0" t="inlineStr">
        <is>
          <t>Alda Women's Long Sleeve</t>
        </is>
      </c>
      <c r="D833" s="0" t="inlineStr">
        <is>
          <t>'123518</t>
        </is>
      </c>
      <c r="E833" s="0" t="inlineStr">
        <is>
          <t>ISU ALDA W BK:123518E-2XL</t>
        </is>
      </c>
      <c r="F833" s="0" t="inlineStr">
        <is>
          <t>'801123518089</t>
        </is>
      </c>
      <c r="G833" s="0" t="inlineStr">
        <is>
          <t>WOMENS</t>
        </is>
      </c>
      <c r="H833" s="0" t="inlineStr">
        <is>
          <t>2XL</t>
        </is>
      </c>
      <c r="I833" s="0">
        <v>39.99</v>
      </c>
      <c r="J833" s="0">
        <v>6</v>
      </c>
    </row>
    <row r="834" spans="1:10" customHeight="0">
      <c r="A834" s="0">
        <f>HYPERLINK("https://dl.dropboxusercontent.com/scl/fi/ng1706c203ql06d1irxi4/123518t.jpg?rlkey=xghp8yrhcmvrtx87nusn8ojo9&amp;dl=0","Click to download Image")</f>
      </c>
      <c r="C834" s="0" t="inlineStr">
        <is>
          <t>Alda Women's Long Sleeve</t>
        </is>
      </c>
      <c r="D834" s="0" t="inlineStr">
        <is>
          <t>'123518</t>
        </is>
      </c>
      <c r="E834" s="0" t="inlineStr">
        <is>
          <t>ISU ALDA W BK:123518F-3XL</t>
        </is>
      </c>
      <c r="F834" s="0" t="inlineStr">
        <is>
          <t>'801123518096</t>
        </is>
      </c>
      <c r="G834" s="0" t="inlineStr">
        <is>
          <t>WOMENS</t>
        </is>
      </c>
      <c r="H834" s="0" t="inlineStr">
        <is>
          <t>3XL</t>
        </is>
      </c>
      <c r="I834" s="0">
        <v>39.99</v>
      </c>
      <c r="J834" s="0">
        <v>3</v>
      </c>
    </row>
    <row r="835" spans="1:10" customHeight="0">
      <c r="A835" s="0">
        <f>HYPERLINK("https://dl.dropboxusercontent.com/scl/fi/ng1706c203ql06d1irxi4/123518t.jpg?rlkey=xghp8yrhcmvrtx87nusn8ojo9&amp;dl=0","Click to download Image")</f>
      </c>
      <c r="C835" s="0" t="inlineStr">
        <is>
          <t>Alda Women's Long Sleeve</t>
        </is>
      </c>
      <c r="D835" s="0" t="inlineStr">
        <is>
          <t>'123518</t>
        </is>
      </c>
      <c r="E835" s="0" t="inlineStr">
        <is>
          <t>ISU ALDA W BK 12PK:123518Z-12PK</t>
        </is>
      </c>
      <c r="F835" s="0" t="inlineStr">
        <is>
          <t>'801123518997</t>
        </is>
      </c>
      <c r="G835" s="0" t="inlineStr">
        <is>
          <t>WOMENS</t>
        </is>
      </c>
      <c r="H835" s="0" t="inlineStr">
        <is>
          <t>12 PACK</t>
        </is>
      </c>
      <c r="I835" s="0">
        <v>384</v>
      </c>
      <c r="J835" s="0">
        <v>1</v>
      </c>
    </row>
    <row r="836" spans="1:10" customHeight="0">
      <c r="A836" s="0">
        <f>HYPERLINK("https://dl.dropboxusercontent.com/scl/fi/cypfhoaedo633soiwegk1/124543t.jpg?rlkey=4fmu5brupup2iq9rx9f349dba&amp;dl=0","Click to download Image")</f>
      </c>
      <c r="B836" s="0">
        <f>HYPERLINK("https://dl.dropboxusercontent.com/scl/fi/tih7loprby3oluntnbhdc/womens-t-shirt-size-chartsnova.jpg?rlkey=as0cd89khdyt4hponlpp78lvc&amp;dl=0","Click to download SizeChart")</f>
      </c>
      <c r="C836" s="0" t="inlineStr">
        <is>
          <t>Nova Women's Long Sleeve</t>
        </is>
      </c>
      <c r="D836" s="0" t="inlineStr">
        <is>
          <t>'124543</t>
        </is>
      </c>
      <c r="E836" s="0" t="inlineStr">
        <is>
          <t>ISU NOVA W CL:124543A-S</t>
        </is>
      </c>
      <c r="F836" s="0" t="inlineStr">
        <is>
          <t>'801124543042</t>
        </is>
      </c>
      <c r="G836" s="0" t="inlineStr">
        <is>
          <t>WOMENS</t>
        </is>
      </c>
      <c r="H836" s="0" t="inlineStr">
        <is>
          <t>S</t>
        </is>
      </c>
      <c r="I836" s="0">
        <v>34.99</v>
      </c>
      <c r="J836" s="0">
        <v>5</v>
      </c>
    </row>
    <row r="837" spans="1:10" customHeight="0">
      <c r="A837" s="0">
        <f>HYPERLINK("https://dl.dropboxusercontent.com/scl/fi/cypfhoaedo633soiwegk1/124543t.jpg?rlkey=4fmu5brupup2iq9rx9f349dba&amp;dl=0","Click to download Image")</f>
      </c>
      <c r="B837" s="0">
        <f>HYPERLINK("https://dl.dropboxusercontent.com/scl/fi/tih7loprby3oluntnbhdc/womens-t-shirt-size-chartsnova.jpg?rlkey=as0cd89khdyt4hponlpp78lvc&amp;dl=0","Click to download SizeChart")</f>
      </c>
      <c r="C837" s="0" t="inlineStr">
        <is>
          <t>Nova Women's Long Sleeve</t>
        </is>
      </c>
      <c r="D837" s="0" t="inlineStr">
        <is>
          <t>'124543</t>
        </is>
      </c>
      <c r="E837" s="0" t="inlineStr">
        <is>
          <t>ISU NOVA W CL:124543B-M</t>
        </is>
      </c>
      <c r="F837" s="0" t="inlineStr">
        <is>
          <t>'801124543059</t>
        </is>
      </c>
      <c r="G837" s="0" t="inlineStr">
        <is>
          <t>WOMENS</t>
        </is>
      </c>
      <c r="H837" s="0" t="inlineStr">
        <is>
          <t>M</t>
        </is>
      </c>
      <c r="I837" s="0">
        <v>34.99</v>
      </c>
      <c r="J837" s="0">
        <v>10</v>
      </c>
    </row>
    <row r="838" spans="1:10" customHeight="0">
      <c r="A838" s="0">
        <f>HYPERLINK("https://dl.dropboxusercontent.com/scl/fi/cypfhoaedo633soiwegk1/124543t.jpg?rlkey=4fmu5brupup2iq9rx9f349dba&amp;dl=0","Click to download Image")</f>
      </c>
      <c r="B838" s="0">
        <f>HYPERLINK("https://dl.dropboxusercontent.com/scl/fi/tih7loprby3oluntnbhdc/womens-t-shirt-size-chartsnova.jpg?rlkey=as0cd89khdyt4hponlpp78lvc&amp;dl=0","Click to download SizeChart")</f>
      </c>
      <c r="C838" s="0" t="inlineStr">
        <is>
          <t>Nova Women's Long Sleeve</t>
        </is>
      </c>
      <c r="D838" s="0" t="inlineStr">
        <is>
          <t>'124543</t>
        </is>
      </c>
      <c r="E838" s="0" t="inlineStr">
        <is>
          <t>ISU NOVA W CL:124543C-L</t>
        </is>
      </c>
      <c r="F838" s="0" t="inlineStr">
        <is>
          <t>'801124543066</t>
        </is>
      </c>
      <c r="G838" s="0" t="inlineStr">
        <is>
          <t>WOMENS</t>
        </is>
      </c>
      <c r="H838" s="0" t="inlineStr">
        <is>
          <t>L</t>
        </is>
      </c>
      <c r="I838" s="0">
        <v>34.99</v>
      </c>
      <c r="J838" s="0">
        <v>9</v>
      </c>
    </row>
    <row r="839" spans="1:10" customHeight="0">
      <c r="A839" s="0">
        <f>HYPERLINK("https://dl.dropboxusercontent.com/scl/fi/cypfhoaedo633soiwegk1/124543t.jpg?rlkey=4fmu5brupup2iq9rx9f349dba&amp;dl=0","Click to download Image")</f>
      </c>
      <c r="B839" s="0">
        <f>HYPERLINK("https://dl.dropboxusercontent.com/scl/fi/tih7loprby3oluntnbhdc/womens-t-shirt-size-chartsnova.jpg?rlkey=as0cd89khdyt4hponlpp78lvc&amp;dl=0","Click to download SizeChart")</f>
      </c>
      <c r="C839" s="0" t="inlineStr">
        <is>
          <t>Nova Women's Long Sleeve</t>
        </is>
      </c>
      <c r="D839" s="0" t="inlineStr">
        <is>
          <t>'124543</t>
        </is>
      </c>
      <c r="E839" s="0" t="inlineStr">
        <is>
          <t>ISU NOVA W CL:124543D-XL</t>
        </is>
      </c>
      <c r="F839" s="0" t="inlineStr">
        <is>
          <t>'801124543073</t>
        </is>
      </c>
      <c r="G839" s="0" t="inlineStr">
        <is>
          <t>WOMENS</t>
        </is>
      </c>
      <c r="H839" s="0" t="inlineStr">
        <is>
          <t>XL</t>
        </is>
      </c>
      <c r="I839" s="0">
        <v>34.99</v>
      </c>
      <c r="J839" s="0">
        <v>3</v>
      </c>
    </row>
    <row r="840" spans="1:10" customHeight="0">
      <c r="A840" s="0">
        <f>HYPERLINK("https://dl.dropboxusercontent.com/scl/fi/cypfhoaedo633soiwegk1/124543t.jpg?rlkey=4fmu5brupup2iq9rx9f349dba&amp;dl=0","Click to download Image")</f>
      </c>
      <c r="B840" s="0">
        <f>HYPERLINK("https://dl.dropboxusercontent.com/scl/fi/tih7loprby3oluntnbhdc/womens-t-shirt-size-chartsnova.jpg?rlkey=as0cd89khdyt4hponlpp78lvc&amp;dl=0","Click to download SizeChart")</f>
      </c>
      <c r="C840" s="0" t="inlineStr">
        <is>
          <t>Nova Women's Long Sleeve</t>
        </is>
      </c>
      <c r="D840" s="0" t="inlineStr">
        <is>
          <t>'124543</t>
        </is>
      </c>
      <c r="E840" s="0" t="inlineStr">
        <is>
          <t>ISU NOVA W CL:124543E-2XL</t>
        </is>
      </c>
      <c r="F840" s="0" t="inlineStr">
        <is>
          <t>'801124543080</t>
        </is>
      </c>
      <c r="G840" s="0" t="inlineStr">
        <is>
          <t>WOMENS</t>
        </is>
      </c>
      <c r="H840" s="0" t="inlineStr">
        <is>
          <t>2XL</t>
        </is>
      </c>
      <c r="I840" s="0">
        <v>36.99</v>
      </c>
      <c r="J840" s="0">
        <v>2</v>
      </c>
    </row>
    <row r="841" spans="1:10" customHeight="0">
      <c r="A841" s="0">
        <f>HYPERLINK("https://dl.dropboxusercontent.com/scl/fi/cypfhoaedo633soiwegk1/124543t.jpg?rlkey=4fmu5brupup2iq9rx9f349dba&amp;dl=0","Click to download Image")</f>
      </c>
      <c r="B841" s="0">
        <f>HYPERLINK("https://dl.dropboxusercontent.com/scl/fi/tih7loprby3oluntnbhdc/womens-t-shirt-size-chartsnova.jpg?rlkey=as0cd89khdyt4hponlpp78lvc&amp;dl=0","Click to download SizeChart")</f>
      </c>
      <c r="C841" s="0" t="inlineStr">
        <is>
          <t>Nova Women's Long Sleeve</t>
        </is>
      </c>
      <c r="D841" s="0" t="inlineStr">
        <is>
          <t>'124543</t>
        </is>
      </c>
      <c r="E841" s="0" t="inlineStr">
        <is>
          <t>ISU NOVA W CL:124543F-3XL</t>
        </is>
      </c>
      <c r="F841" s="0" t="inlineStr">
        <is>
          <t>'801124543097</t>
        </is>
      </c>
      <c r="G841" s="0" t="inlineStr">
        <is>
          <t>WOMENS</t>
        </is>
      </c>
      <c r="H841" s="0" t="inlineStr">
        <is>
          <t>3XL</t>
        </is>
      </c>
      <c r="I841" s="0">
        <v>36.99</v>
      </c>
      <c r="J841" s="0">
        <v>1</v>
      </c>
    </row>
    <row r="842" spans="1:10" customHeight="0">
      <c r="A842" s="0">
        <f>HYPERLINK("https://dl.dropboxusercontent.com/scl/fi/cypfhoaedo633soiwegk1/124543t.jpg?rlkey=4fmu5brupup2iq9rx9f349dba&amp;dl=0","Click to download Image")</f>
      </c>
      <c r="B842" s="0">
        <f>HYPERLINK("https://dl.dropboxusercontent.com/scl/fi/tih7loprby3oluntnbhdc/womens-t-shirt-size-chartsnova.jpg?rlkey=as0cd89khdyt4hponlpp78lvc&amp;dl=0","Click to download SizeChart")</f>
      </c>
      <c r="C842" s="0" t="inlineStr">
        <is>
          <t>Nova Women's Long Sleeve</t>
        </is>
      </c>
      <c r="D842" s="0" t="inlineStr">
        <is>
          <t>'124543</t>
        </is>
      </c>
      <c r="E842" s="0" t="inlineStr">
        <is>
          <t>ISU NOVA W CL 12PK:124543Z-12PK</t>
        </is>
      </c>
      <c r="F842" s="0" t="inlineStr">
        <is>
          <t>'801124543998</t>
        </is>
      </c>
      <c r="G842" s="0" t="inlineStr">
        <is>
          <t>WOMENS</t>
        </is>
      </c>
      <c r="H842" s="0" t="inlineStr">
        <is>
          <t>12 PACK</t>
        </is>
      </c>
      <c r="I842" s="0">
        <v>336</v>
      </c>
      <c r="J842" s="0">
        <v>1</v>
      </c>
    </row>
    <row r="843" spans="1:10" customHeight="0">
      <c r="A843" s="0">
        <f>HYPERLINK("https://dl.dropboxusercontent.com/scl/fi/px62j3sel4hyur1z7k9j4/124761t.jpg?rlkey=xi82fwbhdnrzt65j3vs3uiv5j&amp;dl=0","Click to download Image")</f>
      </c>
      <c r="C843" s="0" t="inlineStr">
        <is>
          <t>Rona Women's Long Sleeve</t>
        </is>
      </c>
      <c r="D843" s="0" t="inlineStr">
        <is>
          <t>'124761</t>
        </is>
      </c>
      <c r="E843" s="0" t="inlineStr">
        <is>
          <t>ISU RONA W CL:124761A-S</t>
        </is>
      </c>
      <c r="F843" s="0" t="inlineStr">
        <is>
          <t>'801124761040</t>
        </is>
      </c>
      <c r="G843" s="0" t="inlineStr">
        <is>
          <t>WOMENS</t>
        </is>
      </c>
      <c r="H843" s="0" t="inlineStr">
        <is>
          <t>S</t>
        </is>
      </c>
      <c r="I843" s="0">
        <v>39.99</v>
      </c>
      <c r="J843" s="0">
        <v>0</v>
      </c>
    </row>
    <row r="844" spans="1:10" customHeight="0">
      <c r="A844" s="0">
        <f>HYPERLINK("https://dl.dropboxusercontent.com/scl/fi/px62j3sel4hyur1z7k9j4/124761t.jpg?rlkey=xi82fwbhdnrzt65j3vs3uiv5j&amp;dl=0","Click to download Image")</f>
      </c>
      <c r="C844" s="0" t="inlineStr">
        <is>
          <t>Rona Women's Long Sleeve</t>
        </is>
      </c>
      <c r="D844" s="0" t="inlineStr">
        <is>
          <t>'124761</t>
        </is>
      </c>
      <c r="E844" s="0" t="inlineStr">
        <is>
          <t>ISU RONA W CL:124761B-M</t>
        </is>
      </c>
      <c r="F844" s="0" t="inlineStr">
        <is>
          <t>'801124761057</t>
        </is>
      </c>
      <c r="G844" s="0" t="inlineStr">
        <is>
          <t>WOMENS</t>
        </is>
      </c>
      <c r="H844" s="0" t="inlineStr">
        <is>
          <t>M</t>
        </is>
      </c>
      <c r="I844" s="0">
        <v>39.99</v>
      </c>
      <c r="J844" s="0">
        <v>0</v>
      </c>
    </row>
    <row r="845" spans="1:10" customHeight="0">
      <c r="A845" s="0">
        <f>HYPERLINK("https://dl.dropboxusercontent.com/scl/fi/px62j3sel4hyur1z7k9j4/124761t.jpg?rlkey=xi82fwbhdnrzt65j3vs3uiv5j&amp;dl=0","Click to download Image")</f>
      </c>
      <c r="C845" s="0" t="inlineStr">
        <is>
          <t>Rona Women's Long Sleeve</t>
        </is>
      </c>
      <c r="D845" s="0" t="inlineStr">
        <is>
          <t>'124761</t>
        </is>
      </c>
      <c r="E845" s="0" t="inlineStr">
        <is>
          <t>ISU RONA W CL:124761C-L</t>
        </is>
      </c>
      <c r="F845" s="0" t="inlineStr">
        <is>
          <t>'801124761064</t>
        </is>
      </c>
      <c r="G845" s="0" t="inlineStr">
        <is>
          <t>WOMENS</t>
        </is>
      </c>
      <c r="H845" s="0" t="inlineStr">
        <is>
          <t>L</t>
        </is>
      </c>
      <c r="I845" s="0">
        <v>39.99</v>
      </c>
      <c r="J845" s="0">
        <v>0</v>
      </c>
    </row>
    <row r="846" spans="1:10" customHeight="0">
      <c r="A846" s="0">
        <f>HYPERLINK("https://dl.dropboxusercontent.com/scl/fi/px62j3sel4hyur1z7k9j4/124761t.jpg?rlkey=xi82fwbhdnrzt65j3vs3uiv5j&amp;dl=0","Click to download Image")</f>
      </c>
      <c r="C846" s="0" t="inlineStr">
        <is>
          <t>Rona Women's Long Sleeve</t>
        </is>
      </c>
      <c r="D846" s="0" t="inlineStr">
        <is>
          <t>'124761</t>
        </is>
      </c>
      <c r="E846" s="0" t="inlineStr">
        <is>
          <t>ISU RONA W CL:124761D-XL</t>
        </is>
      </c>
      <c r="F846" s="0" t="inlineStr">
        <is>
          <t>'801124761071</t>
        </is>
      </c>
      <c r="G846" s="0" t="inlineStr">
        <is>
          <t>WOMENS</t>
        </is>
      </c>
      <c r="H846" s="0" t="inlineStr">
        <is>
          <t>XL</t>
        </is>
      </c>
      <c r="I846" s="0">
        <v>39.99</v>
      </c>
      <c r="J846" s="0">
        <v>0</v>
      </c>
    </row>
    <row r="847" spans="1:10" customHeight="0">
      <c r="A847" s="0">
        <f>HYPERLINK("https://dl.dropboxusercontent.com/scl/fi/px62j3sel4hyur1z7k9j4/124761t.jpg?rlkey=xi82fwbhdnrzt65j3vs3uiv5j&amp;dl=0","Click to download Image")</f>
      </c>
      <c r="C847" s="0" t="inlineStr">
        <is>
          <t>Rona Women's Long Sleeve</t>
        </is>
      </c>
      <c r="D847" s="0" t="inlineStr">
        <is>
          <t>'124761</t>
        </is>
      </c>
      <c r="E847" s="0" t="inlineStr">
        <is>
          <t>ISU RONA W CL:124761E-2XL</t>
        </is>
      </c>
      <c r="F847" s="0" t="inlineStr">
        <is>
          <t>'801124761088</t>
        </is>
      </c>
      <c r="G847" s="0" t="inlineStr">
        <is>
          <t>WOMENS</t>
        </is>
      </c>
      <c r="H847" s="0" t="inlineStr">
        <is>
          <t>2XL</t>
        </is>
      </c>
      <c r="I847" s="0">
        <v>39.99</v>
      </c>
      <c r="J847" s="0">
        <v>2</v>
      </c>
    </row>
    <row r="848" spans="1:10" customHeight="0">
      <c r="A848" s="0">
        <f>HYPERLINK("https://dl.dropboxusercontent.com/scl/fi/px62j3sel4hyur1z7k9j4/124761t.jpg?rlkey=xi82fwbhdnrzt65j3vs3uiv5j&amp;dl=0","Click to download Image")</f>
      </c>
      <c r="C848" s="0" t="inlineStr">
        <is>
          <t>Rona Women's Long Sleeve</t>
        </is>
      </c>
      <c r="D848" s="0" t="inlineStr">
        <is>
          <t>'124761</t>
        </is>
      </c>
      <c r="E848" s="0" t="inlineStr">
        <is>
          <t>ISU RONA W CL:124761F-3XL</t>
        </is>
      </c>
      <c r="F848" s="0" t="inlineStr">
        <is>
          <t>'801124761095</t>
        </is>
      </c>
      <c r="G848" s="0" t="inlineStr">
        <is>
          <t>WOMENS</t>
        </is>
      </c>
      <c r="H848" s="0" t="inlineStr">
        <is>
          <t>3XL</t>
        </is>
      </c>
      <c r="I848" s="0">
        <v>39.99</v>
      </c>
      <c r="J848" s="0">
        <v>4</v>
      </c>
    </row>
    <row r="849" spans="1:10" customHeight="0">
      <c r="A849" s="0">
        <f>HYPERLINK("https://dl.dropboxusercontent.com/scl/fi/px62j3sel4hyur1z7k9j4/124761t.jpg?rlkey=xi82fwbhdnrzt65j3vs3uiv5j&amp;dl=0","Click to download Image")</f>
      </c>
      <c r="C849" s="0" t="inlineStr">
        <is>
          <t>Rona Women's Long Sleeve</t>
        </is>
      </c>
      <c r="D849" s="0" t="inlineStr">
        <is>
          <t>'124761</t>
        </is>
      </c>
      <c r="E849" s="0" t="inlineStr">
        <is>
          <t>ISU RONA W CL 12PK:124761Z-12PK</t>
        </is>
      </c>
      <c r="F849" s="0" t="inlineStr">
        <is>
          <t>'801124761996</t>
        </is>
      </c>
      <c r="G849" s="0" t="inlineStr">
        <is>
          <t>WOMENS</t>
        </is>
      </c>
      <c r="H849" s="0" t="inlineStr">
        <is>
          <t>12 PACK</t>
        </is>
      </c>
      <c r="I849" s="0">
        <v>384</v>
      </c>
      <c r="J849" s="0">
        <v>0</v>
      </c>
    </row>
    <row r="850" spans="1:10" customHeight="0">
      <c r="A850" s="0">
        <f>HYPERLINK("https://dl.dropboxusercontent.com/scl/fi/z6h8vdh59fhk2bhc7qsjm/125253t37198.jpg?rlkey=xgrwie3jbv1piphsx2m50d704&amp;dl=0","Click to download Image")</f>
      </c>
      <c r="B850" s="0">
        <f>HYPERLINK("https://dl.dropboxusercontent.com/scl/fi/t008e0svb5elo1dj7woih/womens-hoodie-and-sweatshirt-size-chartssoho.jpg?rlkey=ddr5k7p5yxwh5dr37a49xug4x&amp;dl=0","Click to download SizeChart")</f>
      </c>
      <c r="C850" s="0" t="inlineStr">
        <is>
          <t>Soho Women's Hoodie</t>
        </is>
      </c>
      <c r="D850" s="0" t="inlineStr">
        <is>
          <t>'125253</t>
        </is>
      </c>
      <c r="E850" s="0" t="inlineStr">
        <is>
          <t>ISU SOHO W BK:125253A-S</t>
        </is>
      </c>
      <c r="F850" s="0" t="inlineStr">
        <is>
          <t>'801125253049</t>
        </is>
      </c>
      <c r="G850" s="0" t="inlineStr">
        <is>
          <t>WOMENS</t>
        </is>
      </c>
      <c r="H850" s="0" t="inlineStr">
        <is>
          <t>S</t>
        </is>
      </c>
      <c r="I850" s="0">
        <v>59.99</v>
      </c>
      <c r="J850" s="0">
        <v>1</v>
      </c>
    </row>
    <row r="851" spans="1:10" customHeight="0">
      <c r="A851" s="0">
        <f>HYPERLINK("https://dl.dropboxusercontent.com/scl/fi/z6h8vdh59fhk2bhc7qsjm/125253t37198.jpg?rlkey=xgrwie3jbv1piphsx2m50d704&amp;dl=0","Click to download Image")</f>
      </c>
      <c r="B851" s="0">
        <f>HYPERLINK("https://dl.dropboxusercontent.com/scl/fi/t008e0svb5elo1dj7woih/womens-hoodie-and-sweatshirt-size-chartssoho.jpg?rlkey=ddr5k7p5yxwh5dr37a49xug4x&amp;dl=0","Click to download SizeChart")</f>
      </c>
      <c r="C851" s="0" t="inlineStr">
        <is>
          <t>Soho Women's Hoodie</t>
        </is>
      </c>
      <c r="D851" s="0" t="inlineStr">
        <is>
          <t>'125253</t>
        </is>
      </c>
      <c r="E851" s="0" t="inlineStr">
        <is>
          <t>ISU SOHO W BK:125253B-M</t>
        </is>
      </c>
      <c r="F851" s="0" t="inlineStr">
        <is>
          <t>'801125253056</t>
        </is>
      </c>
      <c r="G851" s="0" t="inlineStr">
        <is>
          <t>WOMENS</t>
        </is>
      </c>
      <c r="H851" s="0" t="inlineStr">
        <is>
          <t>M</t>
        </is>
      </c>
      <c r="I851" s="0">
        <v>59.99</v>
      </c>
      <c r="J851" s="0">
        <v>0</v>
      </c>
    </row>
    <row r="852" spans="1:10" customHeight="0">
      <c r="A852" s="0">
        <f>HYPERLINK("https://dl.dropboxusercontent.com/scl/fi/z6h8vdh59fhk2bhc7qsjm/125253t37198.jpg?rlkey=xgrwie3jbv1piphsx2m50d704&amp;dl=0","Click to download Image")</f>
      </c>
      <c r="B852" s="0">
        <f>HYPERLINK("https://dl.dropboxusercontent.com/scl/fi/t008e0svb5elo1dj7woih/womens-hoodie-and-sweatshirt-size-chartssoho.jpg?rlkey=ddr5k7p5yxwh5dr37a49xug4x&amp;dl=0","Click to download SizeChart")</f>
      </c>
      <c r="C852" s="0" t="inlineStr">
        <is>
          <t>Soho Women's Hoodie</t>
        </is>
      </c>
      <c r="D852" s="0" t="inlineStr">
        <is>
          <t>'125253</t>
        </is>
      </c>
      <c r="E852" s="0" t="inlineStr">
        <is>
          <t>ISU SOHO W BK:125253C-L</t>
        </is>
      </c>
      <c r="F852" s="0" t="inlineStr">
        <is>
          <t>'801125253063</t>
        </is>
      </c>
      <c r="G852" s="0" t="inlineStr">
        <is>
          <t>WOMENS</t>
        </is>
      </c>
      <c r="H852" s="0" t="inlineStr">
        <is>
          <t>L</t>
        </is>
      </c>
      <c r="I852" s="0">
        <v>59.99</v>
      </c>
      <c r="J852" s="0">
        <v>0</v>
      </c>
    </row>
    <row r="853" spans="1:10" customHeight="0">
      <c r="A853" s="0">
        <f>HYPERLINK("https://dl.dropboxusercontent.com/scl/fi/z6h8vdh59fhk2bhc7qsjm/125253t37198.jpg?rlkey=xgrwie3jbv1piphsx2m50d704&amp;dl=0","Click to download Image")</f>
      </c>
      <c r="B853" s="0">
        <f>HYPERLINK("https://dl.dropboxusercontent.com/scl/fi/t008e0svb5elo1dj7woih/womens-hoodie-and-sweatshirt-size-chartssoho.jpg?rlkey=ddr5k7p5yxwh5dr37a49xug4x&amp;dl=0","Click to download SizeChart")</f>
      </c>
      <c r="C853" s="0" t="inlineStr">
        <is>
          <t>Soho Women's Hoodie</t>
        </is>
      </c>
      <c r="D853" s="0" t="inlineStr">
        <is>
          <t>'125253</t>
        </is>
      </c>
      <c r="E853" s="0" t="inlineStr">
        <is>
          <t>ISU SOHO W BK:125253D-XL</t>
        </is>
      </c>
      <c r="F853" s="0" t="inlineStr">
        <is>
          <t>'801125253070</t>
        </is>
      </c>
      <c r="G853" s="0" t="inlineStr">
        <is>
          <t>WOMENS</t>
        </is>
      </c>
      <c r="H853" s="0" t="inlineStr">
        <is>
          <t>XL</t>
        </is>
      </c>
      <c r="I853" s="0">
        <v>59.99</v>
      </c>
      <c r="J853" s="0">
        <v>0</v>
      </c>
    </row>
    <row r="854" spans="1:10" customHeight="0">
      <c r="A854" s="0">
        <f>HYPERLINK("https://dl.dropboxusercontent.com/scl/fi/z6h8vdh59fhk2bhc7qsjm/125253t37198.jpg?rlkey=xgrwie3jbv1piphsx2m50d704&amp;dl=0","Click to download Image")</f>
      </c>
      <c r="B854" s="0">
        <f>HYPERLINK("https://dl.dropboxusercontent.com/scl/fi/t008e0svb5elo1dj7woih/womens-hoodie-and-sweatshirt-size-chartssoho.jpg?rlkey=ddr5k7p5yxwh5dr37a49xug4x&amp;dl=0","Click to download SizeChart")</f>
      </c>
      <c r="C854" s="0" t="inlineStr">
        <is>
          <t>Soho Women's Hoodie</t>
        </is>
      </c>
      <c r="D854" s="0" t="inlineStr">
        <is>
          <t>'125253</t>
        </is>
      </c>
      <c r="E854" s="0" t="inlineStr">
        <is>
          <t>ISU SOHO W BK:125253E-2XL</t>
        </is>
      </c>
      <c r="F854" s="0" t="inlineStr">
        <is>
          <t>'801125253087</t>
        </is>
      </c>
      <c r="G854" s="0" t="inlineStr">
        <is>
          <t>WOMENS</t>
        </is>
      </c>
      <c r="H854" s="0" t="inlineStr">
        <is>
          <t>2XL</t>
        </is>
      </c>
      <c r="I854" s="0">
        <v>59.99</v>
      </c>
      <c r="J854" s="0">
        <v>0</v>
      </c>
    </row>
    <row r="855" spans="1:10" customHeight="0">
      <c r="A855" s="0">
        <f>HYPERLINK("https://dl.dropboxusercontent.com/scl/fi/z6h8vdh59fhk2bhc7qsjm/125253t37198.jpg?rlkey=xgrwie3jbv1piphsx2m50d704&amp;dl=0","Click to download Image")</f>
      </c>
      <c r="B855" s="0">
        <f>HYPERLINK("https://dl.dropboxusercontent.com/scl/fi/t008e0svb5elo1dj7woih/womens-hoodie-and-sweatshirt-size-chartssoho.jpg?rlkey=ddr5k7p5yxwh5dr37a49xug4x&amp;dl=0","Click to download SizeChart")</f>
      </c>
      <c r="C855" s="0" t="inlineStr">
        <is>
          <t>Soho Women's Hoodie</t>
        </is>
      </c>
      <c r="D855" s="0" t="inlineStr">
        <is>
          <t>'125253</t>
        </is>
      </c>
      <c r="E855" s="0" t="inlineStr">
        <is>
          <t>ISU SOHO W BK:125253F-3XL</t>
        </is>
      </c>
      <c r="F855" s="0" t="inlineStr">
        <is>
          <t>'801125253094</t>
        </is>
      </c>
      <c r="G855" s="0" t="inlineStr">
        <is>
          <t>WOMENS</t>
        </is>
      </c>
      <c r="H855" s="0" t="inlineStr">
        <is>
          <t>3XL</t>
        </is>
      </c>
      <c r="I855" s="0">
        <v>59.99</v>
      </c>
      <c r="J855" s="0">
        <v>0</v>
      </c>
    </row>
    <row r="856" spans="1:10" customHeight="0">
      <c r="A856" s="0">
        <f>HYPERLINK("https://dl.dropboxusercontent.com/scl/fi/z6h8vdh59fhk2bhc7qsjm/125253t37198.jpg?rlkey=xgrwie3jbv1piphsx2m50d704&amp;dl=0","Click to download Image")</f>
      </c>
      <c r="B856" s="0">
        <f>HYPERLINK("https://dl.dropboxusercontent.com/scl/fi/t008e0svb5elo1dj7woih/womens-hoodie-and-sweatshirt-size-chartssoho.jpg?rlkey=ddr5k7p5yxwh5dr37a49xug4x&amp;dl=0","Click to download SizeChart")</f>
      </c>
      <c r="C856" s="0" t="inlineStr">
        <is>
          <t>Soho Women's Hoodie</t>
        </is>
      </c>
      <c r="D856" s="0" t="inlineStr">
        <is>
          <t>'125253</t>
        </is>
      </c>
      <c r="E856" s="0" t="inlineStr">
        <is>
          <t>ISU SOHO W BK 12PK:125253Z-12PK</t>
        </is>
      </c>
      <c r="F856" s="0" t="inlineStr">
        <is>
          <t>'801125253995</t>
        </is>
      </c>
      <c r="G856" s="0" t="inlineStr">
        <is>
          <t>WOMENS</t>
        </is>
      </c>
      <c r="H856" s="0" t="inlineStr">
        <is>
          <t>12 PACK</t>
        </is>
      </c>
      <c r="I856" s="0">
        <v>576</v>
      </c>
      <c r="J856" s="0">
        <v>0</v>
      </c>
    </row>
    <row r="857" spans="1:10" customHeight="0">
      <c r="A857" s="0">
        <f>HYPERLINK("https://dl.dropboxusercontent.com/scl/fi/3c9hct01ao0u2brmc24wh/124624t.jpg?rlkey=v9gg7qr4bvynqi2l03ruvw8t0&amp;dl=0","Click to download Image")</f>
      </c>
      <c r="B857" s="0">
        <f>HYPERLINK("https://dl.dropboxusercontent.com/scl/fi/fdcktxwtph6dam6w7pcnk/womens-hoodie-and-sweatshirt-size-chartsliv-hoodie.jpg?rlkey=yqsdf59343zn0t5psoo8wsy3r&amp;dl=0","Click to download SizeChart")</f>
      </c>
      <c r="C857" s="0" t="inlineStr">
        <is>
          <t>Liv Women's Hoodie</t>
        </is>
      </c>
      <c r="D857" s="0" t="inlineStr">
        <is>
          <t>'124624</t>
        </is>
      </c>
      <c r="E857" s="0" t="inlineStr">
        <is>
          <t>ISU LIV W CO:124624A-S</t>
        </is>
      </c>
      <c r="F857" s="0" t="inlineStr">
        <is>
          <t>'801124624048</t>
        </is>
      </c>
      <c r="G857" s="0" t="inlineStr">
        <is>
          <t>WOMENS</t>
        </is>
      </c>
      <c r="H857" s="0" t="inlineStr">
        <is>
          <t>S</t>
        </is>
      </c>
      <c r="I857" s="0">
        <v>54.99</v>
      </c>
      <c r="J857" s="0">
        <v>15</v>
      </c>
    </row>
    <row r="858" spans="1:10" customHeight="0">
      <c r="A858" s="0">
        <f>HYPERLINK("https://dl.dropboxusercontent.com/scl/fi/3c9hct01ao0u2brmc24wh/124624t.jpg?rlkey=v9gg7qr4bvynqi2l03ruvw8t0&amp;dl=0","Click to download Image")</f>
      </c>
      <c r="B858" s="0">
        <f>HYPERLINK("https://dl.dropboxusercontent.com/scl/fi/fdcktxwtph6dam6w7pcnk/womens-hoodie-and-sweatshirt-size-chartsliv-hoodie.jpg?rlkey=yqsdf59343zn0t5psoo8wsy3r&amp;dl=0","Click to download SizeChart")</f>
      </c>
      <c r="C858" s="0" t="inlineStr">
        <is>
          <t>Liv Women's Hoodie</t>
        </is>
      </c>
      <c r="D858" s="0" t="inlineStr">
        <is>
          <t>'124624</t>
        </is>
      </c>
      <c r="E858" s="0" t="inlineStr">
        <is>
          <t>ISU LIV W CO:124624B-M</t>
        </is>
      </c>
      <c r="F858" s="0" t="inlineStr">
        <is>
          <t>'801124624055</t>
        </is>
      </c>
      <c r="G858" s="0" t="inlineStr">
        <is>
          <t>WOMENS</t>
        </is>
      </c>
      <c r="H858" s="0" t="inlineStr">
        <is>
          <t>M</t>
        </is>
      </c>
      <c r="I858" s="0">
        <v>54.99</v>
      </c>
      <c r="J858" s="0">
        <v>45</v>
      </c>
    </row>
    <row r="859" spans="1:10" customHeight="0">
      <c r="A859" s="0">
        <f>HYPERLINK("https://dl.dropboxusercontent.com/scl/fi/3c9hct01ao0u2brmc24wh/124624t.jpg?rlkey=v9gg7qr4bvynqi2l03ruvw8t0&amp;dl=0","Click to download Image")</f>
      </c>
      <c r="B859" s="0">
        <f>HYPERLINK("https://dl.dropboxusercontent.com/scl/fi/fdcktxwtph6dam6w7pcnk/womens-hoodie-and-sweatshirt-size-chartsliv-hoodie.jpg?rlkey=yqsdf59343zn0t5psoo8wsy3r&amp;dl=0","Click to download SizeChart")</f>
      </c>
      <c r="C859" s="0" t="inlineStr">
        <is>
          <t>Liv Women's Hoodie</t>
        </is>
      </c>
      <c r="D859" s="0" t="inlineStr">
        <is>
          <t>'124624</t>
        </is>
      </c>
      <c r="E859" s="0" t="inlineStr">
        <is>
          <t>ISU LIV W CO:124624C-L</t>
        </is>
      </c>
      <c r="F859" s="0" t="inlineStr">
        <is>
          <t>'801124624062</t>
        </is>
      </c>
      <c r="G859" s="0" t="inlineStr">
        <is>
          <t>WOMENS</t>
        </is>
      </c>
      <c r="H859" s="0" t="inlineStr">
        <is>
          <t>L</t>
        </is>
      </c>
      <c r="I859" s="0">
        <v>54.99</v>
      </c>
      <c r="J859" s="0">
        <v>46</v>
      </c>
    </row>
    <row r="860" spans="1:10" customHeight="0">
      <c r="A860" s="0">
        <f>HYPERLINK("https://dl.dropboxusercontent.com/scl/fi/3c9hct01ao0u2brmc24wh/124624t.jpg?rlkey=v9gg7qr4bvynqi2l03ruvw8t0&amp;dl=0","Click to download Image")</f>
      </c>
      <c r="B860" s="0">
        <f>HYPERLINK("https://dl.dropboxusercontent.com/scl/fi/fdcktxwtph6dam6w7pcnk/womens-hoodie-and-sweatshirt-size-chartsliv-hoodie.jpg?rlkey=yqsdf59343zn0t5psoo8wsy3r&amp;dl=0","Click to download SizeChart")</f>
      </c>
      <c r="C860" s="0" t="inlineStr">
        <is>
          <t>Liv Women's Hoodie</t>
        </is>
      </c>
      <c r="D860" s="0" t="inlineStr">
        <is>
          <t>'124624</t>
        </is>
      </c>
      <c r="E860" s="0" t="inlineStr">
        <is>
          <t>ISU LIV W CO:124624D-XL</t>
        </is>
      </c>
      <c r="F860" s="0" t="inlineStr">
        <is>
          <t>'801124624079</t>
        </is>
      </c>
      <c r="G860" s="0" t="inlineStr">
        <is>
          <t>WOMENS</t>
        </is>
      </c>
      <c r="H860" s="0" t="inlineStr">
        <is>
          <t>XL</t>
        </is>
      </c>
      <c r="I860" s="0">
        <v>54.99</v>
      </c>
      <c r="J860" s="0">
        <v>23</v>
      </c>
    </row>
    <row r="861" spans="1:10" customHeight="0">
      <c r="A861" s="0">
        <f>HYPERLINK("https://dl.dropboxusercontent.com/scl/fi/3c9hct01ao0u2brmc24wh/124624t.jpg?rlkey=v9gg7qr4bvynqi2l03ruvw8t0&amp;dl=0","Click to download Image")</f>
      </c>
      <c r="B861" s="0">
        <f>HYPERLINK("https://dl.dropboxusercontent.com/scl/fi/fdcktxwtph6dam6w7pcnk/womens-hoodie-and-sweatshirt-size-chartsliv-hoodie.jpg?rlkey=yqsdf59343zn0t5psoo8wsy3r&amp;dl=0","Click to download SizeChart")</f>
      </c>
      <c r="C861" s="0" t="inlineStr">
        <is>
          <t>Liv Women's Hoodie</t>
        </is>
      </c>
      <c r="D861" s="0" t="inlineStr">
        <is>
          <t>'124624</t>
        </is>
      </c>
      <c r="E861" s="0" t="inlineStr">
        <is>
          <t>ISU LIV W CO:124624E-2XL</t>
        </is>
      </c>
      <c r="F861" s="0" t="inlineStr">
        <is>
          <t>'801124624086</t>
        </is>
      </c>
      <c r="G861" s="0" t="inlineStr">
        <is>
          <t>WOMENS</t>
        </is>
      </c>
      <c r="H861" s="0" t="inlineStr">
        <is>
          <t>2XL</t>
        </is>
      </c>
      <c r="I861" s="0">
        <v>54.99</v>
      </c>
      <c r="J861" s="0">
        <v>10</v>
      </c>
    </row>
    <row r="862" spans="1:10" customHeight="0">
      <c r="A862" s="0">
        <f>HYPERLINK("https://dl.dropboxusercontent.com/scl/fi/3c9hct01ao0u2brmc24wh/124624t.jpg?rlkey=v9gg7qr4bvynqi2l03ruvw8t0&amp;dl=0","Click to download Image")</f>
      </c>
      <c r="B862" s="0">
        <f>HYPERLINK("https://dl.dropboxusercontent.com/scl/fi/fdcktxwtph6dam6w7pcnk/womens-hoodie-and-sweatshirt-size-chartsliv-hoodie.jpg?rlkey=yqsdf59343zn0t5psoo8wsy3r&amp;dl=0","Click to download SizeChart")</f>
      </c>
      <c r="C862" s="0" t="inlineStr">
        <is>
          <t>Liv Women's Hoodie</t>
        </is>
      </c>
      <c r="D862" s="0" t="inlineStr">
        <is>
          <t>'124624</t>
        </is>
      </c>
      <c r="E862" s="0" t="inlineStr">
        <is>
          <t>ISU LIV W CO:124624F-3XL</t>
        </is>
      </c>
      <c r="F862" s="0" t="inlineStr">
        <is>
          <t>'801124624093</t>
        </is>
      </c>
      <c r="G862" s="0" t="inlineStr">
        <is>
          <t>WOMENS</t>
        </is>
      </c>
      <c r="H862" s="0" t="inlineStr">
        <is>
          <t>3XL</t>
        </is>
      </c>
      <c r="I862" s="0">
        <v>54.99</v>
      </c>
      <c r="J862" s="0">
        <v>6</v>
      </c>
    </row>
    <row r="863" spans="1:10" customHeight="0">
      <c r="A863" s="0">
        <f>HYPERLINK("https://dl.dropboxusercontent.com/scl/fi/3c9hct01ao0u2brmc24wh/124624t.jpg?rlkey=v9gg7qr4bvynqi2l03ruvw8t0&amp;dl=0","Click to download Image")</f>
      </c>
      <c r="B863" s="0">
        <f>HYPERLINK("https://dl.dropboxusercontent.com/scl/fi/fdcktxwtph6dam6w7pcnk/womens-hoodie-and-sweatshirt-size-chartsliv-hoodie.jpg?rlkey=yqsdf59343zn0t5psoo8wsy3r&amp;dl=0","Click to download SizeChart")</f>
      </c>
      <c r="C863" s="0" t="inlineStr">
        <is>
          <t>Liv Women's Hoodie</t>
        </is>
      </c>
      <c r="D863" s="0" t="inlineStr">
        <is>
          <t>'124624</t>
        </is>
      </c>
      <c r="E863" s="0" t="inlineStr">
        <is>
          <t>ISU LIV W CO 12PK:124624Z-12PK</t>
        </is>
      </c>
      <c r="F863" s="0" t="inlineStr">
        <is>
          <t>'801124624994</t>
        </is>
      </c>
      <c r="G863" s="0" t="inlineStr">
        <is>
          <t>WOMENS</t>
        </is>
      </c>
      <c r="H863" s="0" t="inlineStr">
        <is>
          <t>12 PACK</t>
        </is>
      </c>
      <c r="I863" s="0">
        <v>528</v>
      </c>
      <c r="J863" s="0">
        <v>8</v>
      </c>
    </row>
    <row r="864" spans="1:10" customHeight="0">
      <c r="A864" s="0">
        <f>HYPERLINK("https://dl.dropboxusercontent.com/scl/fi/cocgrmx5mb3vf7rs92mma/nyxt.jpg?rlkey=ujuofiqemhq7sm09j02cjjmom&amp;dl=0","Click to download Image")</f>
      </c>
      <c r="B864" s="0">
        <f>HYPERLINK("https://dl.dropboxusercontent.com/scl/fi/xczydqmf8cgfalm0itsro/womens-pullover-size-chartsnyx.jpg?rlkey=rao2j8srs4w5rjiegyaivla70&amp;dl=0","Click to download SizeChart")</f>
      </c>
      <c r="C864" s="0" t="inlineStr">
        <is>
          <t>Nyx Women's Pullover</t>
        </is>
      </c>
      <c r="D864" s="0" t="inlineStr">
        <is>
          <t>'125349</t>
        </is>
      </c>
      <c r="E864" s="0" t="inlineStr">
        <is>
          <t>ISU NYX W RE:125349A-S</t>
        </is>
      </c>
      <c r="F864" s="0" t="inlineStr">
        <is>
          <t>'801125349049</t>
        </is>
      </c>
      <c r="G864" s="0" t="inlineStr">
        <is>
          <t>WOMENS</t>
        </is>
      </c>
      <c r="H864" s="0" t="inlineStr">
        <is>
          <t>S</t>
        </is>
      </c>
      <c r="I864" s="0">
        <v>49.99</v>
      </c>
      <c r="J864" s="0">
        <v>1</v>
      </c>
    </row>
    <row r="865" spans="1:10" customHeight="0">
      <c r="A865" s="0">
        <f>HYPERLINK("https://dl.dropboxusercontent.com/scl/fi/cocgrmx5mb3vf7rs92mma/nyxt.jpg?rlkey=ujuofiqemhq7sm09j02cjjmom&amp;dl=0","Click to download Image")</f>
      </c>
      <c r="B865" s="0">
        <f>HYPERLINK("https://dl.dropboxusercontent.com/scl/fi/xczydqmf8cgfalm0itsro/womens-pullover-size-chartsnyx.jpg?rlkey=rao2j8srs4w5rjiegyaivla70&amp;dl=0","Click to download SizeChart")</f>
      </c>
      <c r="C865" s="0" t="inlineStr">
        <is>
          <t>Nyx Women's Pullover</t>
        </is>
      </c>
      <c r="D865" s="0" t="inlineStr">
        <is>
          <t>'125349</t>
        </is>
      </c>
      <c r="E865" s="0" t="inlineStr">
        <is>
          <t>ISU NYX W RE:125349B-M</t>
        </is>
      </c>
      <c r="F865" s="0" t="inlineStr">
        <is>
          <t>'801125349056</t>
        </is>
      </c>
      <c r="G865" s="0" t="inlineStr">
        <is>
          <t>WOMENS</t>
        </is>
      </c>
      <c r="H865" s="0" t="inlineStr">
        <is>
          <t>M</t>
        </is>
      </c>
      <c r="I865" s="0">
        <v>49.99</v>
      </c>
      <c r="J865" s="0">
        <v>6</v>
      </c>
    </row>
    <row r="866" spans="1:10" customHeight="0">
      <c r="A866" s="0">
        <f>HYPERLINK("https://dl.dropboxusercontent.com/scl/fi/cocgrmx5mb3vf7rs92mma/nyxt.jpg?rlkey=ujuofiqemhq7sm09j02cjjmom&amp;dl=0","Click to download Image")</f>
      </c>
      <c r="B866" s="0">
        <f>HYPERLINK("https://dl.dropboxusercontent.com/scl/fi/xczydqmf8cgfalm0itsro/womens-pullover-size-chartsnyx.jpg?rlkey=rao2j8srs4w5rjiegyaivla70&amp;dl=0","Click to download SizeChart")</f>
      </c>
      <c r="C866" s="0" t="inlineStr">
        <is>
          <t>Nyx Women's Pullover</t>
        </is>
      </c>
      <c r="D866" s="0" t="inlineStr">
        <is>
          <t>'125349</t>
        </is>
      </c>
      <c r="E866" s="0" t="inlineStr">
        <is>
          <t>ISU NYX W RE:125349C-L</t>
        </is>
      </c>
      <c r="F866" s="0" t="inlineStr">
        <is>
          <t>'801125349063</t>
        </is>
      </c>
      <c r="G866" s="0" t="inlineStr">
        <is>
          <t>WOMENS</t>
        </is>
      </c>
      <c r="H866" s="0" t="inlineStr">
        <is>
          <t>L</t>
        </is>
      </c>
      <c r="I866" s="0">
        <v>49.99</v>
      </c>
      <c r="J866" s="0">
        <v>4</v>
      </c>
    </row>
    <row r="867" spans="1:10" customHeight="0">
      <c r="A867" s="0">
        <f>HYPERLINK("https://dl.dropboxusercontent.com/scl/fi/cocgrmx5mb3vf7rs92mma/nyxt.jpg?rlkey=ujuofiqemhq7sm09j02cjjmom&amp;dl=0","Click to download Image")</f>
      </c>
      <c r="B867" s="0">
        <f>HYPERLINK("https://dl.dropboxusercontent.com/scl/fi/xczydqmf8cgfalm0itsro/womens-pullover-size-chartsnyx.jpg?rlkey=rao2j8srs4w5rjiegyaivla70&amp;dl=0","Click to download SizeChart")</f>
      </c>
      <c r="C867" s="0" t="inlineStr">
        <is>
          <t>Nyx Women's Pullover</t>
        </is>
      </c>
      <c r="D867" s="0" t="inlineStr">
        <is>
          <t>'125349</t>
        </is>
      </c>
      <c r="E867" s="0" t="inlineStr">
        <is>
          <t>ISU NYX W RE:125349D-XL</t>
        </is>
      </c>
      <c r="F867" s="0" t="inlineStr">
        <is>
          <t>'801125349070</t>
        </is>
      </c>
      <c r="G867" s="0" t="inlineStr">
        <is>
          <t>WOMENS</t>
        </is>
      </c>
      <c r="H867" s="0" t="inlineStr">
        <is>
          <t>XL</t>
        </is>
      </c>
      <c r="I867" s="0">
        <v>49.99</v>
      </c>
      <c r="J867" s="0">
        <v>4</v>
      </c>
    </row>
    <row r="868" spans="1:10" customHeight="0">
      <c r="A868" s="0">
        <f>HYPERLINK("https://dl.dropboxusercontent.com/scl/fi/cocgrmx5mb3vf7rs92mma/nyxt.jpg?rlkey=ujuofiqemhq7sm09j02cjjmom&amp;dl=0","Click to download Image")</f>
      </c>
      <c r="B868" s="0">
        <f>HYPERLINK("https://dl.dropboxusercontent.com/scl/fi/xczydqmf8cgfalm0itsro/womens-pullover-size-chartsnyx.jpg?rlkey=rao2j8srs4w5rjiegyaivla70&amp;dl=0","Click to download SizeChart")</f>
      </c>
      <c r="C868" s="0" t="inlineStr">
        <is>
          <t>Nyx Women's Pullover</t>
        </is>
      </c>
      <c r="D868" s="0" t="inlineStr">
        <is>
          <t>'125349</t>
        </is>
      </c>
      <c r="E868" s="0" t="inlineStr">
        <is>
          <t>ISU NYX W RE:125349E-2XL</t>
        </is>
      </c>
      <c r="F868" s="0" t="inlineStr">
        <is>
          <t>'801125349087</t>
        </is>
      </c>
      <c r="G868" s="0" t="inlineStr">
        <is>
          <t>WOMENS</t>
        </is>
      </c>
      <c r="H868" s="0" t="inlineStr">
        <is>
          <t>2XL</t>
        </is>
      </c>
      <c r="I868" s="0">
        <v>49.99</v>
      </c>
      <c r="J868" s="0">
        <v>5</v>
      </c>
    </row>
    <row r="869" spans="1:10" customHeight="0">
      <c r="A869" s="0">
        <f>HYPERLINK("https://dl.dropboxusercontent.com/scl/fi/cocgrmx5mb3vf7rs92mma/nyxt.jpg?rlkey=ujuofiqemhq7sm09j02cjjmom&amp;dl=0","Click to download Image")</f>
      </c>
      <c r="B869" s="0">
        <f>HYPERLINK("https://dl.dropboxusercontent.com/scl/fi/xczydqmf8cgfalm0itsro/womens-pullover-size-chartsnyx.jpg?rlkey=rao2j8srs4w5rjiegyaivla70&amp;dl=0","Click to download SizeChart")</f>
      </c>
      <c r="C869" s="0" t="inlineStr">
        <is>
          <t>Nyx Women's Pullover</t>
        </is>
      </c>
      <c r="D869" s="0" t="inlineStr">
        <is>
          <t>'125349</t>
        </is>
      </c>
      <c r="E869" s="0" t="inlineStr">
        <is>
          <t>ISU NYX W RE:125349F-3XL</t>
        </is>
      </c>
      <c r="F869" s="0" t="inlineStr">
        <is>
          <t>'801125349094</t>
        </is>
      </c>
      <c r="G869" s="0" t="inlineStr">
        <is>
          <t>WOMENS</t>
        </is>
      </c>
      <c r="H869" s="0" t="inlineStr">
        <is>
          <t>3XL</t>
        </is>
      </c>
      <c r="I869" s="0">
        <v>49.99</v>
      </c>
      <c r="J869" s="0">
        <v>3</v>
      </c>
    </row>
    <row r="870" spans="1:10" customHeight="0">
      <c r="A870" s="0">
        <f>HYPERLINK("https://dl.dropboxusercontent.com/scl/fi/cocgrmx5mb3vf7rs92mma/nyxt.jpg?rlkey=ujuofiqemhq7sm09j02cjjmom&amp;dl=0","Click to download Image")</f>
      </c>
      <c r="B870" s="0">
        <f>HYPERLINK("https://dl.dropboxusercontent.com/scl/fi/xczydqmf8cgfalm0itsro/womens-pullover-size-chartsnyx.jpg?rlkey=rao2j8srs4w5rjiegyaivla70&amp;dl=0","Click to download SizeChart")</f>
      </c>
      <c r="C870" s="0" t="inlineStr">
        <is>
          <t>Nyx Women's Pullover</t>
        </is>
      </c>
      <c r="D870" s="0" t="inlineStr">
        <is>
          <t>'125349</t>
        </is>
      </c>
      <c r="E870" s="0" t="inlineStr">
        <is>
          <t>ISU NYX W RE 12PK:125349Z-12PK</t>
        </is>
      </c>
      <c r="F870" s="0" t="inlineStr">
        <is>
          <t>'801125349995</t>
        </is>
      </c>
      <c r="G870" s="0" t="inlineStr">
        <is>
          <t>WOMENS</t>
        </is>
      </c>
      <c r="H870" s="0" t="inlineStr">
        <is>
          <t>12 PACK</t>
        </is>
      </c>
      <c r="I870" s="0">
        <v>480</v>
      </c>
      <c r="J870" s="0">
        <v>0</v>
      </c>
    </row>
    <row r="871" spans="1:10" customHeight="0">
      <c r="A871" s="0">
        <f>HYPERLINK("https://dl.dropboxusercontent.com/scl/fi/w8757bvr0ghpsj8e9zp7o/113497-f1.jpg?rlkey=lyhmngqvpk6xis3uhzns3u9fv&amp;dl=0","Click to download Image")</f>
      </c>
      <c r="B871" s="0">
        <f>HYPERLINK("https://dl.dropboxusercontent.com/scl/fi/0ae5x73tvw449ojzey53s/mens-jackets-size-chartsrobert.jpg?rlkey=ir6ufhs82dakslrf9qlfnxmp4&amp;dl=0","Click to download SizeChart")</f>
      </c>
      <c r="C871" s="0" t="inlineStr">
        <is>
          <t>Robert Men's Wool Vest</t>
        </is>
      </c>
      <c r="D871" s="0" t="inlineStr">
        <is>
          <t>'113497</t>
        </is>
      </c>
      <c r="E871" s="0" t="inlineStr">
        <is>
          <t>ISU ROBERT M BLACK:113497A-S</t>
        </is>
      </c>
      <c r="F871" s="0" t="inlineStr">
        <is>
          <t>'801113497042</t>
        </is>
      </c>
      <c r="G871" s="0" t="inlineStr">
        <is>
          <t>MENS</t>
        </is>
      </c>
      <c r="H871" s="0" t="inlineStr">
        <is>
          <t>S</t>
        </is>
      </c>
      <c r="I871" s="0">
        <v>59.99</v>
      </c>
      <c r="J871" s="0">
        <v>7</v>
      </c>
    </row>
    <row r="872" spans="1:10" customHeight="0">
      <c r="A872" s="0">
        <f>HYPERLINK("https://dl.dropboxusercontent.com/scl/fi/w8757bvr0ghpsj8e9zp7o/113497-f1.jpg?rlkey=lyhmngqvpk6xis3uhzns3u9fv&amp;dl=0","Click to download Image")</f>
      </c>
      <c r="B872" s="0">
        <f>HYPERLINK("https://dl.dropboxusercontent.com/scl/fi/0ae5x73tvw449ojzey53s/mens-jackets-size-chartsrobert.jpg?rlkey=ir6ufhs82dakslrf9qlfnxmp4&amp;dl=0","Click to download SizeChart")</f>
      </c>
      <c r="C872" s="0" t="inlineStr">
        <is>
          <t>Robert Men's Wool Vest</t>
        </is>
      </c>
      <c r="D872" s="0" t="inlineStr">
        <is>
          <t>'113497</t>
        </is>
      </c>
      <c r="E872" s="0" t="inlineStr">
        <is>
          <t>ISU ROBERT M BLACK:113497B-M</t>
        </is>
      </c>
      <c r="F872" s="0" t="inlineStr">
        <is>
          <t>'801113497059</t>
        </is>
      </c>
      <c r="G872" s="0" t="inlineStr">
        <is>
          <t>MENS</t>
        </is>
      </c>
      <c r="H872" s="0" t="inlineStr">
        <is>
          <t>M</t>
        </is>
      </c>
      <c r="I872" s="0">
        <v>59.99</v>
      </c>
      <c r="J872" s="0">
        <v>3</v>
      </c>
    </row>
    <row r="873" spans="1:10" customHeight="0">
      <c r="A873" s="0">
        <f>HYPERLINK("https://dl.dropboxusercontent.com/scl/fi/w8757bvr0ghpsj8e9zp7o/113497-f1.jpg?rlkey=lyhmngqvpk6xis3uhzns3u9fv&amp;dl=0","Click to download Image")</f>
      </c>
      <c r="B873" s="0">
        <f>HYPERLINK("https://dl.dropboxusercontent.com/scl/fi/0ae5x73tvw449ojzey53s/mens-jackets-size-chartsrobert.jpg?rlkey=ir6ufhs82dakslrf9qlfnxmp4&amp;dl=0","Click to download SizeChart")</f>
      </c>
      <c r="C873" s="0" t="inlineStr">
        <is>
          <t>Robert Men's Wool Vest</t>
        </is>
      </c>
      <c r="D873" s="0" t="inlineStr">
        <is>
          <t>'113497</t>
        </is>
      </c>
      <c r="E873" s="0" t="inlineStr">
        <is>
          <t>ISU ROBERT M BLACK:113497C-L</t>
        </is>
      </c>
      <c r="F873" s="0" t="inlineStr">
        <is>
          <t>'801113497066</t>
        </is>
      </c>
      <c r="G873" s="0" t="inlineStr">
        <is>
          <t>MENS</t>
        </is>
      </c>
      <c r="H873" s="0" t="inlineStr">
        <is>
          <t>L</t>
        </is>
      </c>
      <c r="I873" s="0">
        <v>59.99</v>
      </c>
      <c r="J873" s="0">
        <v>0</v>
      </c>
    </row>
    <row r="874" spans="1:10" customHeight="0">
      <c r="A874" s="0">
        <f>HYPERLINK("https://dl.dropboxusercontent.com/scl/fi/w8757bvr0ghpsj8e9zp7o/113497-f1.jpg?rlkey=lyhmngqvpk6xis3uhzns3u9fv&amp;dl=0","Click to download Image")</f>
      </c>
      <c r="B874" s="0">
        <f>HYPERLINK("https://dl.dropboxusercontent.com/scl/fi/0ae5x73tvw449ojzey53s/mens-jackets-size-chartsrobert.jpg?rlkey=ir6ufhs82dakslrf9qlfnxmp4&amp;dl=0","Click to download SizeChart")</f>
      </c>
      <c r="C874" s="0" t="inlineStr">
        <is>
          <t>Robert Men's Wool Vest</t>
        </is>
      </c>
      <c r="D874" s="0" t="inlineStr">
        <is>
          <t>'113497</t>
        </is>
      </c>
      <c r="E874" s="0" t="inlineStr">
        <is>
          <t>ISU ROBERT M BLACK:113497D-XL</t>
        </is>
      </c>
      <c r="F874" s="0" t="inlineStr">
        <is>
          <t>'801113497073</t>
        </is>
      </c>
      <c r="G874" s="0" t="inlineStr">
        <is>
          <t>MENS</t>
        </is>
      </c>
      <c r="H874" s="0" t="inlineStr">
        <is>
          <t>XL</t>
        </is>
      </c>
      <c r="I874" s="0">
        <v>59.99</v>
      </c>
      <c r="J874" s="0">
        <v>0</v>
      </c>
    </row>
    <row r="875" spans="1:10" customHeight="0">
      <c r="A875" s="0">
        <f>HYPERLINK("https://dl.dropboxusercontent.com/scl/fi/w8757bvr0ghpsj8e9zp7o/113497-f1.jpg?rlkey=lyhmngqvpk6xis3uhzns3u9fv&amp;dl=0","Click to download Image")</f>
      </c>
      <c r="B875" s="0">
        <f>HYPERLINK("https://dl.dropboxusercontent.com/scl/fi/0ae5x73tvw449ojzey53s/mens-jackets-size-chartsrobert.jpg?rlkey=ir6ufhs82dakslrf9qlfnxmp4&amp;dl=0","Click to download SizeChart")</f>
      </c>
      <c r="C875" s="0" t="inlineStr">
        <is>
          <t>Robert Men's Wool Vest</t>
        </is>
      </c>
      <c r="D875" s="0" t="inlineStr">
        <is>
          <t>'113497</t>
        </is>
      </c>
      <c r="E875" s="0" t="inlineStr">
        <is>
          <t>ISU ROBERT M BLACK:113497E-2XL</t>
        </is>
      </c>
      <c r="F875" s="0" t="inlineStr">
        <is>
          <t>'801113497080</t>
        </is>
      </c>
      <c r="G875" s="0" t="inlineStr">
        <is>
          <t>MENS</t>
        </is>
      </c>
      <c r="H875" s="0" t="inlineStr">
        <is>
          <t>2XL</t>
        </is>
      </c>
      <c r="I875" s="0">
        <v>59.99</v>
      </c>
      <c r="J875" s="0">
        <v>0</v>
      </c>
    </row>
    <row r="876" spans="1:10" customHeight="0">
      <c r="A876" s="0">
        <f>HYPERLINK("https://dl.dropboxusercontent.com/scl/fi/w8757bvr0ghpsj8e9zp7o/113497-f1.jpg?rlkey=lyhmngqvpk6xis3uhzns3u9fv&amp;dl=0","Click to download Image")</f>
      </c>
      <c r="B876" s="0">
        <f>HYPERLINK("https://dl.dropboxusercontent.com/scl/fi/0ae5x73tvw449ojzey53s/mens-jackets-size-chartsrobert.jpg?rlkey=ir6ufhs82dakslrf9qlfnxmp4&amp;dl=0","Click to download SizeChart")</f>
      </c>
      <c r="C876" s="0" t="inlineStr">
        <is>
          <t>Robert Men's Wool Vest</t>
        </is>
      </c>
      <c r="D876" s="0" t="inlineStr">
        <is>
          <t>'113497</t>
        </is>
      </c>
      <c r="E876" s="0" t="inlineStr">
        <is>
          <t>ISU ROBERT M BLACK:113497F-3XL</t>
        </is>
      </c>
      <c r="F876" s="0" t="inlineStr">
        <is>
          <t>'801113497097</t>
        </is>
      </c>
      <c r="G876" s="0" t="inlineStr">
        <is>
          <t>MENS</t>
        </is>
      </c>
      <c r="H876" s="0" t="inlineStr">
        <is>
          <t>3XL</t>
        </is>
      </c>
      <c r="I876" s="0">
        <v>59.99</v>
      </c>
      <c r="J876" s="0">
        <v>0</v>
      </c>
    </row>
    <row r="877" spans="1:10" customHeight="0">
      <c r="A877" s="0">
        <f>HYPERLINK("https://dl.dropboxusercontent.com/scl/fi/w8757bvr0ghpsj8e9zp7o/113497-f1.jpg?rlkey=lyhmngqvpk6xis3uhzns3u9fv&amp;dl=0","Click to download Image")</f>
      </c>
      <c r="B877" s="0">
        <f>HYPERLINK("https://dl.dropboxusercontent.com/scl/fi/0ae5x73tvw449ojzey53s/mens-jackets-size-chartsrobert.jpg?rlkey=ir6ufhs82dakslrf9qlfnxmp4&amp;dl=0","Click to download SizeChart")</f>
      </c>
      <c r="C877" s="0" t="inlineStr">
        <is>
          <t>Robert Men's Wool Vest</t>
        </is>
      </c>
      <c r="D877" s="0" t="inlineStr">
        <is>
          <t>'113497</t>
        </is>
      </c>
      <c r="E877" s="0" t="inlineStr">
        <is>
          <t>ISU ROBERT M BLACK 12 PACK:113497Z-12PK</t>
        </is>
      </c>
      <c r="F877" s="0" t="inlineStr">
        <is>
          <t>'801113497998</t>
        </is>
      </c>
      <c r="G877" s="0" t="inlineStr">
        <is>
          <t>MENS</t>
        </is>
      </c>
      <c r="H877" s="0" t="inlineStr">
        <is>
          <t>12 PACK</t>
        </is>
      </c>
      <c r="I877" s="0">
        <v>582</v>
      </c>
      <c r="J877" s="0">
        <v>0</v>
      </c>
    </row>
    <row r="878" spans="1:10" customHeight="0">
      <c r="A878" s="0">
        <f>HYPERLINK("https://dl.dropboxusercontent.com/scl/fi/mr72opkdu5irns69yi9lk/124455t.jpg?rlkey=0cz43asff88v33txtm3bpcckt&amp;dl=0","Click to download Image")</f>
      </c>
      <c r="B878" s="0">
        <f>HYPERLINK("https://dl.dropboxusercontent.com/scl/fi/2awdmdvaa7bbincrvvc3n/mens-jackets-size-chartsward.jpg?rlkey=sogblf2688x0ezy3um97rccc9&amp;dl=0","Click to download SizeChart")</f>
      </c>
      <c r="C878" s="0" t="inlineStr">
        <is>
          <t>Ward Men's Jacket</t>
        </is>
      </c>
      <c r="D878" s="0" t="inlineStr">
        <is>
          <t>'124455</t>
        </is>
      </c>
      <c r="E878" s="0" t="inlineStr">
        <is>
          <t>ISU WARD M GY:124455A-S</t>
        </is>
      </c>
      <c r="F878" s="0" t="inlineStr">
        <is>
          <t>'801124455048</t>
        </is>
      </c>
      <c r="G878" s="0" t="inlineStr">
        <is>
          <t>MENS</t>
        </is>
      </c>
      <c r="H878" s="0" t="inlineStr">
        <is>
          <t>S</t>
        </is>
      </c>
      <c r="I878" s="0">
        <v>59.99</v>
      </c>
      <c r="J878" s="0">
        <v>3</v>
      </c>
    </row>
    <row r="879" spans="1:10" customHeight="0">
      <c r="A879" s="0">
        <f>HYPERLINK("https://dl.dropboxusercontent.com/scl/fi/mr72opkdu5irns69yi9lk/124455t.jpg?rlkey=0cz43asff88v33txtm3bpcckt&amp;dl=0","Click to download Image")</f>
      </c>
      <c r="B879" s="0">
        <f>HYPERLINK("https://dl.dropboxusercontent.com/scl/fi/2awdmdvaa7bbincrvvc3n/mens-jackets-size-chartsward.jpg?rlkey=sogblf2688x0ezy3um97rccc9&amp;dl=0","Click to download SizeChart")</f>
      </c>
      <c r="C879" s="0" t="inlineStr">
        <is>
          <t>Ward Men's Jacket</t>
        </is>
      </c>
      <c r="D879" s="0" t="inlineStr">
        <is>
          <t>'124455</t>
        </is>
      </c>
      <c r="E879" s="0" t="inlineStr">
        <is>
          <t>ISU WARD M GY:124455B-M</t>
        </is>
      </c>
      <c r="F879" s="0" t="inlineStr">
        <is>
          <t>'801124455055</t>
        </is>
      </c>
      <c r="G879" s="0" t="inlineStr">
        <is>
          <t>MENS</t>
        </is>
      </c>
      <c r="H879" s="0" t="inlineStr">
        <is>
          <t>M</t>
        </is>
      </c>
      <c r="I879" s="0">
        <v>59.99</v>
      </c>
      <c r="J879" s="0">
        <v>2</v>
      </c>
    </row>
    <row r="880" spans="1:10" customHeight="0">
      <c r="A880" s="0">
        <f>HYPERLINK("https://dl.dropboxusercontent.com/scl/fi/mr72opkdu5irns69yi9lk/124455t.jpg?rlkey=0cz43asff88v33txtm3bpcckt&amp;dl=0","Click to download Image")</f>
      </c>
      <c r="B880" s="0">
        <f>HYPERLINK("https://dl.dropboxusercontent.com/scl/fi/2awdmdvaa7bbincrvvc3n/mens-jackets-size-chartsward.jpg?rlkey=sogblf2688x0ezy3um97rccc9&amp;dl=0","Click to download SizeChart")</f>
      </c>
      <c r="C880" s="0" t="inlineStr">
        <is>
          <t>Ward Men's Jacket</t>
        </is>
      </c>
      <c r="D880" s="0" t="inlineStr">
        <is>
          <t>'124455</t>
        </is>
      </c>
      <c r="E880" s="0" t="inlineStr">
        <is>
          <t>ISU WARD M GY:124455C-L</t>
        </is>
      </c>
      <c r="F880" s="0" t="inlineStr">
        <is>
          <t>'801124455062</t>
        </is>
      </c>
      <c r="G880" s="0" t="inlineStr">
        <is>
          <t>MENS</t>
        </is>
      </c>
      <c r="H880" s="0" t="inlineStr">
        <is>
          <t>L</t>
        </is>
      </c>
      <c r="I880" s="0">
        <v>59.99</v>
      </c>
      <c r="J880" s="0">
        <v>7</v>
      </c>
    </row>
    <row r="881" spans="1:10" customHeight="0">
      <c r="A881" s="0">
        <f>HYPERLINK("https://dl.dropboxusercontent.com/scl/fi/mr72opkdu5irns69yi9lk/124455t.jpg?rlkey=0cz43asff88v33txtm3bpcckt&amp;dl=0","Click to download Image")</f>
      </c>
      <c r="B881" s="0">
        <f>HYPERLINK("https://dl.dropboxusercontent.com/scl/fi/2awdmdvaa7bbincrvvc3n/mens-jackets-size-chartsward.jpg?rlkey=sogblf2688x0ezy3um97rccc9&amp;dl=0","Click to download SizeChart")</f>
      </c>
      <c r="C881" s="0" t="inlineStr">
        <is>
          <t>Ward Men's Jacket</t>
        </is>
      </c>
      <c r="D881" s="0" t="inlineStr">
        <is>
          <t>'124455</t>
        </is>
      </c>
      <c r="E881" s="0" t="inlineStr">
        <is>
          <t>ISU WARD M GY:124455D-XL</t>
        </is>
      </c>
      <c r="F881" s="0" t="inlineStr">
        <is>
          <t>'801124455079</t>
        </is>
      </c>
      <c r="G881" s="0" t="inlineStr">
        <is>
          <t>MENS</t>
        </is>
      </c>
      <c r="H881" s="0" t="inlineStr">
        <is>
          <t>XL</t>
        </is>
      </c>
      <c r="I881" s="0">
        <v>59.99</v>
      </c>
      <c r="J881" s="0">
        <v>3</v>
      </c>
    </row>
    <row r="882" spans="1:10" customHeight="0">
      <c r="A882" s="0">
        <f>HYPERLINK("https://dl.dropboxusercontent.com/scl/fi/mr72opkdu5irns69yi9lk/124455t.jpg?rlkey=0cz43asff88v33txtm3bpcckt&amp;dl=0","Click to download Image")</f>
      </c>
      <c r="B882" s="0">
        <f>HYPERLINK("https://dl.dropboxusercontent.com/scl/fi/2awdmdvaa7bbincrvvc3n/mens-jackets-size-chartsward.jpg?rlkey=sogblf2688x0ezy3um97rccc9&amp;dl=0","Click to download SizeChart")</f>
      </c>
      <c r="C882" s="0" t="inlineStr">
        <is>
          <t>Ward Men's Jacket</t>
        </is>
      </c>
      <c r="D882" s="0" t="inlineStr">
        <is>
          <t>'124455</t>
        </is>
      </c>
      <c r="E882" s="0" t="inlineStr">
        <is>
          <t>ISU WARD M GY:124455E-2XL</t>
        </is>
      </c>
      <c r="F882" s="0" t="inlineStr">
        <is>
          <t>'801124455086</t>
        </is>
      </c>
      <c r="G882" s="0" t="inlineStr">
        <is>
          <t>MENS</t>
        </is>
      </c>
      <c r="H882" s="0" t="inlineStr">
        <is>
          <t>2XL</t>
        </is>
      </c>
      <c r="I882" s="0">
        <v>59.99</v>
      </c>
      <c r="J882" s="0">
        <v>6</v>
      </c>
    </row>
    <row r="883" spans="1:10" customHeight="0">
      <c r="A883" s="0">
        <f>HYPERLINK("https://dl.dropboxusercontent.com/scl/fi/mr72opkdu5irns69yi9lk/124455t.jpg?rlkey=0cz43asff88v33txtm3bpcckt&amp;dl=0","Click to download Image")</f>
      </c>
      <c r="B883" s="0">
        <f>HYPERLINK("https://dl.dropboxusercontent.com/scl/fi/2awdmdvaa7bbincrvvc3n/mens-jackets-size-chartsward.jpg?rlkey=sogblf2688x0ezy3um97rccc9&amp;dl=0","Click to download SizeChart")</f>
      </c>
      <c r="C883" s="0" t="inlineStr">
        <is>
          <t>Ward Men's Jacket</t>
        </is>
      </c>
      <c r="D883" s="0" t="inlineStr">
        <is>
          <t>'124455</t>
        </is>
      </c>
      <c r="E883" s="0" t="inlineStr">
        <is>
          <t>ISU WARD M GY:124455F-3XL</t>
        </is>
      </c>
      <c r="F883" s="0" t="inlineStr">
        <is>
          <t>'801124455093</t>
        </is>
      </c>
      <c r="G883" s="0" t="inlineStr">
        <is>
          <t>MENS</t>
        </is>
      </c>
      <c r="H883" s="0" t="inlineStr">
        <is>
          <t>3XL</t>
        </is>
      </c>
      <c r="I883" s="0">
        <v>59.99</v>
      </c>
      <c r="J883" s="0">
        <v>3</v>
      </c>
    </row>
    <row r="884" spans="1:10" customHeight="0">
      <c r="A884" s="0">
        <f>HYPERLINK("https://dl.dropboxusercontent.com/scl/fi/mr72opkdu5irns69yi9lk/124455t.jpg?rlkey=0cz43asff88v33txtm3bpcckt&amp;dl=0","Click to download Image")</f>
      </c>
      <c r="B884" s="0">
        <f>HYPERLINK("https://dl.dropboxusercontent.com/scl/fi/2awdmdvaa7bbincrvvc3n/mens-jackets-size-chartsward.jpg?rlkey=sogblf2688x0ezy3um97rccc9&amp;dl=0","Click to download SizeChart")</f>
      </c>
      <c r="C884" s="0" t="inlineStr">
        <is>
          <t>Ward Men's Jacket</t>
        </is>
      </c>
      <c r="D884" s="0" t="inlineStr">
        <is>
          <t>'124455</t>
        </is>
      </c>
      <c r="E884" s="0" t="inlineStr">
        <is>
          <t>ISU WARD M GY 12PK:124455Z-12PK</t>
        </is>
      </c>
      <c r="F884" s="0" t="inlineStr">
        <is>
          <t>'801124455994</t>
        </is>
      </c>
      <c r="G884" s="0" t="inlineStr">
        <is>
          <t>MENS</t>
        </is>
      </c>
      <c r="H884" s="0" t="inlineStr">
        <is>
          <t>12 PACK</t>
        </is>
      </c>
      <c r="I884" s="0">
        <v>582</v>
      </c>
      <c r="J884" s="0">
        <v>1</v>
      </c>
    </row>
    <row r="885" spans="1:10" customHeight="0">
      <c r="A885" s="0">
        <f>HYPERLINK("https://dl.dropboxusercontent.com/scl/fi/jakre71o7k4ggyjti6qzo/128886t.jpg?rlkey=ej8u6v9esd3jop7new79sajbs&amp;dl=0","Click to download Image")</f>
      </c>
      <c r="B885" s="0">
        <f>HYPERLINK("https://dl.dropboxusercontent.com/scl/fi/2awdmdvaa7bbincrvvc3n/mens-jackets-size-chartsward.jpg?rlkey=sogblf2688x0ezy3um97rccc9&amp;dl=0","Click to download SizeChart")</f>
      </c>
      <c r="C885" s="0" t="inlineStr">
        <is>
          <t>Ward Men's Jacket</t>
        </is>
      </c>
      <c r="D885" s="0" t="inlineStr">
        <is>
          <t>'128886</t>
        </is>
      </c>
      <c r="E885" s="0" t="inlineStr">
        <is>
          <t>ISU WARD M DG:128886A-S</t>
        </is>
      </c>
      <c r="F885" s="0" t="inlineStr">
        <is>
          <t>'801128886046</t>
        </is>
      </c>
      <c r="G885" s="0" t="inlineStr">
        <is>
          <t>MENS</t>
        </is>
      </c>
      <c r="H885" s="0" t="inlineStr">
        <is>
          <t>S</t>
        </is>
      </c>
      <c r="I885" s="0">
        <v>59.99</v>
      </c>
      <c r="J885" s="0">
        <v>1</v>
      </c>
    </row>
    <row r="886" spans="1:10" customHeight="0">
      <c r="A886" s="0">
        <f>HYPERLINK("https://dl.dropboxusercontent.com/scl/fi/jakre71o7k4ggyjti6qzo/128886t.jpg?rlkey=ej8u6v9esd3jop7new79sajbs&amp;dl=0","Click to download Image")</f>
      </c>
      <c r="B886" s="0">
        <f>HYPERLINK("https://dl.dropboxusercontent.com/scl/fi/2awdmdvaa7bbincrvvc3n/mens-jackets-size-chartsward.jpg?rlkey=sogblf2688x0ezy3um97rccc9&amp;dl=0","Click to download SizeChart")</f>
      </c>
      <c r="C886" s="0" t="inlineStr">
        <is>
          <t>Ward Men's Jacket</t>
        </is>
      </c>
      <c r="D886" s="0" t="inlineStr">
        <is>
          <t>'128886</t>
        </is>
      </c>
      <c r="E886" s="0" t="inlineStr">
        <is>
          <t>ISU WARD M DG:128886B-M</t>
        </is>
      </c>
      <c r="F886" s="0" t="inlineStr">
        <is>
          <t>'801128886053</t>
        </is>
      </c>
      <c r="G886" s="0" t="inlineStr">
        <is>
          <t>MENS</t>
        </is>
      </c>
      <c r="H886" s="0" t="inlineStr">
        <is>
          <t>M</t>
        </is>
      </c>
      <c r="I886" s="0">
        <v>59.99</v>
      </c>
      <c r="J886" s="0">
        <v>2</v>
      </c>
    </row>
    <row r="887" spans="1:10" customHeight="0">
      <c r="A887" s="0">
        <f>HYPERLINK("https://dl.dropboxusercontent.com/scl/fi/jakre71o7k4ggyjti6qzo/128886t.jpg?rlkey=ej8u6v9esd3jop7new79sajbs&amp;dl=0","Click to download Image")</f>
      </c>
      <c r="B887" s="0">
        <f>HYPERLINK("https://dl.dropboxusercontent.com/scl/fi/2awdmdvaa7bbincrvvc3n/mens-jackets-size-chartsward.jpg?rlkey=sogblf2688x0ezy3um97rccc9&amp;dl=0","Click to download SizeChart")</f>
      </c>
      <c r="C887" s="0" t="inlineStr">
        <is>
          <t>Ward Men's Jacket</t>
        </is>
      </c>
      <c r="D887" s="0" t="inlineStr">
        <is>
          <t>'128886</t>
        </is>
      </c>
      <c r="E887" s="0" t="inlineStr">
        <is>
          <t>ISU WARD M DG:128886C-L</t>
        </is>
      </c>
      <c r="F887" s="0" t="inlineStr">
        <is>
          <t>'801128886060</t>
        </is>
      </c>
      <c r="G887" s="0" t="inlineStr">
        <is>
          <t>MENS</t>
        </is>
      </c>
      <c r="H887" s="0" t="inlineStr">
        <is>
          <t>L</t>
        </is>
      </c>
      <c r="I887" s="0">
        <v>59.99</v>
      </c>
      <c r="J887" s="0">
        <v>2</v>
      </c>
    </row>
    <row r="888" spans="1:10" customHeight="0">
      <c r="A888" s="0">
        <f>HYPERLINK("https://dl.dropboxusercontent.com/scl/fi/jakre71o7k4ggyjti6qzo/128886t.jpg?rlkey=ej8u6v9esd3jop7new79sajbs&amp;dl=0","Click to download Image")</f>
      </c>
      <c r="B888" s="0">
        <f>HYPERLINK("https://dl.dropboxusercontent.com/scl/fi/2awdmdvaa7bbincrvvc3n/mens-jackets-size-chartsward.jpg?rlkey=sogblf2688x0ezy3um97rccc9&amp;dl=0","Click to download SizeChart")</f>
      </c>
      <c r="C888" s="0" t="inlineStr">
        <is>
          <t>Ward Men's Jacket</t>
        </is>
      </c>
      <c r="D888" s="0" t="inlineStr">
        <is>
          <t>'128886</t>
        </is>
      </c>
      <c r="E888" s="0" t="inlineStr">
        <is>
          <t>ISU WARD M DG:128886D-XL</t>
        </is>
      </c>
      <c r="F888" s="0" t="inlineStr">
        <is>
          <t>'801128886077</t>
        </is>
      </c>
      <c r="G888" s="0" t="inlineStr">
        <is>
          <t>MENS</t>
        </is>
      </c>
      <c r="H888" s="0" t="inlineStr">
        <is>
          <t>XL</t>
        </is>
      </c>
      <c r="I888" s="0">
        <v>59.99</v>
      </c>
      <c r="J888" s="0">
        <v>2</v>
      </c>
    </row>
    <row r="889" spans="1:10" customHeight="0">
      <c r="A889" s="0">
        <f>HYPERLINK("https://dl.dropboxusercontent.com/scl/fi/jakre71o7k4ggyjti6qzo/128886t.jpg?rlkey=ej8u6v9esd3jop7new79sajbs&amp;dl=0","Click to download Image")</f>
      </c>
      <c r="B889" s="0">
        <f>HYPERLINK("https://dl.dropboxusercontent.com/scl/fi/2awdmdvaa7bbincrvvc3n/mens-jackets-size-chartsward.jpg?rlkey=sogblf2688x0ezy3um97rccc9&amp;dl=0","Click to download SizeChart")</f>
      </c>
      <c r="C889" s="0" t="inlineStr">
        <is>
          <t>Ward Men's Jacket</t>
        </is>
      </c>
      <c r="D889" s="0" t="inlineStr">
        <is>
          <t>'128886</t>
        </is>
      </c>
      <c r="E889" s="0" t="inlineStr">
        <is>
          <t>ISU WARD M DG:128886E-2XL</t>
        </is>
      </c>
      <c r="F889" s="0" t="inlineStr">
        <is>
          <t>'801128886084</t>
        </is>
      </c>
      <c r="G889" s="0" t="inlineStr">
        <is>
          <t>MENS</t>
        </is>
      </c>
      <c r="H889" s="0" t="inlineStr">
        <is>
          <t>2XL</t>
        </is>
      </c>
      <c r="I889" s="0">
        <v>59.99</v>
      </c>
      <c r="J889" s="0">
        <v>5</v>
      </c>
    </row>
    <row r="890" spans="1:10" customHeight="0">
      <c r="A890" s="0">
        <f>HYPERLINK("https://dl.dropboxusercontent.com/scl/fi/jakre71o7k4ggyjti6qzo/128886t.jpg?rlkey=ej8u6v9esd3jop7new79sajbs&amp;dl=0","Click to download Image")</f>
      </c>
      <c r="B890" s="0">
        <f>HYPERLINK("https://dl.dropboxusercontent.com/scl/fi/2awdmdvaa7bbincrvvc3n/mens-jackets-size-chartsward.jpg?rlkey=sogblf2688x0ezy3um97rccc9&amp;dl=0","Click to download SizeChart")</f>
      </c>
      <c r="C890" s="0" t="inlineStr">
        <is>
          <t>Ward Men's Jacket</t>
        </is>
      </c>
      <c r="D890" s="0" t="inlineStr">
        <is>
          <t>'128886</t>
        </is>
      </c>
      <c r="E890" s="0" t="inlineStr">
        <is>
          <t>ISU WARD M DG:128886F-3XL</t>
        </is>
      </c>
      <c r="F890" s="0" t="inlineStr">
        <is>
          <t>'801128886091</t>
        </is>
      </c>
      <c r="G890" s="0" t="inlineStr">
        <is>
          <t>MENS</t>
        </is>
      </c>
      <c r="H890" s="0" t="inlineStr">
        <is>
          <t>3XL</t>
        </is>
      </c>
      <c r="I890" s="0">
        <v>59.99</v>
      </c>
      <c r="J890" s="0">
        <v>1</v>
      </c>
    </row>
    <row r="891" spans="1:10" customHeight="0">
      <c r="A891" s="0">
        <f>HYPERLINK("https://dl.dropboxusercontent.com/scl/fi/jakre71o7k4ggyjti6qzo/128886t.jpg?rlkey=ej8u6v9esd3jop7new79sajbs&amp;dl=0","Click to download Image")</f>
      </c>
      <c r="B891" s="0">
        <f>HYPERLINK("https://dl.dropboxusercontent.com/scl/fi/2awdmdvaa7bbincrvvc3n/mens-jackets-size-chartsward.jpg?rlkey=sogblf2688x0ezy3um97rccc9&amp;dl=0","Click to download SizeChart")</f>
      </c>
      <c r="C891" s="0" t="inlineStr">
        <is>
          <t>Ward Men's Jacket</t>
        </is>
      </c>
      <c r="D891" s="0" t="inlineStr">
        <is>
          <t>'128886</t>
        </is>
      </c>
      <c r="E891" s="0" t="inlineStr">
        <is>
          <t>ISU WARD M DG:128886Z-12PK</t>
        </is>
      </c>
      <c r="F891" s="0" t="inlineStr">
        <is>
          <t>'801128886992</t>
        </is>
      </c>
      <c r="G891" s="0" t="inlineStr">
        <is>
          <t>MENS</t>
        </is>
      </c>
      <c r="H891" s="0" t="inlineStr">
        <is>
          <t>12 PACK</t>
        </is>
      </c>
      <c r="I891" s="0">
        <v>582</v>
      </c>
      <c r="J891" s="0">
        <v>0</v>
      </c>
    </row>
    <row r="892" spans="1:10" customHeight="0">
      <c r="A892" s="0">
        <f>HYPERLINK("https://dl.dropboxusercontent.com/scl/fi/ponn6dep9bmjgg8qlt7pq/124895t.jpg?rlkey=6srngie1bh3vnmyw1o0uiybq9&amp;dl=0","Click to download Image")</f>
      </c>
      <c r="B892" s="0">
        <f>HYPERLINK("https://dl.dropboxusercontent.com/scl/fi/vz0l3rs97yougsnaowfyn/mens-t-shirt-size-chartscal.jpg?rlkey=uhy1it6toebvp6a6iqbiecn96&amp;dl=0","Click to download SizeChart")</f>
      </c>
      <c r="C892" s="0" t="inlineStr">
        <is>
          <t>Cal Men's T-shirt</t>
        </is>
      </c>
      <c r="D892" s="0" t="inlineStr">
        <is>
          <t>'124895</t>
        </is>
      </c>
      <c r="E892" s="0" t="inlineStr">
        <is>
          <t>ISU CAL M CL:124895A-S</t>
        </is>
      </c>
      <c r="F892" s="0" t="inlineStr">
        <is>
          <t>'801124895042</t>
        </is>
      </c>
      <c r="G892" s="0" t="inlineStr">
        <is>
          <t>MENS</t>
        </is>
      </c>
      <c r="H892" s="0" t="inlineStr">
        <is>
          <t>S</t>
        </is>
      </c>
      <c r="I892" s="0">
        <v>29.99</v>
      </c>
      <c r="J892" s="0">
        <v>0</v>
      </c>
    </row>
    <row r="893" spans="1:10" customHeight="0">
      <c r="A893" s="0">
        <f>HYPERLINK("https://dl.dropboxusercontent.com/scl/fi/ponn6dep9bmjgg8qlt7pq/124895t.jpg?rlkey=6srngie1bh3vnmyw1o0uiybq9&amp;dl=0","Click to download Image")</f>
      </c>
      <c r="B893" s="0">
        <f>HYPERLINK("https://dl.dropboxusercontent.com/scl/fi/vz0l3rs97yougsnaowfyn/mens-t-shirt-size-chartscal.jpg?rlkey=uhy1it6toebvp6a6iqbiecn96&amp;dl=0","Click to download SizeChart")</f>
      </c>
      <c r="C893" s="0" t="inlineStr">
        <is>
          <t>Cal Men's T-shirt</t>
        </is>
      </c>
      <c r="D893" s="0" t="inlineStr">
        <is>
          <t>'124895</t>
        </is>
      </c>
      <c r="E893" s="0" t="inlineStr">
        <is>
          <t>ISU CAL M CL:124895B-M</t>
        </is>
      </c>
      <c r="F893" s="0" t="inlineStr">
        <is>
          <t>'801124895059</t>
        </is>
      </c>
      <c r="G893" s="0" t="inlineStr">
        <is>
          <t>MENS</t>
        </is>
      </c>
      <c r="H893" s="0" t="inlineStr">
        <is>
          <t>M</t>
        </is>
      </c>
      <c r="I893" s="0">
        <v>29.99</v>
      </c>
      <c r="J893" s="0">
        <v>0</v>
      </c>
    </row>
    <row r="894" spans="1:10" customHeight="0">
      <c r="A894" s="0">
        <f>HYPERLINK("https://dl.dropboxusercontent.com/scl/fi/ponn6dep9bmjgg8qlt7pq/124895t.jpg?rlkey=6srngie1bh3vnmyw1o0uiybq9&amp;dl=0","Click to download Image")</f>
      </c>
      <c r="B894" s="0">
        <f>HYPERLINK("https://dl.dropboxusercontent.com/scl/fi/vz0l3rs97yougsnaowfyn/mens-t-shirt-size-chartscal.jpg?rlkey=uhy1it6toebvp6a6iqbiecn96&amp;dl=0","Click to download SizeChart")</f>
      </c>
      <c r="C894" s="0" t="inlineStr">
        <is>
          <t>Cal Men's T-shirt</t>
        </is>
      </c>
      <c r="D894" s="0" t="inlineStr">
        <is>
          <t>'124895</t>
        </is>
      </c>
      <c r="E894" s="0" t="inlineStr">
        <is>
          <t>ISU CAL M CL:124895C-L</t>
        </is>
      </c>
      <c r="F894" s="0" t="inlineStr">
        <is>
          <t>'801124895066</t>
        </is>
      </c>
      <c r="G894" s="0" t="inlineStr">
        <is>
          <t>MENS</t>
        </is>
      </c>
      <c r="H894" s="0" t="inlineStr">
        <is>
          <t>L</t>
        </is>
      </c>
      <c r="I894" s="0">
        <v>29.99</v>
      </c>
      <c r="J894" s="0">
        <v>3</v>
      </c>
    </row>
    <row r="895" spans="1:10" customHeight="0">
      <c r="A895" s="0">
        <f>HYPERLINK("https://dl.dropboxusercontent.com/scl/fi/ponn6dep9bmjgg8qlt7pq/124895t.jpg?rlkey=6srngie1bh3vnmyw1o0uiybq9&amp;dl=0","Click to download Image")</f>
      </c>
      <c r="B895" s="0">
        <f>HYPERLINK("https://dl.dropboxusercontent.com/scl/fi/vz0l3rs97yougsnaowfyn/mens-t-shirt-size-chartscal.jpg?rlkey=uhy1it6toebvp6a6iqbiecn96&amp;dl=0","Click to download SizeChart")</f>
      </c>
      <c r="C895" s="0" t="inlineStr">
        <is>
          <t>Cal Men's T-shirt</t>
        </is>
      </c>
      <c r="D895" s="0" t="inlineStr">
        <is>
          <t>'124895</t>
        </is>
      </c>
      <c r="E895" s="0" t="inlineStr">
        <is>
          <t>ISU CAL M CL:124895D-XL</t>
        </is>
      </c>
      <c r="F895" s="0" t="inlineStr">
        <is>
          <t>'801124895073</t>
        </is>
      </c>
      <c r="G895" s="0" t="inlineStr">
        <is>
          <t>MENS</t>
        </is>
      </c>
      <c r="H895" s="0" t="inlineStr">
        <is>
          <t>XL</t>
        </is>
      </c>
      <c r="I895" s="0">
        <v>29.99</v>
      </c>
      <c r="J895" s="0">
        <v>5</v>
      </c>
    </row>
    <row r="896" spans="1:10" customHeight="0">
      <c r="A896" s="0">
        <f>HYPERLINK("https://dl.dropboxusercontent.com/scl/fi/ponn6dep9bmjgg8qlt7pq/124895t.jpg?rlkey=6srngie1bh3vnmyw1o0uiybq9&amp;dl=0","Click to download Image")</f>
      </c>
      <c r="B896" s="0">
        <f>HYPERLINK("https://dl.dropboxusercontent.com/scl/fi/vz0l3rs97yougsnaowfyn/mens-t-shirt-size-chartscal.jpg?rlkey=uhy1it6toebvp6a6iqbiecn96&amp;dl=0","Click to download SizeChart")</f>
      </c>
      <c r="C896" s="0" t="inlineStr">
        <is>
          <t>Cal Men's T-shirt</t>
        </is>
      </c>
      <c r="D896" s="0" t="inlineStr">
        <is>
          <t>'124895</t>
        </is>
      </c>
      <c r="E896" s="0" t="inlineStr">
        <is>
          <t>ISU CAL M CL:124895E-2XL</t>
        </is>
      </c>
      <c r="F896" s="0" t="inlineStr">
        <is>
          <t>'801124895080</t>
        </is>
      </c>
      <c r="G896" s="0" t="inlineStr">
        <is>
          <t>MENS</t>
        </is>
      </c>
      <c r="H896" s="0" t="inlineStr">
        <is>
          <t>2XL</t>
        </is>
      </c>
      <c r="I896" s="0">
        <v>29.99</v>
      </c>
      <c r="J896" s="0">
        <v>4</v>
      </c>
    </row>
    <row r="897" spans="1:10" customHeight="0">
      <c r="A897" s="0">
        <f>HYPERLINK("https://dl.dropboxusercontent.com/scl/fi/ponn6dep9bmjgg8qlt7pq/124895t.jpg?rlkey=6srngie1bh3vnmyw1o0uiybq9&amp;dl=0","Click to download Image")</f>
      </c>
      <c r="B897" s="0">
        <f>HYPERLINK("https://dl.dropboxusercontent.com/scl/fi/vz0l3rs97yougsnaowfyn/mens-t-shirt-size-chartscal.jpg?rlkey=uhy1it6toebvp6a6iqbiecn96&amp;dl=0","Click to download SizeChart")</f>
      </c>
      <c r="C897" s="0" t="inlineStr">
        <is>
          <t>Cal Men's T-shirt</t>
        </is>
      </c>
      <c r="D897" s="0" t="inlineStr">
        <is>
          <t>'124895</t>
        </is>
      </c>
      <c r="E897" s="0" t="inlineStr">
        <is>
          <t>ISU CAL M CL:124895F-3XL</t>
        </is>
      </c>
      <c r="F897" s="0" t="inlineStr">
        <is>
          <t>'801124895097</t>
        </is>
      </c>
      <c r="G897" s="0" t="inlineStr">
        <is>
          <t>MENS</t>
        </is>
      </c>
      <c r="H897" s="0" t="inlineStr">
        <is>
          <t>3XL</t>
        </is>
      </c>
      <c r="I897" s="0">
        <v>29.99</v>
      </c>
      <c r="J897" s="0">
        <v>2</v>
      </c>
    </row>
    <row r="898" spans="1:10" customHeight="0">
      <c r="A898" s="0">
        <f>HYPERLINK("https://dl.dropboxusercontent.com/scl/fi/ponn6dep9bmjgg8qlt7pq/124895t.jpg?rlkey=6srngie1bh3vnmyw1o0uiybq9&amp;dl=0","Click to download Image")</f>
      </c>
      <c r="B898" s="0">
        <f>HYPERLINK("https://dl.dropboxusercontent.com/scl/fi/vz0l3rs97yougsnaowfyn/mens-t-shirt-size-chartscal.jpg?rlkey=uhy1it6toebvp6a6iqbiecn96&amp;dl=0","Click to download SizeChart")</f>
      </c>
      <c r="C898" s="0" t="inlineStr">
        <is>
          <t>Cal Men's T-shirt</t>
        </is>
      </c>
      <c r="D898" s="0" t="inlineStr">
        <is>
          <t>'124895</t>
        </is>
      </c>
      <c r="E898" s="0" t="inlineStr">
        <is>
          <t>ISU CAL M CL 12PK:124895Z-12PK</t>
        </is>
      </c>
      <c r="F898" s="0" t="inlineStr">
        <is>
          <t>'801124895998</t>
        </is>
      </c>
      <c r="G898" s="0" t="inlineStr">
        <is>
          <t>MENS</t>
        </is>
      </c>
      <c r="H898" s="0" t="inlineStr">
        <is>
          <t>12 PACK</t>
        </is>
      </c>
      <c r="I898" s="0">
        <v>294</v>
      </c>
      <c r="J898" s="0">
        <v>0</v>
      </c>
    </row>
    <row r="899" spans="1:10" customHeight="0">
      <c r="A899" s="0">
        <f>HYPERLINK("https://dl.dropboxusercontent.com/scl/fi/8aip6hflviikd9whicvmf/123328-af.jpg?rlkey=52usq62y01xar5np5t43yvgsw&amp;dl=0","Click to download Image")</f>
      </c>
      <c r="C899" s="0" t="inlineStr">
        <is>
          <t>Quinlynn Womens Cap</t>
        </is>
      </c>
      <c r="D899" s="0" t="inlineStr">
        <is>
          <t>'123328</t>
        </is>
      </c>
      <c r="E899" s="0" t="inlineStr">
        <is>
          <t>ISU QUINLY A BK:123328</t>
        </is>
      </c>
      <c r="F899" s="0" t="inlineStr">
        <is>
          <t>'701123328018</t>
        </is>
      </c>
      <c r="G899" s="0" t="inlineStr">
        <is>
          <t>WOMENS</t>
        </is>
      </c>
      <c r="H899" s="0" t="inlineStr">
        <is>
          <t>WOMENS</t>
        </is>
      </c>
      <c r="I899" s="0">
        <v>22.99</v>
      </c>
      <c r="J899" s="0">
        <v>1</v>
      </c>
    </row>
    <row r="900" spans="1:10" customHeight="0">
      <c r="A900" s="0">
        <f>HYPERLINK("https://dl.dropboxusercontent.com/scl/fi/v7zmyti9f0g6yyjo62lj6/124800t.jpg?rlkey=baquu3g0n91mlgj7ljnavu049&amp;dl=0","Click to download Image")</f>
      </c>
      <c r="C900" s="0" t="inlineStr">
        <is>
          <t>Lark Youth Polo</t>
        </is>
      </c>
      <c r="D900" s="0" t="inlineStr">
        <is>
          <t>'124800</t>
        </is>
      </c>
      <c r="E900" s="0" t="inlineStr">
        <is>
          <t>ISU LARK Y CL:124800B-YS</t>
        </is>
      </c>
      <c r="F900" s="0" t="inlineStr">
        <is>
          <t>'801124800015</t>
        </is>
      </c>
      <c r="G900" s="0" t="inlineStr">
        <is>
          <t>YOUTH</t>
        </is>
      </c>
      <c r="H900" s="0" t="inlineStr">
        <is>
          <t>YS</t>
        </is>
      </c>
      <c r="I900" s="0">
        <v>34.99</v>
      </c>
      <c r="J900" s="0">
        <v>0</v>
      </c>
    </row>
    <row r="901" spans="1:10" customHeight="0">
      <c r="A901" s="0">
        <f>HYPERLINK("https://dl.dropboxusercontent.com/scl/fi/v7zmyti9f0g6yyjo62lj6/124800t.jpg?rlkey=baquu3g0n91mlgj7ljnavu049&amp;dl=0","Click to download Image")</f>
      </c>
      <c r="C901" s="0" t="inlineStr">
        <is>
          <t>Lark Youth Polo</t>
        </is>
      </c>
      <c r="D901" s="0" t="inlineStr">
        <is>
          <t>'124800</t>
        </is>
      </c>
      <c r="E901" s="0" t="inlineStr">
        <is>
          <t>ISU LARK Y CL:124800C-YM</t>
        </is>
      </c>
      <c r="F901" s="0" t="inlineStr">
        <is>
          <t>'801124800022</t>
        </is>
      </c>
      <c r="G901" s="0" t="inlineStr">
        <is>
          <t>YOUTH</t>
        </is>
      </c>
      <c r="H901" s="0" t="inlineStr">
        <is>
          <t>YM</t>
        </is>
      </c>
      <c r="I901" s="0">
        <v>34.99</v>
      </c>
      <c r="J901" s="0">
        <v>0</v>
      </c>
    </row>
    <row r="902" spans="1:10" customHeight="0">
      <c r="A902" s="0">
        <f>HYPERLINK("https://dl.dropboxusercontent.com/scl/fi/v7zmyti9f0g6yyjo62lj6/124800t.jpg?rlkey=baquu3g0n91mlgj7ljnavu049&amp;dl=0","Click to download Image")</f>
      </c>
      <c r="C902" s="0" t="inlineStr">
        <is>
          <t>Lark Youth Polo</t>
        </is>
      </c>
      <c r="D902" s="0" t="inlineStr">
        <is>
          <t>'124800</t>
        </is>
      </c>
      <c r="E902" s="0" t="inlineStr">
        <is>
          <t>ISU LARK Y CL:124800D-YL</t>
        </is>
      </c>
      <c r="F902" s="0" t="inlineStr">
        <is>
          <t>'801124800039</t>
        </is>
      </c>
      <c r="G902" s="0" t="inlineStr">
        <is>
          <t>YOUTH</t>
        </is>
      </c>
      <c r="H902" s="0" t="inlineStr">
        <is>
          <t>YL</t>
        </is>
      </c>
      <c r="I902" s="0">
        <v>34.99</v>
      </c>
      <c r="J902" s="0">
        <v>1</v>
      </c>
    </row>
    <row r="903" spans="1:10" customHeight="0">
      <c r="A903" s="0">
        <f>HYPERLINK("https://dl.dropboxusercontent.com/scl/fi/v7zmyti9f0g6yyjo62lj6/124800t.jpg?rlkey=baquu3g0n91mlgj7ljnavu049&amp;dl=0","Click to download Image")</f>
      </c>
      <c r="C903" s="0" t="inlineStr">
        <is>
          <t>Lark Youth Polo</t>
        </is>
      </c>
      <c r="D903" s="0" t="inlineStr">
        <is>
          <t>'124800</t>
        </is>
      </c>
      <c r="E903" s="0" t="inlineStr">
        <is>
          <t>ISU LARK Y CL:124800E-YXL</t>
        </is>
      </c>
      <c r="F903" s="0" t="inlineStr">
        <is>
          <t>'801124800046</t>
        </is>
      </c>
      <c r="G903" s="0" t="inlineStr">
        <is>
          <t>YOUTH</t>
        </is>
      </c>
      <c r="H903" s="0" t="inlineStr">
        <is>
          <t>YXL</t>
        </is>
      </c>
      <c r="I903" s="0">
        <v>34.99</v>
      </c>
      <c r="J903" s="0">
        <v>2</v>
      </c>
    </row>
    <row r="904" spans="1:10" customHeight="0">
      <c r="A904" s="0">
        <f>HYPERLINK("https://dl.dropboxusercontent.com/scl/fi/v7zmyti9f0g6yyjo62lj6/124800t.jpg?rlkey=baquu3g0n91mlgj7ljnavu049&amp;dl=0","Click to download Image")</f>
      </c>
      <c r="C904" s="0" t="inlineStr">
        <is>
          <t>Lark Youth Polo</t>
        </is>
      </c>
      <c r="D904" s="0" t="inlineStr">
        <is>
          <t>'124800</t>
        </is>
      </c>
      <c r="E904" s="0" t="inlineStr">
        <is>
          <t>ISU LARK Y CL 12PK:124800Z-12PK</t>
        </is>
      </c>
      <c r="F904" s="0" t="inlineStr">
        <is>
          <t>'801124800992</t>
        </is>
      </c>
      <c r="G904" s="0" t="inlineStr">
        <is>
          <t>YOUTH</t>
        </is>
      </c>
      <c r="H904" s="0" t="inlineStr">
        <is>
          <t>12 PACK</t>
        </is>
      </c>
      <c r="I904" s="0">
        <v>336</v>
      </c>
      <c r="J904" s="0">
        <v>0</v>
      </c>
    </row>
    <row r="905" spans="1:10" customHeight="0">
      <c r="A905" s="0">
        <f>HYPERLINK("https://dl.dropboxusercontent.com/scl/fi/oysdco8ixb37qe82yyadp/lark.jpg?rlkey=e6cvebk8as49x3t9s3un5ru0h&amp;dl=0","Click to download Image")</f>
      </c>
      <c r="C905" s="0" t="inlineStr">
        <is>
          <t>Lark Men's Polo</t>
        </is>
      </c>
      <c r="D905" s="0" t="inlineStr">
        <is>
          <t>'123408</t>
        </is>
      </c>
      <c r="E905" s="0" t="inlineStr">
        <is>
          <t>ISU LARK M CL:123408A-S</t>
        </is>
      </c>
      <c r="F905" s="0" t="inlineStr">
        <is>
          <t>'801123408045</t>
        </is>
      </c>
      <c r="G905" s="0" t="inlineStr">
        <is>
          <t>MENS</t>
        </is>
      </c>
      <c r="H905" s="0" t="inlineStr">
        <is>
          <t>S</t>
        </is>
      </c>
      <c r="I905" s="0">
        <v>49.99</v>
      </c>
      <c r="J905" s="0">
        <v>1</v>
      </c>
    </row>
    <row r="906" spans="1:10" customHeight="0">
      <c r="A906" s="0">
        <f>HYPERLINK("https://dl.dropboxusercontent.com/scl/fi/oysdco8ixb37qe82yyadp/lark.jpg?rlkey=e6cvebk8as49x3t9s3un5ru0h&amp;dl=0","Click to download Image")</f>
      </c>
      <c r="C906" s="0" t="inlineStr">
        <is>
          <t>Lark Men's Polo</t>
        </is>
      </c>
      <c r="D906" s="0" t="inlineStr">
        <is>
          <t>'123408</t>
        </is>
      </c>
      <c r="E906" s="0" t="inlineStr">
        <is>
          <t>ISU LARK M CL:123408B-M</t>
        </is>
      </c>
      <c r="F906" s="0" t="inlineStr">
        <is>
          <t>'801123408052</t>
        </is>
      </c>
      <c r="G906" s="0" t="inlineStr">
        <is>
          <t>MENS</t>
        </is>
      </c>
      <c r="H906" s="0" t="inlineStr">
        <is>
          <t>M</t>
        </is>
      </c>
      <c r="I906" s="0">
        <v>49.99</v>
      </c>
      <c r="J906" s="0">
        <v>1</v>
      </c>
    </row>
    <row r="907" spans="1:10" customHeight="0">
      <c r="A907" s="0">
        <f>HYPERLINK("https://dl.dropboxusercontent.com/scl/fi/oysdco8ixb37qe82yyadp/lark.jpg?rlkey=e6cvebk8as49x3t9s3un5ru0h&amp;dl=0","Click to download Image")</f>
      </c>
      <c r="C907" s="0" t="inlineStr">
        <is>
          <t>Lark Men's Polo</t>
        </is>
      </c>
      <c r="D907" s="0" t="inlineStr">
        <is>
          <t>'123408</t>
        </is>
      </c>
      <c r="E907" s="0" t="inlineStr">
        <is>
          <t>ISU LARK M CL:123408C-L</t>
        </is>
      </c>
      <c r="F907" s="0" t="inlineStr">
        <is>
          <t>'801123408069</t>
        </is>
      </c>
      <c r="G907" s="0" t="inlineStr">
        <is>
          <t>MENS</t>
        </is>
      </c>
      <c r="H907" s="0" t="inlineStr">
        <is>
          <t>L</t>
        </is>
      </c>
      <c r="I907" s="0">
        <v>49.99</v>
      </c>
      <c r="J907" s="0">
        <v>0</v>
      </c>
    </row>
    <row r="908" spans="1:10" customHeight="0">
      <c r="A908" s="0">
        <f>HYPERLINK("https://dl.dropboxusercontent.com/scl/fi/oysdco8ixb37qe82yyadp/lark.jpg?rlkey=e6cvebk8as49x3t9s3un5ru0h&amp;dl=0","Click to download Image")</f>
      </c>
      <c r="C908" s="0" t="inlineStr">
        <is>
          <t>Lark Men's Polo</t>
        </is>
      </c>
      <c r="D908" s="0" t="inlineStr">
        <is>
          <t>'123408</t>
        </is>
      </c>
      <c r="E908" s="0" t="inlineStr">
        <is>
          <t>ISU LARK M CL:123408D-XL</t>
        </is>
      </c>
      <c r="F908" s="0" t="inlineStr">
        <is>
          <t>'801123408076</t>
        </is>
      </c>
      <c r="G908" s="0" t="inlineStr">
        <is>
          <t>MENS</t>
        </is>
      </c>
      <c r="H908" s="0" t="inlineStr">
        <is>
          <t>XL</t>
        </is>
      </c>
      <c r="I908" s="0">
        <v>49.99</v>
      </c>
      <c r="J908" s="0">
        <v>0</v>
      </c>
    </row>
    <row r="909" spans="1:10" customHeight="0">
      <c r="A909" s="0">
        <f>HYPERLINK("https://dl.dropboxusercontent.com/scl/fi/oysdco8ixb37qe82yyadp/lark.jpg?rlkey=e6cvebk8as49x3t9s3un5ru0h&amp;dl=0","Click to download Image")</f>
      </c>
      <c r="C909" s="0" t="inlineStr">
        <is>
          <t>Lark Men's Polo</t>
        </is>
      </c>
      <c r="D909" s="0" t="inlineStr">
        <is>
          <t>'123408</t>
        </is>
      </c>
      <c r="E909" s="0" t="inlineStr">
        <is>
          <t>ISU LARK M CL:123408E-2XL</t>
        </is>
      </c>
      <c r="F909" s="0" t="inlineStr">
        <is>
          <t>'801123408083</t>
        </is>
      </c>
      <c r="G909" s="0" t="inlineStr">
        <is>
          <t>MENS</t>
        </is>
      </c>
      <c r="H909" s="0" t="inlineStr">
        <is>
          <t>2XL</t>
        </is>
      </c>
      <c r="I909" s="0">
        <v>49.99</v>
      </c>
      <c r="J909" s="0">
        <v>0</v>
      </c>
    </row>
    <row r="910" spans="1:10" customHeight="0">
      <c r="A910" s="0">
        <f>HYPERLINK("https://dl.dropboxusercontent.com/scl/fi/oysdco8ixb37qe82yyadp/lark.jpg?rlkey=e6cvebk8as49x3t9s3un5ru0h&amp;dl=0","Click to download Image")</f>
      </c>
      <c r="C910" s="0" t="inlineStr">
        <is>
          <t>Lark Men's Polo</t>
        </is>
      </c>
      <c r="D910" s="0" t="inlineStr">
        <is>
          <t>'123408</t>
        </is>
      </c>
      <c r="E910" s="0" t="inlineStr">
        <is>
          <t>ISU LARK M CL:123408F-3XL</t>
        </is>
      </c>
      <c r="F910" s="0" t="inlineStr">
        <is>
          <t>'801123408090</t>
        </is>
      </c>
      <c r="G910" s="0" t="inlineStr">
        <is>
          <t>MENS</t>
        </is>
      </c>
      <c r="H910" s="0" t="inlineStr">
        <is>
          <t>3XL</t>
        </is>
      </c>
      <c r="I910" s="0">
        <v>49.99</v>
      </c>
      <c r="J910" s="0">
        <v>1</v>
      </c>
    </row>
    <row r="911" spans="1:10" customHeight="0">
      <c r="A911" s="0">
        <f>HYPERLINK("https://dl.dropboxusercontent.com/scl/fi/oysdco8ixb37qe82yyadp/lark.jpg?rlkey=e6cvebk8as49x3t9s3un5ru0h&amp;dl=0","Click to download Image")</f>
      </c>
      <c r="C911" s="0" t="inlineStr">
        <is>
          <t>Lark Men's Polo</t>
        </is>
      </c>
      <c r="D911" s="0" t="inlineStr">
        <is>
          <t>'123408</t>
        </is>
      </c>
      <c r="E911" s="0" t="inlineStr">
        <is>
          <t>ISU LARK M CL 12PK:123408Z-12PK</t>
        </is>
      </c>
      <c r="F911" s="0" t="inlineStr">
        <is>
          <t>'801123408991</t>
        </is>
      </c>
      <c r="G911" s="0" t="inlineStr">
        <is>
          <t>MENS</t>
        </is>
      </c>
      <c r="H911" s="0" t="inlineStr">
        <is>
          <t>12 PACK</t>
        </is>
      </c>
      <c r="I911" s="0">
        <v>486</v>
      </c>
      <c r="J911" s="0">
        <v>0</v>
      </c>
    </row>
    <row r="912" spans="1:10" customHeight="0">
      <c r="A912" s="0">
        <f>HYPERLINK("https://dl.dropboxusercontent.com/scl/fi/cy2ks42joozzawedpgl7f/daja.jpg?rlkey=pz8uuf6du8wamcn2em43zfhqi&amp;dl=0","Click to download Image")</f>
      </c>
      <c r="B912" s="0">
        <f>HYPERLINK("https://dl.dropboxusercontent.com/scl/fi/5stgrtlwhpn9arxnxe45e/womens-size-chartsdaja.jpg?rlkey=h8rkkivvfdv0rveqmuqdtppmn&amp;dl=0","Click to download SizeChart")</f>
      </c>
      <c r="C912" s="0" t="inlineStr">
        <is>
          <t>Daja Women's Cardigan</t>
        </is>
      </c>
      <c r="D912" s="0" t="inlineStr">
        <is>
          <t>'124170</t>
        </is>
      </c>
      <c r="E912" s="0" t="inlineStr">
        <is>
          <t>ISU DAJA W RE:124170S/M</t>
        </is>
      </c>
      <c r="F912" s="0" t="inlineStr">
        <is>
          <t>'801124170422</t>
        </is>
      </c>
      <c r="G912" s="0" t="inlineStr">
        <is>
          <t>WOMENS</t>
        </is>
      </c>
      <c r="H912" s="0" t="inlineStr">
        <is>
          <t>S/M</t>
        </is>
      </c>
      <c r="I912" s="0">
        <v>49.99</v>
      </c>
      <c r="J912" s="0">
        <v>23</v>
      </c>
    </row>
    <row r="913" spans="1:10" customHeight="0">
      <c r="A913" s="0">
        <f>HYPERLINK("https://dl.dropboxusercontent.com/scl/fi/cy2ks42joozzawedpgl7f/daja.jpg?rlkey=pz8uuf6du8wamcn2em43zfhqi&amp;dl=0","Click to download Image")</f>
      </c>
      <c r="B913" s="0">
        <f>HYPERLINK("https://dl.dropboxusercontent.com/scl/fi/5stgrtlwhpn9arxnxe45e/womens-size-chartsdaja.jpg?rlkey=h8rkkivvfdv0rveqmuqdtppmn&amp;dl=0","Click to download SizeChart")</f>
      </c>
      <c r="C913" s="0" t="inlineStr">
        <is>
          <t>Daja Women's Cardigan</t>
        </is>
      </c>
      <c r="D913" s="0" t="inlineStr">
        <is>
          <t>'124170</t>
        </is>
      </c>
      <c r="E913" s="0" t="inlineStr">
        <is>
          <t>ISU DAJA W RE:124170L/XL</t>
        </is>
      </c>
      <c r="F913" s="0" t="inlineStr">
        <is>
          <t>'801124170439</t>
        </is>
      </c>
      <c r="G913" s="0" t="inlineStr">
        <is>
          <t>WOMENS</t>
        </is>
      </c>
      <c r="H913" s="0" t="inlineStr">
        <is>
          <t>L/XL</t>
        </is>
      </c>
      <c r="I913" s="0">
        <v>49.99</v>
      </c>
      <c r="J913" s="0">
        <v>29</v>
      </c>
    </row>
    <row r="914" spans="1:10" customHeight="0">
      <c r="A914" s="0">
        <f>HYPERLINK("https://dl.dropboxusercontent.com/scl/fi/cy2ks42joozzawedpgl7f/daja.jpg?rlkey=pz8uuf6du8wamcn2em43zfhqi&amp;dl=0","Click to download Image")</f>
      </c>
      <c r="B914" s="0">
        <f>HYPERLINK("https://dl.dropboxusercontent.com/scl/fi/5stgrtlwhpn9arxnxe45e/womens-size-chartsdaja.jpg?rlkey=h8rkkivvfdv0rveqmuqdtppmn&amp;dl=0","Click to download SizeChart")</f>
      </c>
      <c r="C914" s="0" t="inlineStr">
        <is>
          <t>Daja Women's Cardigan</t>
        </is>
      </c>
      <c r="D914" s="0" t="inlineStr">
        <is>
          <t>'124170</t>
        </is>
      </c>
      <c r="E914" s="0" t="inlineStr">
        <is>
          <t>ISU DAJA W RE 12PK:124170Z-12PK</t>
        </is>
      </c>
      <c r="F914" s="0" t="inlineStr">
        <is>
          <t>'801124170996</t>
        </is>
      </c>
      <c r="G914" s="0" t="inlineStr">
        <is>
          <t>WOMENS</t>
        </is>
      </c>
      <c r="H914" s="0" t="inlineStr">
        <is>
          <t>12 PACK</t>
        </is>
      </c>
      <c r="I914" s="0">
        <v>480</v>
      </c>
      <c r="J914" s="0">
        <v>3</v>
      </c>
    </row>
    <row r="915" spans="1:10" customHeight="0">
      <c r="A915" s="0">
        <f>HYPERLINK("https://dl.dropboxusercontent.com/scl/fi/yhhf77wwszjfg5ej1v9k3/124735f.jpeg?rlkey=3nppfre2rktlyz3i12nm4cbq2&amp;dl=0","Click to download Image")</f>
      </c>
      <c r="C915" s="0" t="inlineStr">
        <is>
          <t>Walt Toddler Long Sleeve</t>
        </is>
      </c>
      <c r="D915" s="0" t="inlineStr">
        <is>
          <t>'126929</t>
        </is>
      </c>
      <c r="E915" s="0" t="inlineStr">
        <is>
          <t>ISU WALT T CO:126929A-2T</t>
        </is>
      </c>
      <c r="F915" s="0" t="inlineStr">
        <is>
          <t>'801126929080</t>
        </is>
      </c>
      <c r="G915" s="0" t="inlineStr">
        <is>
          <t>TODDLER</t>
        </is>
      </c>
      <c r="H915" s="0" t="inlineStr">
        <is>
          <t>2T</t>
        </is>
      </c>
      <c r="I915" s="0">
        <v>34.99</v>
      </c>
      <c r="J915" s="0">
        <v>7</v>
      </c>
    </row>
    <row r="916" spans="1:10" customHeight="0">
      <c r="A916" s="0">
        <f>HYPERLINK("https://dl.dropboxusercontent.com/scl/fi/yhhf77wwszjfg5ej1v9k3/124735f.jpeg?rlkey=3nppfre2rktlyz3i12nm4cbq2&amp;dl=0","Click to download Image")</f>
      </c>
      <c r="C916" s="0" t="inlineStr">
        <is>
          <t>Walt Toddler Long Sleeve</t>
        </is>
      </c>
      <c r="D916" s="0" t="inlineStr">
        <is>
          <t>'126929</t>
        </is>
      </c>
      <c r="E916" s="0" t="inlineStr">
        <is>
          <t>ISU WALT T CO:126929B-3T</t>
        </is>
      </c>
      <c r="F916" s="0" t="inlineStr">
        <is>
          <t>'801126929097</t>
        </is>
      </c>
      <c r="G916" s="0" t="inlineStr">
        <is>
          <t>TODDLER</t>
        </is>
      </c>
      <c r="H916" s="0" t="inlineStr">
        <is>
          <t>3T</t>
        </is>
      </c>
      <c r="I916" s="0">
        <v>34.99</v>
      </c>
      <c r="J916" s="0">
        <v>7</v>
      </c>
    </row>
    <row r="917" spans="1:10" customHeight="0">
      <c r="A917" s="0">
        <f>HYPERLINK("https://dl.dropboxusercontent.com/scl/fi/yhhf77wwszjfg5ej1v9k3/124735f.jpeg?rlkey=3nppfre2rktlyz3i12nm4cbq2&amp;dl=0","Click to download Image")</f>
      </c>
      <c r="C917" s="0" t="inlineStr">
        <is>
          <t>Walt Toddler Long Sleeve</t>
        </is>
      </c>
      <c r="D917" s="0" t="inlineStr">
        <is>
          <t>'126929</t>
        </is>
      </c>
      <c r="E917" s="0" t="inlineStr">
        <is>
          <t>ISU WALT T CO:126929C-4T</t>
        </is>
      </c>
      <c r="F917" s="0" t="inlineStr">
        <is>
          <t>'801126929103</t>
        </is>
      </c>
      <c r="G917" s="0" t="inlineStr">
        <is>
          <t>TODDLER</t>
        </is>
      </c>
      <c r="H917" s="0" t="inlineStr">
        <is>
          <t>4T</t>
        </is>
      </c>
      <c r="I917" s="0">
        <v>34.99</v>
      </c>
      <c r="J917" s="0">
        <v>8</v>
      </c>
    </row>
    <row r="918" spans="1:10" customHeight="0">
      <c r="A918" s="0">
        <f>HYPERLINK("https://dl.dropboxusercontent.com/scl/fi/yhhf77wwszjfg5ej1v9k3/124735f.jpeg?rlkey=3nppfre2rktlyz3i12nm4cbq2&amp;dl=0","Click to download Image")</f>
      </c>
      <c r="C918" s="0" t="inlineStr">
        <is>
          <t>Walt Toddler Long Sleeve</t>
        </is>
      </c>
      <c r="D918" s="0" t="inlineStr">
        <is>
          <t>'126929</t>
        </is>
      </c>
      <c r="E918" s="0" t="inlineStr">
        <is>
          <t>ISU WALT T CO:126929D-5T</t>
        </is>
      </c>
      <c r="F918" s="0" t="inlineStr">
        <is>
          <t>'801126929110</t>
        </is>
      </c>
      <c r="G918" s="0" t="inlineStr">
        <is>
          <t>TODDLER</t>
        </is>
      </c>
      <c r="H918" s="0" t="inlineStr">
        <is>
          <t>5T</t>
        </is>
      </c>
      <c r="I918" s="0">
        <v>34.99</v>
      </c>
      <c r="J918" s="0">
        <v>8</v>
      </c>
    </row>
    <row r="919" spans="1:10" customHeight="0">
      <c r="A919" s="0">
        <f>HYPERLINK("https://dl.dropboxusercontent.com/scl/fi/yhhf77wwszjfg5ej1v9k3/124735f.jpeg?rlkey=3nppfre2rktlyz3i12nm4cbq2&amp;dl=0","Click to download Image")</f>
      </c>
      <c r="C919" s="0" t="inlineStr">
        <is>
          <t>Walt Toddler Long Sleeve</t>
        </is>
      </c>
      <c r="D919" s="0" t="inlineStr">
        <is>
          <t>'126929</t>
        </is>
      </c>
      <c r="E919" s="0" t="inlineStr">
        <is>
          <t>ISU WALT T CO 12PK:126929Z-12PK</t>
        </is>
      </c>
      <c r="F919" s="0" t="inlineStr">
        <is>
          <t>'801126929998</t>
        </is>
      </c>
      <c r="G919" s="0" t="inlineStr">
        <is>
          <t>TODDLER</t>
        </is>
      </c>
      <c r="H919" s="0" t="inlineStr">
        <is>
          <t>12 PACK</t>
        </is>
      </c>
      <c r="I919" s="0">
        <v>336</v>
      </c>
      <c r="J919" s="0">
        <v>2</v>
      </c>
    </row>
    <row r="920" spans="1:10" customHeight="0">
      <c r="A920" s="0">
        <f>HYPERLINK("https://dl.dropboxusercontent.com/scl/fi/2il4ebobdrrc7bixx1kam/124521t.jpg?rlkey=ke4xkrzh6s6q1wcqlvzjmplak&amp;dl=0","Click to download Image")</f>
      </c>
      <c r="B920" s="0">
        <f>HYPERLINK("https://dl.dropboxusercontent.com/scl/fi/lkwz9vequ5dy4gx9li2xt/mens-pullover-size-chartsomar.jpg?rlkey=tjbn63pc0c5d5ifqy1jr6gt99&amp;dl=0","Click to download SizeChart")</f>
      </c>
      <c r="C920" s="0" t="inlineStr">
        <is>
          <t>Omar Men's Pullover</t>
        </is>
      </c>
      <c r="D920" s="0" t="inlineStr">
        <is>
          <t>'124521</t>
        </is>
      </c>
      <c r="E920" s="0" t="inlineStr">
        <is>
          <t>ISU OMAR M CO:124521A-S</t>
        </is>
      </c>
      <c r="F920" s="0" t="inlineStr">
        <is>
          <t>'801124521040</t>
        </is>
      </c>
      <c r="G920" s="0" t="inlineStr">
        <is>
          <t>MENS</t>
        </is>
      </c>
      <c r="H920" s="0" t="inlineStr">
        <is>
          <t>S</t>
        </is>
      </c>
      <c r="I920" s="0">
        <v>59.99</v>
      </c>
      <c r="J920" s="0">
        <v>3</v>
      </c>
    </row>
    <row r="921" spans="1:10" customHeight="0">
      <c r="A921" s="0">
        <f>HYPERLINK("https://dl.dropboxusercontent.com/scl/fi/2il4ebobdrrc7bixx1kam/124521t.jpg?rlkey=ke4xkrzh6s6q1wcqlvzjmplak&amp;dl=0","Click to download Image")</f>
      </c>
      <c r="B921" s="0">
        <f>HYPERLINK("https://dl.dropboxusercontent.com/scl/fi/lkwz9vequ5dy4gx9li2xt/mens-pullover-size-chartsomar.jpg?rlkey=tjbn63pc0c5d5ifqy1jr6gt99&amp;dl=0","Click to download SizeChart")</f>
      </c>
      <c r="C921" s="0" t="inlineStr">
        <is>
          <t>Omar Men's Pullover</t>
        </is>
      </c>
      <c r="D921" s="0" t="inlineStr">
        <is>
          <t>'124521</t>
        </is>
      </c>
      <c r="E921" s="0" t="inlineStr">
        <is>
          <t>ISU OMAR M CO:124521B-M</t>
        </is>
      </c>
      <c r="F921" s="0" t="inlineStr">
        <is>
          <t>'801124521057</t>
        </is>
      </c>
      <c r="G921" s="0" t="inlineStr">
        <is>
          <t>MENS</t>
        </is>
      </c>
      <c r="H921" s="0" t="inlineStr">
        <is>
          <t>M</t>
        </is>
      </c>
      <c r="I921" s="0">
        <v>59.99</v>
      </c>
      <c r="J921" s="0">
        <v>6</v>
      </c>
    </row>
    <row r="922" spans="1:10" customHeight="0">
      <c r="A922" s="0">
        <f>HYPERLINK("https://dl.dropboxusercontent.com/scl/fi/2il4ebobdrrc7bixx1kam/124521t.jpg?rlkey=ke4xkrzh6s6q1wcqlvzjmplak&amp;dl=0","Click to download Image")</f>
      </c>
      <c r="B922" s="0">
        <f>HYPERLINK("https://dl.dropboxusercontent.com/scl/fi/lkwz9vequ5dy4gx9li2xt/mens-pullover-size-chartsomar.jpg?rlkey=tjbn63pc0c5d5ifqy1jr6gt99&amp;dl=0","Click to download SizeChart")</f>
      </c>
      <c r="C922" s="0" t="inlineStr">
        <is>
          <t>Omar Men's Pullover</t>
        </is>
      </c>
      <c r="D922" s="0" t="inlineStr">
        <is>
          <t>'124521</t>
        </is>
      </c>
      <c r="E922" s="0" t="inlineStr">
        <is>
          <t>ISU OMAR M CO:124521C-L</t>
        </is>
      </c>
      <c r="F922" s="0" t="inlineStr">
        <is>
          <t>'801124521064</t>
        </is>
      </c>
      <c r="G922" s="0" t="inlineStr">
        <is>
          <t>MENS</t>
        </is>
      </c>
      <c r="H922" s="0" t="inlineStr">
        <is>
          <t>L</t>
        </is>
      </c>
      <c r="I922" s="0">
        <v>59.99</v>
      </c>
      <c r="J922" s="0">
        <v>6</v>
      </c>
    </row>
    <row r="923" spans="1:10" customHeight="0">
      <c r="A923" s="0">
        <f>HYPERLINK("https://dl.dropboxusercontent.com/scl/fi/2il4ebobdrrc7bixx1kam/124521t.jpg?rlkey=ke4xkrzh6s6q1wcqlvzjmplak&amp;dl=0","Click to download Image")</f>
      </c>
      <c r="B923" s="0">
        <f>HYPERLINK("https://dl.dropboxusercontent.com/scl/fi/lkwz9vequ5dy4gx9li2xt/mens-pullover-size-chartsomar.jpg?rlkey=tjbn63pc0c5d5ifqy1jr6gt99&amp;dl=0","Click to download SizeChart")</f>
      </c>
      <c r="C923" s="0" t="inlineStr">
        <is>
          <t>Omar Men's Pullover</t>
        </is>
      </c>
      <c r="D923" s="0" t="inlineStr">
        <is>
          <t>'124521</t>
        </is>
      </c>
      <c r="E923" s="0" t="inlineStr">
        <is>
          <t>ISU OMAR M CO:124521D-XL</t>
        </is>
      </c>
      <c r="F923" s="0" t="inlineStr">
        <is>
          <t>'801124521071</t>
        </is>
      </c>
      <c r="G923" s="0" t="inlineStr">
        <is>
          <t>MENS</t>
        </is>
      </c>
      <c r="H923" s="0" t="inlineStr">
        <is>
          <t>XL</t>
        </is>
      </c>
      <c r="I923" s="0">
        <v>59.99</v>
      </c>
      <c r="J923" s="0">
        <v>8</v>
      </c>
    </row>
    <row r="924" spans="1:10" customHeight="0">
      <c r="A924" s="0">
        <f>HYPERLINK("https://dl.dropboxusercontent.com/scl/fi/2il4ebobdrrc7bixx1kam/124521t.jpg?rlkey=ke4xkrzh6s6q1wcqlvzjmplak&amp;dl=0","Click to download Image")</f>
      </c>
      <c r="B924" s="0">
        <f>HYPERLINK("https://dl.dropboxusercontent.com/scl/fi/lkwz9vequ5dy4gx9li2xt/mens-pullover-size-chartsomar.jpg?rlkey=tjbn63pc0c5d5ifqy1jr6gt99&amp;dl=0","Click to download SizeChart")</f>
      </c>
      <c r="C924" s="0" t="inlineStr">
        <is>
          <t>Omar Men's Pullover</t>
        </is>
      </c>
      <c r="D924" s="0" t="inlineStr">
        <is>
          <t>'124521</t>
        </is>
      </c>
      <c r="E924" s="0" t="inlineStr">
        <is>
          <t>ISU OMAR M CO:124521E-2XL</t>
        </is>
      </c>
      <c r="F924" s="0" t="inlineStr">
        <is>
          <t>'801124521088</t>
        </is>
      </c>
      <c r="G924" s="0" t="inlineStr">
        <is>
          <t>MENS</t>
        </is>
      </c>
      <c r="H924" s="0" t="inlineStr">
        <is>
          <t>2XL</t>
        </is>
      </c>
      <c r="I924" s="0">
        <v>59.99</v>
      </c>
      <c r="J924" s="0">
        <v>6</v>
      </c>
    </row>
    <row r="925" spans="1:10" customHeight="0">
      <c r="A925" s="0">
        <f>HYPERLINK("https://dl.dropboxusercontent.com/scl/fi/2il4ebobdrrc7bixx1kam/124521t.jpg?rlkey=ke4xkrzh6s6q1wcqlvzjmplak&amp;dl=0","Click to download Image")</f>
      </c>
      <c r="B925" s="0">
        <f>HYPERLINK("https://dl.dropboxusercontent.com/scl/fi/lkwz9vequ5dy4gx9li2xt/mens-pullover-size-chartsomar.jpg?rlkey=tjbn63pc0c5d5ifqy1jr6gt99&amp;dl=0","Click to download SizeChart")</f>
      </c>
      <c r="C925" s="0" t="inlineStr">
        <is>
          <t>Omar Men's Pullover</t>
        </is>
      </c>
      <c r="D925" s="0" t="inlineStr">
        <is>
          <t>'124521</t>
        </is>
      </c>
      <c r="E925" s="0" t="inlineStr">
        <is>
          <t>ISU OMAR M CO:124521F-3XL</t>
        </is>
      </c>
      <c r="F925" s="0" t="inlineStr">
        <is>
          <t>'801124521095</t>
        </is>
      </c>
      <c r="G925" s="0" t="inlineStr">
        <is>
          <t>MENS</t>
        </is>
      </c>
      <c r="H925" s="0" t="inlineStr">
        <is>
          <t>3XL</t>
        </is>
      </c>
      <c r="I925" s="0">
        <v>59.99</v>
      </c>
      <c r="J925" s="0">
        <v>8</v>
      </c>
    </row>
    <row r="926" spans="1:10" customHeight="0">
      <c r="A926" s="0">
        <f>HYPERLINK("https://dl.dropboxusercontent.com/scl/fi/2il4ebobdrrc7bixx1kam/124521t.jpg?rlkey=ke4xkrzh6s6q1wcqlvzjmplak&amp;dl=0","Click to download Image")</f>
      </c>
      <c r="B926" s="0">
        <f>HYPERLINK("https://dl.dropboxusercontent.com/scl/fi/lkwz9vequ5dy4gx9li2xt/mens-pullover-size-chartsomar.jpg?rlkey=tjbn63pc0c5d5ifqy1jr6gt99&amp;dl=0","Click to download SizeChart")</f>
      </c>
      <c r="C926" s="0" t="inlineStr">
        <is>
          <t>Omar Men's Pullover</t>
        </is>
      </c>
      <c r="D926" s="0" t="inlineStr">
        <is>
          <t>'124521</t>
        </is>
      </c>
      <c r="E926" s="0" t="inlineStr">
        <is>
          <t>ISU OMAR M CO 12PK:124521Z-12PK</t>
        </is>
      </c>
      <c r="F926" s="0" t="inlineStr">
        <is>
          <t>'801124521996</t>
        </is>
      </c>
      <c r="G926" s="0" t="inlineStr">
        <is>
          <t>MENS</t>
        </is>
      </c>
      <c r="H926" s="0" t="inlineStr">
        <is>
          <t>12 PACK</t>
        </is>
      </c>
      <c r="I926" s="0">
        <v>582</v>
      </c>
      <c r="J926" s="0">
        <v>2</v>
      </c>
    </row>
    <row r="927" spans="1:10" customHeight="0">
      <c r="A927" s="0">
        <f>HYPERLINK("https://dl.dropboxusercontent.com/scl/fi/r3xe8rz278e1o0u5851ll/125333t.jpg?rlkey=fhsvtmr2wornbktlz7c77h540&amp;dl=0","Click to download Image")</f>
      </c>
      <c r="B927" s="0">
        <f>HYPERLINK("https://dl.dropboxusercontent.com/scl/fi/9sjz9uub37q2m45ck34vq/mens-pullover-size-chartstaft.jpg?rlkey=rtrmcth2nhyopykqybu6y53wi&amp;dl=0","Click to download SizeChart")</f>
      </c>
      <c r="C927" s="0" t="inlineStr">
        <is>
          <t>Taft Men's Pullover</t>
        </is>
      </c>
      <c r="D927" s="0" t="inlineStr">
        <is>
          <t>'125333</t>
        </is>
      </c>
      <c r="E927" s="0" t="inlineStr">
        <is>
          <t>ISU TAFT M BK:125333A-S</t>
        </is>
      </c>
      <c r="F927" s="0" t="inlineStr">
        <is>
          <t>'801125333048</t>
        </is>
      </c>
      <c r="G927" s="0" t="inlineStr">
        <is>
          <t>MENS</t>
        </is>
      </c>
      <c r="H927" s="0" t="inlineStr">
        <is>
          <t>S</t>
        </is>
      </c>
      <c r="I927" s="0">
        <v>59.99</v>
      </c>
      <c r="J927" s="0">
        <v>2</v>
      </c>
    </row>
    <row r="928" spans="1:10" customHeight="0">
      <c r="A928" s="0">
        <f>HYPERLINK("https://dl.dropboxusercontent.com/scl/fi/r3xe8rz278e1o0u5851ll/125333t.jpg?rlkey=fhsvtmr2wornbktlz7c77h540&amp;dl=0","Click to download Image")</f>
      </c>
      <c r="B928" s="0">
        <f>HYPERLINK("https://dl.dropboxusercontent.com/scl/fi/9sjz9uub37q2m45ck34vq/mens-pullover-size-chartstaft.jpg?rlkey=rtrmcth2nhyopykqybu6y53wi&amp;dl=0","Click to download SizeChart")</f>
      </c>
      <c r="C928" s="0" t="inlineStr">
        <is>
          <t>Taft Men's Pullover</t>
        </is>
      </c>
      <c r="D928" s="0" t="inlineStr">
        <is>
          <t>'125333</t>
        </is>
      </c>
      <c r="E928" s="0" t="inlineStr">
        <is>
          <t>ISU TAFT M BK:125333B-M</t>
        </is>
      </c>
      <c r="F928" s="0" t="inlineStr">
        <is>
          <t>'801125333055</t>
        </is>
      </c>
      <c r="G928" s="0" t="inlineStr">
        <is>
          <t>MENS</t>
        </is>
      </c>
      <c r="H928" s="0" t="inlineStr">
        <is>
          <t>M</t>
        </is>
      </c>
      <c r="I928" s="0">
        <v>59.99</v>
      </c>
      <c r="J928" s="0">
        <v>5</v>
      </c>
    </row>
    <row r="929" spans="1:10" customHeight="0">
      <c r="A929" s="0">
        <f>HYPERLINK("https://dl.dropboxusercontent.com/scl/fi/r3xe8rz278e1o0u5851ll/125333t.jpg?rlkey=fhsvtmr2wornbktlz7c77h540&amp;dl=0","Click to download Image")</f>
      </c>
      <c r="B929" s="0">
        <f>HYPERLINK("https://dl.dropboxusercontent.com/scl/fi/9sjz9uub37q2m45ck34vq/mens-pullover-size-chartstaft.jpg?rlkey=rtrmcth2nhyopykqybu6y53wi&amp;dl=0","Click to download SizeChart")</f>
      </c>
      <c r="C929" s="0" t="inlineStr">
        <is>
          <t>Taft Men's Pullover</t>
        </is>
      </c>
      <c r="D929" s="0" t="inlineStr">
        <is>
          <t>'125333</t>
        </is>
      </c>
      <c r="E929" s="0" t="inlineStr">
        <is>
          <t>ISU TAFT M BK:125333C-L</t>
        </is>
      </c>
      <c r="F929" s="0" t="inlineStr">
        <is>
          <t>'801125333062</t>
        </is>
      </c>
      <c r="G929" s="0" t="inlineStr">
        <is>
          <t>MENS</t>
        </is>
      </c>
      <c r="H929" s="0" t="inlineStr">
        <is>
          <t>L</t>
        </is>
      </c>
      <c r="I929" s="0">
        <v>59.99</v>
      </c>
      <c r="J929" s="0">
        <v>3</v>
      </c>
    </row>
    <row r="930" spans="1:10" customHeight="0">
      <c r="A930" s="0">
        <f>HYPERLINK("https://dl.dropboxusercontent.com/scl/fi/r3xe8rz278e1o0u5851ll/125333t.jpg?rlkey=fhsvtmr2wornbktlz7c77h540&amp;dl=0","Click to download Image")</f>
      </c>
      <c r="B930" s="0">
        <f>HYPERLINK("https://dl.dropboxusercontent.com/scl/fi/9sjz9uub37q2m45ck34vq/mens-pullover-size-chartstaft.jpg?rlkey=rtrmcth2nhyopykqybu6y53wi&amp;dl=0","Click to download SizeChart")</f>
      </c>
      <c r="C930" s="0" t="inlineStr">
        <is>
          <t>Taft Men's Pullover</t>
        </is>
      </c>
      <c r="D930" s="0" t="inlineStr">
        <is>
          <t>'125333</t>
        </is>
      </c>
      <c r="E930" s="0" t="inlineStr">
        <is>
          <t>ISU TAFT M BK:125333D-XL</t>
        </is>
      </c>
      <c r="F930" s="0" t="inlineStr">
        <is>
          <t>'801125333079</t>
        </is>
      </c>
      <c r="G930" s="0" t="inlineStr">
        <is>
          <t>MENS</t>
        </is>
      </c>
      <c r="H930" s="0" t="inlineStr">
        <is>
          <t>XL</t>
        </is>
      </c>
      <c r="I930" s="0">
        <v>59.99</v>
      </c>
      <c r="J930" s="0">
        <v>5</v>
      </c>
    </row>
    <row r="931" spans="1:10" customHeight="0">
      <c r="A931" s="0">
        <f>HYPERLINK("https://dl.dropboxusercontent.com/scl/fi/r3xe8rz278e1o0u5851ll/125333t.jpg?rlkey=fhsvtmr2wornbktlz7c77h540&amp;dl=0","Click to download Image")</f>
      </c>
      <c r="B931" s="0">
        <f>HYPERLINK("https://dl.dropboxusercontent.com/scl/fi/9sjz9uub37q2m45ck34vq/mens-pullover-size-chartstaft.jpg?rlkey=rtrmcth2nhyopykqybu6y53wi&amp;dl=0","Click to download SizeChart")</f>
      </c>
      <c r="C931" s="0" t="inlineStr">
        <is>
          <t>Taft Men's Pullover</t>
        </is>
      </c>
      <c r="D931" s="0" t="inlineStr">
        <is>
          <t>'125333</t>
        </is>
      </c>
      <c r="E931" s="0" t="inlineStr">
        <is>
          <t>ISU TAFT M BK:125333E-2XL</t>
        </is>
      </c>
      <c r="F931" s="0" t="inlineStr">
        <is>
          <t>'801125333086</t>
        </is>
      </c>
      <c r="G931" s="0" t="inlineStr">
        <is>
          <t>MENS</t>
        </is>
      </c>
      <c r="H931" s="0" t="inlineStr">
        <is>
          <t>2XL</t>
        </is>
      </c>
      <c r="I931" s="0">
        <v>59.99</v>
      </c>
      <c r="J931" s="0">
        <v>3</v>
      </c>
    </row>
    <row r="932" spans="1:10" customHeight="0">
      <c r="A932" s="0">
        <f>HYPERLINK("https://dl.dropboxusercontent.com/scl/fi/r3xe8rz278e1o0u5851ll/125333t.jpg?rlkey=fhsvtmr2wornbktlz7c77h540&amp;dl=0","Click to download Image")</f>
      </c>
      <c r="B932" s="0">
        <f>HYPERLINK("https://dl.dropboxusercontent.com/scl/fi/9sjz9uub37q2m45ck34vq/mens-pullover-size-chartstaft.jpg?rlkey=rtrmcth2nhyopykqybu6y53wi&amp;dl=0","Click to download SizeChart")</f>
      </c>
      <c r="C932" s="0" t="inlineStr">
        <is>
          <t>Taft Men's Pullover</t>
        </is>
      </c>
      <c r="D932" s="0" t="inlineStr">
        <is>
          <t>'125333</t>
        </is>
      </c>
      <c r="E932" s="0" t="inlineStr">
        <is>
          <t>ISU TAFT M BK:125333F-3XL</t>
        </is>
      </c>
      <c r="F932" s="0" t="inlineStr">
        <is>
          <t>'801125333093</t>
        </is>
      </c>
      <c r="G932" s="0" t="inlineStr">
        <is>
          <t>MENS</t>
        </is>
      </c>
      <c r="H932" s="0" t="inlineStr">
        <is>
          <t>3XL</t>
        </is>
      </c>
      <c r="I932" s="0">
        <v>59.99</v>
      </c>
      <c r="J932" s="0">
        <v>1</v>
      </c>
    </row>
    <row r="933" spans="1:10" customHeight="0">
      <c r="A933" s="0">
        <f>HYPERLINK("https://dl.dropboxusercontent.com/scl/fi/r3xe8rz278e1o0u5851ll/125333t.jpg?rlkey=fhsvtmr2wornbktlz7c77h540&amp;dl=0","Click to download Image")</f>
      </c>
      <c r="B933" s="0">
        <f>HYPERLINK("https://dl.dropboxusercontent.com/scl/fi/9sjz9uub37q2m45ck34vq/mens-pullover-size-chartstaft.jpg?rlkey=rtrmcth2nhyopykqybu6y53wi&amp;dl=0","Click to download SizeChart")</f>
      </c>
      <c r="C933" s="0" t="inlineStr">
        <is>
          <t>Taft Men's Pullover</t>
        </is>
      </c>
      <c r="D933" s="0" t="inlineStr">
        <is>
          <t>'125333</t>
        </is>
      </c>
      <c r="E933" s="0" t="inlineStr">
        <is>
          <t>ISU TAFT M BK 12PK:125333Z-12PK</t>
        </is>
      </c>
      <c r="F933" s="0" t="inlineStr">
        <is>
          <t>'801125333994</t>
        </is>
      </c>
      <c r="G933" s="0" t="inlineStr">
        <is>
          <t>MENS</t>
        </is>
      </c>
      <c r="H933" s="0" t="inlineStr">
        <is>
          <t>12 PACK</t>
        </is>
      </c>
      <c r="I933" s="0">
        <v>582</v>
      </c>
      <c r="J933" s="0">
        <v>1</v>
      </c>
    </row>
    <row r="934" spans="1:10" customHeight="0">
      <c r="A934" s="0">
        <f>HYPERLINK("https://dl.dropboxusercontent.com/scl/fi/y591t1e9u31eawp1u8dvn/124518t.jpg?rlkey=k5dg2bf5tv7xdgx7d3mo00vsj&amp;dl=0","Click to download Image")</f>
      </c>
      <c r="B934" s="0">
        <f>HYPERLINK("https://dl.dropboxusercontent.com/scl/fi/nw6knpq497bl871srk9o5/mens-jackets-size-chartswhit.jpg?rlkey=1bojdgxs17j2uv6nddq3zbtg4&amp;dl=0","Click to download SizeChart")</f>
      </c>
      <c r="C934" s="0" t="inlineStr">
        <is>
          <t>Whit Men's Jacket</t>
        </is>
      </c>
      <c r="D934" s="0" t="inlineStr">
        <is>
          <t>'124518</t>
        </is>
      </c>
      <c r="E934" s="0" t="inlineStr">
        <is>
          <t>ISU WHIT M GY:124518A-S</t>
        </is>
      </c>
      <c r="F934" s="0" t="inlineStr">
        <is>
          <t>'801124518040</t>
        </is>
      </c>
      <c r="G934" s="0" t="inlineStr">
        <is>
          <t>MENS</t>
        </is>
      </c>
      <c r="H934" s="0" t="inlineStr">
        <is>
          <t>S</t>
        </is>
      </c>
      <c r="I934" s="0">
        <v>49.99</v>
      </c>
      <c r="J934" s="0">
        <v>1</v>
      </c>
    </row>
    <row r="935" spans="1:10" customHeight="0">
      <c r="A935" s="0">
        <f>HYPERLINK("https://dl.dropboxusercontent.com/scl/fi/y591t1e9u31eawp1u8dvn/124518t.jpg?rlkey=k5dg2bf5tv7xdgx7d3mo00vsj&amp;dl=0","Click to download Image")</f>
      </c>
      <c r="B935" s="0">
        <f>HYPERLINK("https://dl.dropboxusercontent.com/scl/fi/nw6knpq497bl871srk9o5/mens-jackets-size-chartswhit.jpg?rlkey=1bojdgxs17j2uv6nddq3zbtg4&amp;dl=0","Click to download SizeChart")</f>
      </c>
      <c r="C935" s="0" t="inlineStr">
        <is>
          <t>Whit Men's Jacket</t>
        </is>
      </c>
      <c r="D935" s="0" t="inlineStr">
        <is>
          <t>'124518</t>
        </is>
      </c>
      <c r="E935" s="0" t="inlineStr">
        <is>
          <t>ISU WHIT M GY:124518B-M</t>
        </is>
      </c>
      <c r="F935" s="0" t="inlineStr">
        <is>
          <t>'801124518057</t>
        </is>
      </c>
      <c r="G935" s="0" t="inlineStr">
        <is>
          <t>MENS</t>
        </is>
      </c>
      <c r="H935" s="0" t="inlineStr">
        <is>
          <t>M</t>
        </is>
      </c>
      <c r="I935" s="0">
        <v>49.99</v>
      </c>
      <c r="J935" s="0">
        <v>3</v>
      </c>
    </row>
    <row r="936" spans="1:10" customHeight="0">
      <c r="A936" s="0">
        <f>HYPERLINK("https://dl.dropboxusercontent.com/scl/fi/y591t1e9u31eawp1u8dvn/124518t.jpg?rlkey=k5dg2bf5tv7xdgx7d3mo00vsj&amp;dl=0","Click to download Image")</f>
      </c>
      <c r="B936" s="0">
        <f>HYPERLINK("https://dl.dropboxusercontent.com/scl/fi/nw6knpq497bl871srk9o5/mens-jackets-size-chartswhit.jpg?rlkey=1bojdgxs17j2uv6nddq3zbtg4&amp;dl=0","Click to download SizeChart")</f>
      </c>
      <c r="C936" s="0" t="inlineStr">
        <is>
          <t>Whit Men's Jacket</t>
        </is>
      </c>
      <c r="D936" s="0" t="inlineStr">
        <is>
          <t>'124518</t>
        </is>
      </c>
      <c r="E936" s="0" t="inlineStr">
        <is>
          <t>ISU WHIT M GY:124518C-L</t>
        </is>
      </c>
      <c r="F936" s="0" t="inlineStr">
        <is>
          <t>'801124518064</t>
        </is>
      </c>
      <c r="G936" s="0" t="inlineStr">
        <is>
          <t>MENS</t>
        </is>
      </c>
      <c r="H936" s="0" t="inlineStr">
        <is>
          <t>L</t>
        </is>
      </c>
      <c r="I936" s="0">
        <v>49.99</v>
      </c>
      <c r="J936" s="0">
        <v>5</v>
      </c>
    </row>
    <row r="937" spans="1:10" customHeight="0">
      <c r="A937" s="0">
        <f>HYPERLINK("https://dl.dropboxusercontent.com/scl/fi/y591t1e9u31eawp1u8dvn/124518t.jpg?rlkey=k5dg2bf5tv7xdgx7d3mo00vsj&amp;dl=0","Click to download Image")</f>
      </c>
      <c r="B937" s="0">
        <f>HYPERLINK("https://dl.dropboxusercontent.com/scl/fi/nw6knpq497bl871srk9o5/mens-jackets-size-chartswhit.jpg?rlkey=1bojdgxs17j2uv6nddq3zbtg4&amp;dl=0","Click to download SizeChart")</f>
      </c>
      <c r="C937" s="0" t="inlineStr">
        <is>
          <t>Whit Men's Jacket</t>
        </is>
      </c>
      <c r="D937" s="0" t="inlineStr">
        <is>
          <t>'124518</t>
        </is>
      </c>
      <c r="E937" s="0" t="inlineStr">
        <is>
          <t>ISU WHIT M GY:124518D-XL</t>
        </is>
      </c>
      <c r="F937" s="0" t="inlineStr">
        <is>
          <t>'801124518071</t>
        </is>
      </c>
      <c r="G937" s="0" t="inlineStr">
        <is>
          <t>MENS</t>
        </is>
      </c>
      <c r="H937" s="0" t="inlineStr">
        <is>
          <t>XL</t>
        </is>
      </c>
      <c r="I937" s="0">
        <v>49.99</v>
      </c>
      <c r="J937" s="0">
        <v>7</v>
      </c>
    </row>
    <row r="938" spans="1:10" customHeight="0">
      <c r="A938" s="0">
        <f>HYPERLINK("https://dl.dropboxusercontent.com/scl/fi/y591t1e9u31eawp1u8dvn/124518t.jpg?rlkey=k5dg2bf5tv7xdgx7d3mo00vsj&amp;dl=0","Click to download Image")</f>
      </c>
      <c r="B938" s="0">
        <f>HYPERLINK("https://dl.dropboxusercontent.com/scl/fi/nw6knpq497bl871srk9o5/mens-jackets-size-chartswhit.jpg?rlkey=1bojdgxs17j2uv6nddq3zbtg4&amp;dl=0","Click to download SizeChart")</f>
      </c>
      <c r="C938" s="0" t="inlineStr">
        <is>
          <t>Whit Men's Jacket</t>
        </is>
      </c>
      <c r="D938" s="0" t="inlineStr">
        <is>
          <t>'124518</t>
        </is>
      </c>
      <c r="E938" s="0" t="inlineStr">
        <is>
          <t>ISU WHIT M GY:124518E-2XL</t>
        </is>
      </c>
      <c r="F938" s="0" t="inlineStr">
        <is>
          <t>'801124518088</t>
        </is>
      </c>
      <c r="G938" s="0" t="inlineStr">
        <is>
          <t>MENS</t>
        </is>
      </c>
      <c r="H938" s="0" t="inlineStr">
        <is>
          <t>2XL</t>
        </is>
      </c>
      <c r="I938" s="0">
        <v>49.99</v>
      </c>
      <c r="J938" s="0">
        <v>0</v>
      </c>
    </row>
    <row r="939" spans="1:10" customHeight="0">
      <c r="A939" s="0">
        <f>HYPERLINK("https://dl.dropboxusercontent.com/scl/fi/y591t1e9u31eawp1u8dvn/124518t.jpg?rlkey=k5dg2bf5tv7xdgx7d3mo00vsj&amp;dl=0","Click to download Image")</f>
      </c>
      <c r="B939" s="0">
        <f>HYPERLINK("https://dl.dropboxusercontent.com/scl/fi/nw6knpq497bl871srk9o5/mens-jackets-size-chartswhit.jpg?rlkey=1bojdgxs17j2uv6nddq3zbtg4&amp;dl=0","Click to download SizeChart")</f>
      </c>
      <c r="C939" s="0" t="inlineStr">
        <is>
          <t>Whit Men's Jacket</t>
        </is>
      </c>
      <c r="D939" s="0" t="inlineStr">
        <is>
          <t>'124518</t>
        </is>
      </c>
      <c r="E939" s="0" t="inlineStr">
        <is>
          <t>ISU WHIT M GY:124518F-3XL</t>
        </is>
      </c>
      <c r="F939" s="0" t="inlineStr">
        <is>
          <t>'801124518095</t>
        </is>
      </c>
      <c r="G939" s="0" t="inlineStr">
        <is>
          <t>MENS</t>
        </is>
      </c>
      <c r="H939" s="0" t="inlineStr">
        <is>
          <t>3XL</t>
        </is>
      </c>
      <c r="I939" s="0">
        <v>49.99</v>
      </c>
      <c r="J939" s="0">
        <v>0</v>
      </c>
    </row>
    <row r="940" spans="1:10" customHeight="0">
      <c r="A940" s="0">
        <f>HYPERLINK("https://dl.dropboxusercontent.com/scl/fi/y591t1e9u31eawp1u8dvn/124518t.jpg?rlkey=k5dg2bf5tv7xdgx7d3mo00vsj&amp;dl=0","Click to download Image")</f>
      </c>
      <c r="B940" s="0">
        <f>HYPERLINK("https://dl.dropboxusercontent.com/scl/fi/nw6knpq497bl871srk9o5/mens-jackets-size-chartswhit.jpg?rlkey=1bojdgxs17j2uv6nddq3zbtg4&amp;dl=0","Click to download SizeChart")</f>
      </c>
      <c r="C940" s="0" t="inlineStr">
        <is>
          <t>Whit Men's Jacket</t>
        </is>
      </c>
      <c r="D940" s="0" t="inlineStr">
        <is>
          <t>'124518</t>
        </is>
      </c>
      <c r="E940" s="0" t="inlineStr">
        <is>
          <t>ISU WHIT M GY 12PK:124518Z-12PK</t>
        </is>
      </c>
      <c r="F940" s="0" t="inlineStr">
        <is>
          <t>'801124518996</t>
        </is>
      </c>
      <c r="G940" s="0" t="inlineStr">
        <is>
          <t>MENS</t>
        </is>
      </c>
      <c r="H940" s="0" t="inlineStr">
        <is>
          <t>12 PACK</t>
        </is>
      </c>
      <c r="I940" s="0">
        <v>486</v>
      </c>
      <c r="J940" s="0">
        <v>0</v>
      </c>
    </row>
    <row r="941" spans="1:10" customHeight="0">
      <c r="A941" s="0">
        <f>HYPERLINK("https://dl.dropboxusercontent.com/scl/fi/gfn8iz56sloj63lped5g2/121037-f.jpg?rlkey=38mgdojuw64l695827supxpmd&amp;dl=0","Click to download Image")</f>
      </c>
      <c r="C941" s="0" t="inlineStr">
        <is>
          <t>Gast Youth Hoodie</t>
        </is>
      </c>
      <c r="D941" s="0" t="inlineStr">
        <is>
          <t>'121037</t>
        </is>
      </c>
      <c r="E941" s="0" t="inlineStr">
        <is>
          <t>ISU GAST Y CARDINAL:121037B-YS</t>
        </is>
      </c>
      <c r="F941" s="0" t="inlineStr">
        <is>
          <t>'801121037018</t>
        </is>
      </c>
      <c r="G941" s="0" t="inlineStr">
        <is>
          <t>YOUTH</t>
        </is>
      </c>
      <c r="H941" s="0" t="inlineStr">
        <is>
          <t>YS</t>
        </is>
      </c>
      <c r="I941" s="0">
        <v>39.99</v>
      </c>
      <c r="J941" s="0">
        <v>8</v>
      </c>
    </row>
    <row r="942" spans="1:10" customHeight="0">
      <c r="A942" s="0">
        <f>HYPERLINK("https://dl.dropboxusercontent.com/scl/fi/gfn8iz56sloj63lped5g2/121037-f.jpg?rlkey=38mgdojuw64l695827supxpmd&amp;dl=0","Click to download Image")</f>
      </c>
      <c r="C942" s="0" t="inlineStr">
        <is>
          <t>Gast Youth Hoodie</t>
        </is>
      </c>
      <c r="D942" s="0" t="inlineStr">
        <is>
          <t>'121037</t>
        </is>
      </c>
      <c r="E942" s="0" t="inlineStr">
        <is>
          <t>ISU GAST Y CARDINAL:121037C-YM</t>
        </is>
      </c>
      <c r="F942" s="0" t="inlineStr">
        <is>
          <t>'801121037025</t>
        </is>
      </c>
      <c r="G942" s="0" t="inlineStr">
        <is>
          <t>YOUTH</t>
        </is>
      </c>
      <c r="H942" s="0" t="inlineStr">
        <is>
          <t>YM</t>
        </is>
      </c>
      <c r="I942" s="0">
        <v>39.99</v>
      </c>
      <c r="J942" s="0">
        <v>8</v>
      </c>
    </row>
    <row r="943" spans="1:10" customHeight="0">
      <c r="A943" s="0">
        <f>HYPERLINK("https://dl.dropboxusercontent.com/scl/fi/gfn8iz56sloj63lped5g2/121037-f.jpg?rlkey=38mgdojuw64l695827supxpmd&amp;dl=0","Click to download Image")</f>
      </c>
      <c r="C943" s="0" t="inlineStr">
        <is>
          <t>Gast Youth Hoodie</t>
        </is>
      </c>
      <c r="D943" s="0" t="inlineStr">
        <is>
          <t>'121037</t>
        </is>
      </c>
      <c r="E943" s="0" t="inlineStr">
        <is>
          <t>ISU GAST Y CARDINAL:121037D-YL</t>
        </is>
      </c>
      <c r="F943" s="0" t="inlineStr">
        <is>
          <t>'801121037032</t>
        </is>
      </c>
      <c r="G943" s="0" t="inlineStr">
        <is>
          <t>YOUTH</t>
        </is>
      </c>
      <c r="H943" s="0" t="inlineStr">
        <is>
          <t>YL</t>
        </is>
      </c>
      <c r="I943" s="0">
        <v>39.99</v>
      </c>
      <c r="J943" s="0">
        <v>0</v>
      </c>
    </row>
    <row r="944" spans="1:10" customHeight="0">
      <c r="A944" s="0">
        <f>HYPERLINK("https://dl.dropboxusercontent.com/scl/fi/gfn8iz56sloj63lped5g2/121037-f.jpg?rlkey=38mgdojuw64l695827supxpmd&amp;dl=0","Click to download Image")</f>
      </c>
      <c r="C944" s="0" t="inlineStr">
        <is>
          <t>Gast Youth Hoodie</t>
        </is>
      </c>
      <c r="D944" s="0" t="inlineStr">
        <is>
          <t>'121037</t>
        </is>
      </c>
      <c r="E944" s="0" t="inlineStr">
        <is>
          <t>ISU GAST Y CARDINAL:121037E-YXL</t>
        </is>
      </c>
      <c r="F944" s="0" t="inlineStr">
        <is>
          <t>'801121037049</t>
        </is>
      </c>
      <c r="G944" s="0" t="inlineStr">
        <is>
          <t>YOUTH</t>
        </is>
      </c>
      <c r="H944" s="0" t="inlineStr">
        <is>
          <t>YXL</t>
        </is>
      </c>
      <c r="I944" s="0">
        <v>39.99</v>
      </c>
      <c r="J944" s="0">
        <v>7</v>
      </c>
    </row>
    <row r="945" spans="1:10" customHeight="0">
      <c r="A945" s="0">
        <f>HYPERLINK("https://dl.dropboxusercontent.com/scl/fi/gfn8iz56sloj63lped5g2/121037-f.jpg?rlkey=38mgdojuw64l695827supxpmd&amp;dl=0","Click to download Image")</f>
      </c>
      <c r="C945" s="0" t="inlineStr">
        <is>
          <t>Gast Youth Hoodie</t>
        </is>
      </c>
      <c r="D945" s="0" t="inlineStr">
        <is>
          <t>'121037</t>
        </is>
      </c>
      <c r="E945" s="0" t="inlineStr">
        <is>
          <t>ISU GAST Y CARDINAL 12 PACK:121037Z-12PK</t>
        </is>
      </c>
      <c r="F945" s="0" t="inlineStr">
        <is>
          <t>'801121037995</t>
        </is>
      </c>
      <c r="G945" s="0" t="inlineStr">
        <is>
          <t>YOUTH</t>
        </is>
      </c>
      <c r="H945" s="0" t="inlineStr">
        <is>
          <t>12 PACK</t>
        </is>
      </c>
      <c r="I945" s="0">
        <v>384</v>
      </c>
      <c r="J945" s="0">
        <v>0</v>
      </c>
    </row>
    <row r="946" spans="1:10" customHeight="0">
      <c r="A946" s="0">
        <f>HYPERLINK("https://dl.dropboxusercontent.com/scl/fi/q26y6ffdn9lc0upcl3sqr/125419t.jpg?rlkey=z2m7c84guf52ldjbgvd16o3xd&amp;dl=0","Click to download Image")</f>
      </c>
      <c r="C946" s="0" t="inlineStr">
        <is>
          <t>Rand Youth Tank Top</t>
        </is>
      </c>
      <c r="D946" s="0" t="inlineStr">
        <is>
          <t>'125419</t>
        </is>
      </c>
      <c r="E946" s="0" t="inlineStr">
        <is>
          <t>ISU RAND Y CL:125419B-YS</t>
        </is>
      </c>
      <c r="F946" s="0" t="inlineStr">
        <is>
          <t>'801125419018</t>
        </is>
      </c>
      <c r="G946" s="0" t="inlineStr">
        <is>
          <t>YOUTH</t>
        </is>
      </c>
      <c r="H946" s="0" t="inlineStr">
        <is>
          <t>YS</t>
        </is>
      </c>
      <c r="I946" s="0">
        <v>24.99</v>
      </c>
      <c r="J946" s="0">
        <v>3</v>
      </c>
    </row>
    <row r="947" spans="1:10" customHeight="0">
      <c r="A947" s="0">
        <f>HYPERLINK("https://dl.dropboxusercontent.com/scl/fi/q26y6ffdn9lc0upcl3sqr/125419t.jpg?rlkey=z2m7c84guf52ldjbgvd16o3xd&amp;dl=0","Click to download Image")</f>
      </c>
      <c r="C947" s="0" t="inlineStr">
        <is>
          <t>Rand Youth Tank Top</t>
        </is>
      </c>
      <c r="D947" s="0" t="inlineStr">
        <is>
          <t>'125419</t>
        </is>
      </c>
      <c r="E947" s="0" t="inlineStr">
        <is>
          <t>ISU RAND Y CL:125419C-YM</t>
        </is>
      </c>
      <c r="F947" s="0" t="inlineStr">
        <is>
          <t>'801125419025</t>
        </is>
      </c>
      <c r="G947" s="0" t="inlineStr">
        <is>
          <t>YOUTH</t>
        </is>
      </c>
      <c r="H947" s="0" t="inlineStr">
        <is>
          <t>YM</t>
        </is>
      </c>
      <c r="I947" s="0">
        <v>24.99</v>
      </c>
      <c r="J947" s="0">
        <v>1</v>
      </c>
    </row>
    <row r="948" spans="1:10" customHeight="0">
      <c r="A948" s="0">
        <f>HYPERLINK("https://dl.dropboxusercontent.com/scl/fi/q26y6ffdn9lc0upcl3sqr/125419t.jpg?rlkey=z2m7c84guf52ldjbgvd16o3xd&amp;dl=0","Click to download Image")</f>
      </c>
      <c r="C948" s="0" t="inlineStr">
        <is>
          <t>Rand Youth Tank Top</t>
        </is>
      </c>
      <c r="D948" s="0" t="inlineStr">
        <is>
          <t>'125419</t>
        </is>
      </c>
      <c r="E948" s="0" t="inlineStr">
        <is>
          <t>ISU RAND Y CL:125419D-YL</t>
        </is>
      </c>
      <c r="F948" s="0" t="inlineStr">
        <is>
          <t>'801125419032</t>
        </is>
      </c>
      <c r="G948" s="0" t="inlineStr">
        <is>
          <t>YOUTH</t>
        </is>
      </c>
      <c r="H948" s="0" t="inlineStr">
        <is>
          <t>YL</t>
        </is>
      </c>
      <c r="I948" s="0">
        <v>24.99</v>
      </c>
      <c r="J948" s="0">
        <v>1</v>
      </c>
    </row>
    <row r="949" spans="1:10" customHeight="0">
      <c r="A949" s="0">
        <f>HYPERLINK("https://dl.dropboxusercontent.com/scl/fi/q26y6ffdn9lc0upcl3sqr/125419t.jpg?rlkey=z2m7c84guf52ldjbgvd16o3xd&amp;dl=0","Click to download Image")</f>
      </c>
      <c r="C949" s="0" t="inlineStr">
        <is>
          <t>Rand Youth Tank Top</t>
        </is>
      </c>
      <c r="D949" s="0" t="inlineStr">
        <is>
          <t>'125419</t>
        </is>
      </c>
      <c r="E949" s="0" t="inlineStr">
        <is>
          <t>ISU RAND Y CL:125419E-YXL</t>
        </is>
      </c>
      <c r="F949" s="0" t="inlineStr">
        <is>
          <t>'801125419049</t>
        </is>
      </c>
      <c r="G949" s="0" t="inlineStr">
        <is>
          <t>YOUTH</t>
        </is>
      </c>
      <c r="H949" s="0" t="inlineStr">
        <is>
          <t>YXL</t>
        </is>
      </c>
      <c r="I949" s="0">
        <v>24.99</v>
      </c>
      <c r="J949" s="0">
        <v>1</v>
      </c>
    </row>
    <row r="950" spans="1:10" customHeight="0">
      <c r="A950" s="0">
        <f>HYPERLINK("https://dl.dropboxusercontent.com/scl/fi/q26y6ffdn9lc0upcl3sqr/125419t.jpg?rlkey=z2m7c84guf52ldjbgvd16o3xd&amp;dl=0","Click to download Image")</f>
      </c>
      <c r="C950" s="0" t="inlineStr">
        <is>
          <t>Rand Youth Tank Top</t>
        </is>
      </c>
      <c r="D950" s="0" t="inlineStr">
        <is>
          <t>'125419</t>
        </is>
      </c>
      <c r="E950" s="0" t="inlineStr">
        <is>
          <t>ISU RAND Y CL 12PK:125419Z-12PK</t>
        </is>
      </c>
      <c r="F950" s="0" t="inlineStr">
        <is>
          <t>'801125419995</t>
        </is>
      </c>
      <c r="G950" s="0" t="inlineStr">
        <is>
          <t>YOUTH</t>
        </is>
      </c>
      <c r="H950" s="0" t="inlineStr">
        <is>
          <t>12 PACK</t>
        </is>
      </c>
      <c r="I950" s="0">
        <v>240</v>
      </c>
      <c r="J950" s="0">
        <v>0</v>
      </c>
    </row>
    <row r="951" spans="1:10" customHeight="0">
      <c r="A951" s="0">
        <f>HYPERLINK("https://dl.dropboxusercontent.com/scl/fi/zrax4qr4vs1c6gv4pw1pi/126932t.jpg?rlkey=c9sg9vck2i2tjtfgcqwiata0g&amp;dl=0","Click to download Image")</f>
      </c>
      <c r="C951" s="0" t="inlineStr">
        <is>
          <t>Rand Toddler Tank Top</t>
        </is>
      </c>
      <c r="D951" s="0" t="inlineStr">
        <is>
          <t>'126932</t>
        </is>
      </c>
      <c r="E951" s="0" t="inlineStr">
        <is>
          <t>ISU RAND T CL:126932A-2T</t>
        </is>
      </c>
      <c r="F951" s="0" t="inlineStr">
        <is>
          <t>'801126932080</t>
        </is>
      </c>
      <c r="G951" s="0" t="inlineStr">
        <is>
          <t>TODDLER</t>
        </is>
      </c>
      <c r="H951" s="0" t="inlineStr">
        <is>
          <t>2T</t>
        </is>
      </c>
      <c r="I951" s="0">
        <v>24.99</v>
      </c>
      <c r="J951" s="0">
        <v>0</v>
      </c>
    </row>
    <row r="952" spans="1:10" customHeight="0">
      <c r="A952" s="0">
        <f>HYPERLINK("https://dl.dropboxusercontent.com/scl/fi/zrax4qr4vs1c6gv4pw1pi/126932t.jpg?rlkey=c9sg9vck2i2tjtfgcqwiata0g&amp;dl=0","Click to download Image")</f>
      </c>
      <c r="C952" s="0" t="inlineStr">
        <is>
          <t>Rand Toddler Tank Top</t>
        </is>
      </c>
      <c r="D952" s="0" t="inlineStr">
        <is>
          <t>'126932</t>
        </is>
      </c>
      <c r="E952" s="0" t="inlineStr">
        <is>
          <t>ISU RAND T CL:126932B-3T</t>
        </is>
      </c>
      <c r="F952" s="0" t="inlineStr">
        <is>
          <t>'801126932097</t>
        </is>
      </c>
      <c r="G952" s="0" t="inlineStr">
        <is>
          <t>TODDLER</t>
        </is>
      </c>
      <c r="H952" s="0" t="inlineStr">
        <is>
          <t>3T</t>
        </is>
      </c>
      <c r="I952" s="0">
        <v>24.99</v>
      </c>
      <c r="J952" s="0">
        <v>0</v>
      </c>
    </row>
    <row r="953" spans="1:10" customHeight="0">
      <c r="A953" s="0">
        <f>HYPERLINK("https://dl.dropboxusercontent.com/scl/fi/zrax4qr4vs1c6gv4pw1pi/126932t.jpg?rlkey=c9sg9vck2i2tjtfgcqwiata0g&amp;dl=0","Click to download Image")</f>
      </c>
      <c r="C953" s="0" t="inlineStr">
        <is>
          <t>Rand Toddler Tank Top</t>
        </is>
      </c>
      <c r="D953" s="0" t="inlineStr">
        <is>
          <t>'126932</t>
        </is>
      </c>
      <c r="E953" s="0" t="inlineStr">
        <is>
          <t>ISU RAND T CL:126932C-4T</t>
        </is>
      </c>
      <c r="F953" s="0" t="inlineStr">
        <is>
          <t>'801126932103</t>
        </is>
      </c>
      <c r="G953" s="0" t="inlineStr">
        <is>
          <t>TODDLER</t>
        </is>
      </c>
      <c r="H953" s="0" t="inlineStr">
        <is>
          <t>4T</t>
        </is>
      </c>
      <c r="I953" s="0">
        <v>24.99</v>
      </c>
      <c r="J953" s="0">
        <v>1</v>
      </c>
    </row>
    <row r="954" spans="1:10" customHeight="0">
      <c r="A954" s="0">
        <f>HYPERLINK("https://dl.dropboxusercontent.com/scl/fi/zrax4qr4vs1c6gv4pw1pi/126932t.jpg?rlkey=c9sg9vck2i2tjtfgcqwiata0g&amp;dl=0","Click to download Image")</f>
      </c>
      <c r="C954" s="0" t="inlineStr">
        <is>
          <t>Rand Toddler Tank Top</t>
        </is>
      </c>
      <c r="D954" s="0" t="inlineStr">
        <is>
          <t>'126932</t>
        </is>
      </c>
      <c r="E954" s="0" t="inlineStr">
        <is>
          <t>ISU RAND T CL:126932D-5T</t>
        </is>
      </c>
      <c r="F954" s="0" t="inlineStr">
        <is>
          <t>'801126932110</t>
        </is>
      </c>
      <c r="G954" s="0" t="inlineStr">
        <is>
          <t>TODDLER</t>
        </is>
      </c>
      <c r="H954" s="0" t="inlineStr">
        <is>
          <t>5T</t>
        </is>
      </c>
      <c r="I954" s="0">
        <v>24.99</v>
      </c>
      <c r="J954" s="0">
        <v>0</v>
      </c>
    </row>
    <row r="955" spans="1:10" customHeight="0">
      <c r="A955" s="0">
        <f>HYPERLINK("https://dl.dropboxusercontent.com/scl/fi/zrax4qr4vs1c6gv4pw1pi/126932t.jpg?rlkey=c9sg9vck2i2tjtfgcqwiata0g&amp;dl=0","Click to download Image")</f>
      </c>
      <c r="C955" s="0" t="inlineStr">
        <is>
          <t>Rand Toddler Tank Top</t>
        </is>
      </c>
      <c r="D955" s="0" t="inlineStr">
        <is>
          <t>'126932</t>
        </is>
      </c>
      <c r="E955" s="0" t="inlineStr">
        <is>
          <t>ISU RAND T CL 12PK:126932Z-12PK</t>
        </is>
      </c>
      <c r="F955" s="0" t="inlineStr">
        <is>
          <t>'801126932998</t>
        </is>
      </c>
      <c r="G955" s="0" t="inlineStr">
        <is>
          <t>TODDLER</t>
        </is>
      </c>
      <c r="H955" s="0" t="inlineStr">
        <is>
          <t>12 PACK</t>
        </is>
      </c>
      <c r="I955" s="0">
        <v>240</v>
      </c>
      <c r="J955" s="0">
        <v>0</v>
      </c>
    </row>
    <row r="956" spans="1:10" customHeight="0">
      <c r="A956" s="0">
        <f>HYPERLINK("https://dl.dropboxusercontent.com/scl/fi/qeujsbqxphjae5q2wrqsu/121037-f.jpg?rlkey=ehfrofxlmgafb77k134mx1z61&amp;dl=0","Click to download Image")</f>
      </c>
      <c r="C956" s="0" t="inlineStr">
        <is>
          <t>Gast Toddler Hoodie</t>
        </is>
      </c>
      <c r="D956" s="0" t="inlineStr">
        <is>
          <t>'122429</t>
        </is>
      </c>
      <c r="E956" s="0" t="inlineStr">
        <is>
          <t>ISU GAST T CL:122429A-2T</t>
        </is>
      </c>
      <c r="F956" s="0" t="inlineStr">
        <is>
          <t>'801122429089</t>
        </is>
      </c>
      <c r="G956" s="0" t="inlineStr">
        <is>
          <t>TODDLER</t>
        </is>
      </c>
      <c r="H956" s="0" t="inlineStr">
        <is>
          <t>2T</t>
        </is>
      </c>
      <c r="I956" s="0">
        <v>39.99</v>
      </c>
      <c r="J956" s="0">
        <v>5</v>
      </c>
    </row>
    <row r="957" spans="1:10" customHeight="0">
      <c r="A957" s="0">
        <f>HYPERLINK("https://dl.dropboxusercontent.com/scl/fi/qeujsbqxphjae5q2wrqsu/121037-f.jpg?rlkey=ehfrofxlmgafb77k134mx1z61&amp;dl=0","Click to download Image")</f>
      </c>
      <c r="C957" s="0" t="inlineStr">
        <is>
          <t>Gast Toddler Hoodie</t>
        </is>
      </c>
      <c r="D957" s="0" t="inlineStr">
        <is>
          <t>'122429</t>
        </is>
      </c>
      <c r="E957" s="0" t="inlineStr">
        <is>
          <t>ISU GAST T CL:122429B-3T</t>
        </is>
      </c>
      <c r="F957" s="0" t="inlineStr">
        <is>
          <t>'801122429096</t>
        </is>
      </c>
      <c r="G957" s="0" t="inlineStr">
        <is>
          <t>TODDLER</t>
        </is>
      </c>
      <c r="H957" s="0" t="inlineStr">
        <is>
          <t>3T</t>
        </is>
      </c>
      <c r="I957" s="0">
        <v>39.99</v>
      </c>
      <c r="J957" s="0">
        <v>4</v>
      </c>
    </row>
    <row r="958" spans="1:10" customHeight="0">
      <c r="A958" s="0">
        <f>HYPERLINK("https://dl.dropboxusercontent.com/scl/fi/qeujsbqxphjae5q2wrqsu/121037-f.jpg?rlkey=ehfrofxlmgafb77k134mx1z61&amp;dl=0","Click to download Image")</f>
      </c>
      <c r="C958" s="0" t="inlineStr">
        <is>
          <t>Gast Toddler Hoodie</t>
        </is>
      </c>
      <c r="D958" s="0" t="inlineStr">
        <is>
          <t>'122429</t>
        </is>
      </c>
      <c r="E958" s="0" t="inlineStr">
        <is>
          <t>ISU GAST T CL:122429C-4T</t>
        </is>
      </c>
      <c r="F958" s="0" t="inlineStr">
        <is>
          <t>'801122429102</t>
        </is>
      </c>
      <c r="G958" s="0" t="inlineStr">
        <is>
          <t>TODDLER</t>
        </is>
      </c>
      <c r="H958" s="0" t="inlineStr">
        <is>
          <t>4T</t>
        </is>
      </c>
      <c r="I958" s="0">
        <v>39.99</v>
      </c>
      <c r="J958" s="0">
        <v>2</v>
      </c>
    </row>
    <row r="959" spans="1:10" customHeight="0">
      <c r="A959" s="0">
        <f>HYPERLINK("https://dl.dropboxusercontent.com/scl/fi/qeujsbqxphjae5q2wrqsu/121037-f.jpg?rlkey=ehfrofxlmgafb77k134mx1z61&amp;dl=0","Click to download Image")</f>
      </c>
      <c r="C959" s="0" t="inlineStr">
        <is>
          <t>Gast Toddler Hoodie</t>
        </is>
      </c>
      <c r="D959" s="0" t="inlineStr">
        <is>
          <t>'122429</t>
        </is>
      </c>
      <c r="E959" s="0" t="inlineStr">
        <is>
          <t>ISU GAST T CL:122429D-5T</t>
        </is>
      </c>
      <c r="F959" s="0" t="inlineStr">
        <is>
          <t>'801122429119</t>
        </is>
      </c>
      <c r="G959" s="0" t="inlineStr">
        <is>
          <t>TODDLER</t>
        </is>
      </c>
      <c r="H959" s="0" t="inlineStr">
        <is>
          <t>5T</t>
        </is>
      </c>
      <c r="I959" s="0">
        <v>39.99</v>
      </c>
      <c r="J959" s="0">
        <v>8</v>
      </c>
    </row>
    <row r="960" spans="1:10" customHeight="0">
      <c r="A960" s="0">
        <f>HYPERLINK("https://dl.dropboxusercontent.com/scl/fi/qeujsbqxphjae5q2wrqsu/121037-f.jpg?rlkey=ehfrofxlmgafb77k134mx1z61&amp;dl=0","Click to download Image")</f>
      </c>
      <c r="C960" s="0" t="inlineStr">
        <is>
          <t>Gast Toddler Hoodie</t>
        </is>
      </c>
      <c r="D960" s="0" t="inlineStr">
        <is>
          <t>'122429</t>
        </is>
      </c>
      <c r="E960" s="0" t="inlineStr">
        <is>
          <t>ISU GAST T CL 12PK:122429Z-12PK</t>
        </is>
      </c>
      <c r="F960" s="0" t="inlineStr">
        <is>
          <t>'801122429997</t>
        </is>
      </c>
      <c r="G960" s="0" t="inlineStr">
        <is>
          <t>TODDLER</t>
        </is>
      </c>
      <c r="H960" s="0" t="inlineStr">
        <is>
          <t>12 PACK</t>
        </is>
      </c>
      <c r="I960" s="0">
        <v>384</v>
      </c>
      <c r="J960" s="0">
        <v>0</v>
      </c>
    </row>
    <row r="961" spans="1:10" customHeight="0">
      <c r="A961" s="0">
        <f>HYPERLINK("https://dl.dropboxusercontent.com/scl/fi/b5mobwfrxobr9jcft8a4f/124669t.jpg?rlkey=8b01eu8271jj703jmlssenbrm&amp;dl=0","Click to download Image")</f>
      </c>
      <c r="C961" s="0" t="inlineStr">
        <is>
          <t>Ivah Infant Long Sleeve</t>
        </is>
      </c>
      <c r="D961" s="0" t="inlineStr">
        <is>
          <t>'124669</t>
        </is>
      </c>
      <c r="E961" s="0" t="inlineStr">
        <is>
          <t>ISU IVAH I GY:124669A-0-3M</t>
        </is>
      </c>
      <c r="F961" s="0" t="inlineStr">
        <is>
          <t>'801124669001</t>
        </is>
      </c>
      <c r="G961" s="0" t="inlineStr">
        <is>
          <t>INFANT</t>
        </is>
      </c>
      <c r="H961" s="0" t="inlineStr">
        <is>
          <t>0-3M</t>
        </is>
      </c>
      <c r="I961" s="0">
        <v>29.99</v>
      </c>
      <c r="J961" s="0">
        <v>5</v>
      </c>
    </row>
    <row r="962" spans="1:10" customHeight="0">
      <c r="A962" s="0">
        <f>HYPERLINK("https://dl.dropboxusercontent.com/scl/fi/b5mobwfrxobr9jcft8a4f/124669t.jpg?rlkey=8b01eu8271jj703jmlssenbrm&amp;dl=0","Click to download Image")</f>
      </c>
      <c r="C962" s="0" t="inlineStr">
        <is>
          <t>Ivah Infant Long Sleeve</t>
        </is>
      </c>
      <c r="D962" s="0" t="inlineStr">
        <is>
          <t>'124669</t>
        </is>
      </c>
      <c r="E962" s="0" t="inlineStr">
        <is>
          <t>ISU IVAH I GY:124669B-3-6M</t>
        </is>
      </c>
      <c r="F962" s="0" t="inlineStr">
        <is>
          <t>'801124669018</t>
        </is>
      </c>
      <c r="G962" s="0" t="inlineStr">
        <is>
          <t>INFANT</t>
        </is>
      </c>
      <c r="H962" s="0" t="inlineStr">
        <is>
          <t>3-6M</t>
        </is>
      </c>
      <c r="I962" s="0">
        <v>29.99</v>
      </c>
      <c r="J962" s="0">
        <v>2</v>
      </c>
    </row>
    <row r="963" spans="1:10" customHeight="0">
      <c r="A963" s="0">
        <f>HYPERLINK("https://dl.dropboxusercontent.com/scl/fi/b5mobwfrxobr9jcft8a4f/124669t.jpg?rlkey=8b01eu8271jj703jmlssenbrm&amp;dl=0","Click to download Image")</f>
      </c>
      <c r="C963" s="0" t="inlineStr">
        <is>
          <t>Ivah Infant Long Sleeve</t>
        </is>
      </c>
      <c r="D963" s="0" t="inlineStr">
        <is>
          <t>'124669</t>
        </is>
      </c>
      <c r="E963" s="0" t="inlineStr">
        <is>
          <t>ISU IVAH I GY:124669C-6-9M</t>
        </is>
      </c>
      <c r="F963" s="0" t="inlineStr">
        <is>
          <t>'801124669025</t>
        </is>
      </c>
      <c r="G963" s="0" t="inlineStr">
        <is>
          <t>INFANT</t>
        </is>
      </c>
      <c r="H963" s="0" t="inlineStr">
        <is>
          <t>6-9M</t>
        </is>
      </c>
      <c r="I963" s="0">
        <v>29.99</v>
      </c>
      <c r="J963" s="0">
        <v>5</v>
      </c>
    </row>
    <row r="964" spans="1:10" customHeight="0">
      <c r="A964" s="0">
        <f>HYPERLINK("https://dl.dropboxusercontent.com/scl/fi/b5mobwfrxobr9jcft8a4f/124669t.jpg?rlkey=8b01eu8271jj703jmlssenbrm&amp;dl=0","Click to download Image")</f>
      </c>
      <c r="C964" s="0" t="inlineStr">
        <is>
          <t>Ivah Infant Long Sleeve</t>
        </is>
      </c>
      <c r="D964" s="0" t="inlineStr">
        <is>
          <t>'124669</t>
        </is>
      </c>
      <c r="E964" s="0" t="inlineStr">
        <is>
          <t>ISU IVAH I GY:124669F-12M</t>
        </is>
      </c>
      <c r="F964" s="0" t="inlineStr">
        <is>
          <t>'801124669032</t>
        </is>
      </c>
      <c r="G964" s="0" t="inlineStr">
        <is>
          <t>INFANT</t>
        </is>
      </c>
      <c r="H964" s="0" t="inlineStr">
        <is>
          <t>12M</t>
        </is>
      </c>
      <c r="I964" s="0">
        <v>29.99</v>
      </c>
      <c r="J964" s="0">
        <v>4</v>
      </c>
    </row>
    <row r="965" spans="1:10" customHeight="0">
      <c r="A965" s="0">
        <f>HYPERLINK("https://dl.dropboxusercontent.com/scl/fi/b5mobwfrxobr9jcft8a4f/124669t.jpg?rlkey=8b01eu8271jj703jmlssenbrm&amp;dl=0","Click to download Image")</f>
      </c>
      <c r="C965" s="0" t="inlineStr">
        <is>
          <t>Ivah Infant Long Sleeve</t>
        </is>
      </c>
      <c r="D965" s="0" t="inlineStr">
        <is>
          <t>'124669</t>
        </is>
      </c>
      <c r="E965" s="0" t="inlineStr">
        <is>
          <t>ISU IVAH I GY 12PK:124669Z-12PK</t>
        </is>
      </c>
      <c r="F965" s="0" t="inlineStr">
        <is>
          <t>'801124669995</t>
        </is>
      </c>
      <c r="G965" s="0" t="inlineStr">
        <is>
          <t>INFANT</t>
        </is>
      </c>
      <c r="H965" s="0" t="inlineStr">
        <is>
          <t>12 PACK</t>
        </is>
      </c>
      <c r="I965" s="0">
        <v>288</v>
      </c>
      <c r="J965" s="0">
        <v>0</v>
      </c>
    </row>
    <row r="966" spans="1:10" customHeight="0">
      <c r="A966" s="0">
        <f>HYPERLINK("https://dl.dropboxusercontent.com/scl/fi/tdt6z2un02iykbntgelsq/slate-151283-tn.jpg?rlkey=xt7agc9ays09kjowwh7ic3nuv&amp;dl=0","Click to download Image")</f>
      </c>
      <c r="B966" s="0">
        <f>HYPERLINK("https://dl.dropboxusercontent.com/scl/fi/bmjbpk52wn2wskxf94x41/womens-t-shirt-size-chartsslate.jpg?rlkey=5fyqo4zzq0zsjq6p9icsp24sm&amp;dl=0","Click to download SizeChart")</f>
      </c>
      <c r="C966" s="0" t="inlineStr">
        <is>
          <t>Slate Women's Short Sleeve Shirt</t>
        </is>
      </c>
      <c r="D966" s="0" t="inlineStr">
        <is>
          <t>'151283</t>
        </is>
      </c>
      <c r="E966" s="0" t="inlineStr">
        <is>
          <t>ISU SLATE W GD:151283A-S</t>
        </is>
      </c>
      <c r="F966" s="0" t="inlineStr">
        <is>
          <t>'801151283041</t>
        </is>
      </c>
      <c r="G966" s="0" t="inlineStr">
        <is>
          <t>WOMENS</t>
        </is>
      </c>
      <c r="H966" s="0" t="inlineStr">
        <is>
          <t>S</t>
        </is>
      </c>
      <c r="I966" s="0">
        <v>29.99</v>
      </c>
      <c r="J966" s="0">
        <v>13</v>
      </c>
    </row>
    <row r="967" spans="1:10" customHeight="0">
      <c r="A967" s="0">
        <f>HYPERLINK("https://dl.dropboxusercontent.com/scl/fi/tdt6z2un02iykbntgelsq/slate-151283-tn.jpg?rlkey=xt7agc9ays09kjowwh7ic3nuv&amp;dl=0","Click to download Image")</f>
      </c>
      <c r="B967" s="0">
        <f>HYPERLINK("https://dl.dropboxusercontent.com/scl/fi/bmjbpk52wn2wskxf94x41/womens-t-shirt-size-chartsslate.jpg?rlkey=5fyqo4zzq0zsjq6p9icsp24sm&amp;dl=0","Click to download SizeChart")</f>
      </c>
      <c r="C967" s="0" t="inlineStr">
        <is>
          <t>Slate Women's Short Sleeve Shirt</t>
        </is>
      </c>
      <c r="D967" s="0" t="inlineStr">
        <is>
          <t>'151283</t>
        </is>
      </c>
      <c r="E967" s="0" t="inlineStr">
        <is>
          <t>ISU SLATE W GD:151283B-M</t>
        </is>
      </c>
      <c r="F967" s="0" t="inlineStr">
        <is>
          <t>'801151283058</t>
        </is>
      </c>
      <c r="G967" s="0" t="inlineStr">
        <is>
          <t>WOMENS</t>
        </is>
      </c>
      <c r="H967" s="0" t="inlineStr">
        <is>
          <t>M</t>
        </is>
      </c>
      <c r="I967" s="0">
        <v>29.99</v>
      </c>
      <c r="J967" s="0">
        <v>25</v>
      </c>
    </row>
    <row r="968" spans="1:10" customHeight="0">
      <c r="A968" s="0">
        <f>HYPERLINK("https://dl.dropboxusercontent.com/scl/fi/tdt6z2un02iykbntgelsq/slate-151283-tn.jpg?rlkey=xt7agc9ays09kjowwh7ic3nuv&amp;dl=0","Click to download Image")</f>
      </c>
      <c r="B968" s="0">
        <f>HYPERLINK("https://dl.dropboxusercontent.com/scl/fi/bmjbpk52wn2wskxf94x41/womens-t-shirt-size-chartsslate.jpg?rlkey=5fyqo4zzq0zsjq6p9icsp24sm&amp;dl=0","Click to download SizeChart")</f>
      </c>
      <c r="C968" s="0" t="inlineStr">
        <is>
          <t>Slate Women's Short Sleeve Shirt</t>
        </is>
      </c>
      <c r="D968" s="0" t="inlineStr">
        <is>
          <t>'151283</t>
        </is>
      </c>
      <c r="E968" s="0" t="inlineStr">
        <is>
          <t>ISU SLATE W GD:151283C-L</t>
        </is>
      </c>
      <c r="F968" s="0" t="inlineStr">
        <is>
          <t>'801151283065</t>
        </is>
      </c>
      <c r="G968" s="0" t="inlineStr">
        <is>
          <t>WOMENS</t>
        </is>
      </c>
      <c r="H968" s="0" t="inlineStr">
        <is>
          <t>L</t>
        </is>
      </c>
      <c r="I968" s="0">
        <v>29.99</v>
      </c>
      <c r="J968" s="0">
        <v>22</v>
      </c>
    </row>
    <row r="969" spans="1:10" customHeight="0">
      <c r="A969" s="0">
        <f>HYPERLINK("https://dl.dropboxusercontent.com/scl/fi/tdt6z2un02iykbntgelsq/slate-151283-tn.jpg?rlkey=xt7agc9ays09kjowwh7ic3nuv&amp;dl=0","Click to download Image")</f>
      </c>
      <c r="B969" s="0">
        <f>HYPERLINK("https://dl.dropboxusercontent.com/scl/fi/bmjbpk52wn2wskxf94x41/womens-t-shirt-size-chartsslate.jpg?rlkey=5fyqo4zzq0zsjq6p9icsp24sm&amp;dl=0","Click to download SizeChart")</f>
      </c>
      <c r="C969" s="0" t="inlineStr">
        <is>
          <t>Slate Women's Short Sleeve Shirt</t>
        </is>
      </c>
      <c r="D969" s="0" t="inlineStr">
        <is>
          <t>'151283</t>
        </is>
      </c>
      <c r="E969" s="0" t="inlineStr">
        <is>
          <t>ISU SLATE W GD:151283D-XL</t>
        </is>
      </c>
      <c r="F969" s="0" t="inlineStr">
        <is>
          <t>'801151283072</t>
        </is>
      </c>
      <c r="G969" s="0" t="inlineStr">
        <is>
          <t>WOMENS</t>
        </is>
      </c>
      <c r="H969" s="0" t="inlineStr">
        <is>
          <t>XL</t>
        </is>
      </c>
      <c r="I969" s="0">
        <v>29.99</v>
      </c>
      <c r="J969" s="0">
        <v>9</v>
      </c>
    </row>
    <row r="970" spans="1:10" customHeight="0">
      <c r="A970" s="0">
        <f>HYPERLINK("https://dl.dropboxusercontent.com/scl/fi/tdt6z2un02iykbntgelsq/slate-151283-tn.jpg?rlkey=xt7agc9ays09kjowwh7ic3nuv&amp;dl=0","Click to download Image")</f>
      </c>
      <c r="B970" s="0">
        <f>HYPERLINK("https://dl.dropboxusercontent.com/scl/fi/bmjbpk52wn2wskxf94x41/womens-t-shirt-size-chartsslate.jpg?rlkey=5fyqo4zzq0zsjq6p9icsp24sm&amp;dl=0","Click to download SizeChart")</f>
      </c>
      <c r="C970" s="0" t="inlineStr">
        <is>
          <t>Slate Women's Short Sleeve Shirt</t>
        </is>
      </c>
      <c r="D970" s="0" t="inlineStr">
        <is>
          <t>'151283</t>
        </is>
      </c>
      <c r="E970" s="0" t="inlineStr">
        <is>
          <t>ISU SLATE W GD:151283E-2XL</t>
        </is>
      </c>
      <c r="F970" s="0" t="inlineStr">
        <is>
          <t>'801151283089</t>
        </is>
      </c>
      <c r="G970" s="0" t="inlineStr">
        <is>
          <t>WOMENS</t>
        </is>
      </c>
      <c r="H970" s="0" t="inlineStr">
        <is>
          <t>2XL</t>
        </is>
      </c>
      <c r="I970" s="0">
        <v>29.99</v>
      </c>
      <c r="J970" s="0">
        <v>2</v>
      </c>
    </row>
    <row r="971" spans="1:10" customHeight="0">
      <c r="A971" s="0">
        <f>HYPERLINK("https://dl.dropboxusercontent.com/scl/fi/tdt6z2un02iykbntgelsq/slate-151283-tn.jpg?rlkey=xt7agc9ays09kjowwh7ic3nuv&amp;dl=0","Click to download Image")</f>
      </c>
      <c r="B971" s="0">
        <f>HYPERLINK("https://dl.dropboxusercontent.com/scl/fi/bmjbpk52wn2wskxf94x41/womens-t-shirt-size-chartsslate.jpg?rlkey=5fyqo4zzq0zsjq6p9icsp24sm&amp;dl=0","Click to download SizeChart")</f>
      </c>
      <c r="C971" s="0" t="inlineStr">
        <is>
          <t>Slate Women's Short Sleeve Shirt</t>
        </is>
      </c>
      <c r="D971" s="0" t="inlineStr">
        <is>
          <t>'151283</t>
        </is>
      </c>
      <c r="E971" s="0" t="inlineStr">
        <is>
          <t>ISU SLATE W GD:151283F-3XL</t>
        </is>
      </c>
      <c r="F971" s="0" t="inlineStr">
        <is>
          <t>'801151283096</t>
        </is>
      </c>
      <c r="G971" s="0" t="inlineStr">
        <is>
          <t>WOMENS</t>
        </is>
      </c>
      <c r="H971" s="0" t="inlineStr">
        <is>
          <t>3XL</t>
        </is>
      </c>
      <c r="I971" s="0">
        <v>29.99</v>
      </c>
      <c r="J971" s="0">
        <v>0</v>
      </c>
    </row>
    <row r="972" spans="1:10" customHeight="0">
      <c r="A972" s="0">
        <f>HYPERLINK("https://dl.dropboxusercontent.com/scl/fi/tdt6z2un02iykbntgelsq/slate-151283-tn.jpg?rlkey=xt7agc9ays09kjowwh7ic3nuv&amp;dl=0","Click to download Image")</f>
      </c>
      <c r="B972" s="0">
        <f>HYPERLINK("https://dl.dropboxusercontent.com/scl/fi/bmjbpk52wn2wskxf94x41/womens-t-shirt-size-chartsslate.jpg?rlkey=5fyqo4zzq0zsjq6p9icsp24sm&amp;dl=0","Click to download SizeChart")</f>
      </c>
      <c r="C972" s="0" t="inlineStr">
        <is>
          <t>Slate Women's Short Sleeve Shirt</t>
        </is>
      </c>
      <c r="D972" s="0" t="inlineStr">
        <is>
          <t>'151283</t>
        </is>
      </c>
      <c r="E972" s="0" t="inlineStr">
        <is>
          <t>ISU SLATE W GD:151283Z-12PK</t>
        </is>
      </c>
      <c r="F972" s="0" t="inlineStr">
        <is>
          <t>'801151283997</t>
        </is>
      </c>
      <c r="G972" s="0" t="inlineStr">
        <is>
          <t>WOMENS</t>
        </is>
      </c>
      <c r="H972" s="0" t="inlineStr">
        <is>
          <t>12 PACK</t>
        </is>
      </c>
      <c r="I972" s="0">
        <v>288</v>
      </c>
      <c r="J972" s="0">
        <v>6</v>
      </c>
    </row>
    <row r="973" spans="1:10" customHeight="0">
      <c r="A973" s="0">
        <f>HYPERLINK("https://dl.dropboxusercontent.com/scl/fi/hxrxqm5gwlp8en14v2rvr/slatem151902.png?rlkey=dd8ac8o5vptet1mjqtt644fmb&amp;dl=0","Click to download Image")</f>
      </c>
      <c r="B973" s="0">
        <f>HYPERLINK("https://dl.dropboxusercontent.com/scl/fi/2ka0ci8czthagthss0kww/tdlr-yth-t-shirt-size-chartsslate-ss.jpg?rlkey=kl6tdtok9jjjrh7czxf3tsq7r&amp;dl=0","Click to download SizeChart")</f>
      </c>
      <c r="C973" s="0" t="inlineStr">
        <is>
          <t>Slate Youth Short Sleeve Shirt</t>
        </is>
      </c>
      <c r="D973" s="0" t="inlineStr">
        <is>
          <t>'151493</t>
        </is>
      </c>
      <c r="E973" s="0" t="inlineStr">
        <is>
          <t>ISU SLATE Y GD:151493B-YS</t>
        </is>
      </c>
      <c r="F973" s="0" t="inlineStr">
        <is>
          <t>'801151493013</t>
        </is>
      </c>
      <c r="G973" s="0" t="inlineStr">
        <is>
          <t>YOUTH</t>
        </is>
      </c>
      <c r="H973" s="0" t="inlineStr">
        <is>
          <t>YS</t>
        </is>
      </c>
      <c r="I973" s="0">
        <v>29.99</v>
      </c>
      <c r="J973" s="0">
        <v>3</v>
      </c>
    </row>
    <row r="974" spans="1:10" customHeight="0">
      <c r="A974" s="0">
        <f>HYPERLINK("https://dl.dropboxusercontent.com/scl/fi/hxrxqm5gwlp8en14v2rvr/slatem151902.png?rlkey=dd8ac8o5vptet1mjqtt644fmb&amp;dl=0","Click to download Image")</f>
      </c>
      <c r="B974" s="0">
        <f>HYPERLINK("https://dl.dropboxusercontent.com/scl/fi/2ka0ci8czthagthss0kww/tdlr-yth-t-shirt-size-chartsslate-ss.jpg?rlkey=kl6tdtok9jjjrh7czxf3tsq7r&amp;dl=0","Click to download SizeChart")</f>
      </c>
      <c r="C974" s="0" t="inlineStr">
        <is>
          <t>Slate Youth Short Sleeve Shirt</t>
        </is>
      </c>
      <c r="D974" s="0" t="inlineStr">
        <is>
          <t>'151493</t>
        </is>
      </c>
      <c r="E974" s="0" t="inlineStr">
        <is>
          <t>ISU SLATE Y GD:151493C-YM</t>
        </is>
      </c>
      <c r="F974" s="0" t="inlineStr">
        <is>
          <t>'801151493020</t>
        </is>
      </c>
      <c r="G974" s="0" t="inlineStr">
        <is>
          <t>YOUTH</t>
        </is>
      </c>
      <c r="H974" s="0" t="inlineStr">
        <is>
          <t>YM</t>
        </is>
      </c>
      <c r="I974" s="0">
        <v>29.99</v>
      </c>
      <c r="J974" s="0">
        <v>4</v>
      </c>
    </row>
    <row r="975" spans="1:10" customHeight="0">
      <c r="A975" s="0">
        <f>HYPERLINK("https://dl.dropboxusercontent.com/scl/fi/hxrxqm5gwlp8en14v2rvr/slatem151902.png?rlkey=dd8ac8o5vptet1mjqtt644fmb&amp;dl=0","Click to download Image")</f>
      </c>
      <c r="B975" s="0">
        <f>HYPERLINK("https://dl.dropboxusercontent.com/scl/fi/2ka0ci8czthagthss0kww/tdlr-yth-t-shirt-size-chartsslate-ss.jpg?rlkey=kl6tdtok9jjjrh7czxf3tsq7r&amp;dl=0","Click to download SizeChart")</f>
      </c>
      <c r="C975" s="0" t="inlineStr">
        <is>
          <t>Slate Youth Short Sleeve Shirt</t>
        </is>
      </c>
      <c r="D975" s="0" t="inlineStr">
        <is>
          <t>'151493</t>
        </is>
      </c>
      <c r="E975" s="0" t="inlineStr">
        <is>
          <t>ISU SLATE Y GD:151493D-YL</t>
        </is>
      </c>
      <c r="F975" s="0" t="inlineStr">
        <is>
          <t>'801151493037</t>
        </is>
      </c>
      <c r="G975" s="0" t="inlineStr">
        <is>
          <t>YOUTH</t>
        </is>
      </c>
      <c r="H975" s="0" t="inlineStr">
        <is>
          <t>YL</t>
        </is>
      </c>
      <c r="I975" s="0">
        <v>29.99</v>
      </c>
      <c r="J975" s="0">
        <v>7</v>
      </c>
    </row>
    <row r="976" spans="1:10" customHeight="0">
      <c r="A976" s="0">
        <f>HYPERLINK("https://dl.dropboxusercontent.com/scl/fi/hxrxqm5gwlp8en14v2rvr/slatem151902.png?rlkey=dd8ac8o5vptet1mjqtt644fmb&amp;dl=0","Click to download Image")</f>
      </c>
      <c r="B976" s="0">
        <f>HYPERLINK("https://dl.dropboxusercontent.com/scl/fi/2ka0ci8czthagthss0kww/tdlr-yth-t-shirt-size-chartsslate-ss.jpg?rlkey=kl6tdtok9jjjrh7czxf3tsq7r&amp;dl=0","Click to download SizeChart")</f>
      </c>
      <c r="C976" s="0" t="inlineStr">
        <is>
          <t>Slate Youth Short Sleeve Shirt</t>
        </is>
      </c>
      <c r="D976" s="0" t="inlineStr">
        <is>
          <t>'151493</t>
        </is>
      </c>
      <c r="E976" s="0" t="inlineStr">
        <is>
          <t>ISU SLATE Y GD:151493E-YXL</t>
        </is>
      </c>
      <c r="F976" s="0" t="inlineStr">
        <is>
          <t>'801151493044</t>
        </is>
      </c>
      <c r="G976" s="0" t="inlineStr">
        <is>
          <t>YOUTH</t>
        </is>
      </c>
      <c r="H976" s="0" t="inlineStr">
        <is>
          <t>YXL</t>
        </is>
      </c>
      <c r="I976" s="0">
        <v>29.99</v>
      </c>
      <c r="J976" s="0">
        <v>8</v>
      </c>
    </row>
    <row r="977" spans="1:10" customHeight="0">
      <c r="A977" s="0">
        <f>HYPERLINK("https://dl.dropboxusercontent.com/scl/fi/hxrxqm5gwlp8en14v2rvr/slatem151902.png?rlkey=dd8ac8o5vptet1mjqtt644fmb&amp;dl=0","Click to download Image")</f>
      </c>
      <c r="B977" s="0">
        <f>HYPERLINK("https://dl.dropboxusercontent.com/scl/fi/2ka0ci8czthagthss0kww/tdlr-yth-t-shirt-size-chartsslate-ss.jpg?rlkey=kl6tdtok9jjjrh7czxf3tsq7r&amp;dl=0","Click to download SizeChart")</f>
      </c>
      <c r="C977" s="0" t="inlineStr">
        <is>
          <t>Slate Youth Short Sleeve Shirt</t>
        </is>
      </c>
      <c r="D977" s="0" t="inlineStr">
        <is>
          <t>'151493</t>
        </is>
      </c>
      <c r="E977" s="0" t="inlineStr">
        <is>
          <t>ISU SLATE Y GD:151493Z-12PK</t>
        </is>
      </c>
      <c r="F977" s="0" t="inlineStr">
        <is>
          <t>'801151493990</t>
        </is>
      </c>
      <c r="G977" s="0" t="inlineStr">
        <is>
          <t>YOUTH</t>
        </is>
      </c>
      <c r="H977" s="0" t="inlineStr">
        <is>
          <t>12 PACK</t>
        </is>
      </c>
      <c r="I977" s="0">
        <v>288</v>
      </c>
      <c r="J977" s="0">
        <v>1</v>
      </c>
    </row>
    <row r="978" spans="1:10" customHeight="0">
      <c r="A978" s="0">
        <f>HYPERLINK("https://dl.dropboxusercontent.com/scl/fi/x0sg7pszopf7uvyzv7leq/slatem151902.png?rlkey=vmo53lhghw8loblj6exgdbfc0&amp;dl=0","Click to download Image")</f>
      </c>
      <c r="B978" s="0">
        <f>HYPERLINK("https://dl.dropboxusercontent.com/scl/fi/cihiz1m412xgq03l3g85x/tdlr-yth-t-shirt-size-chartsslate-ss.jpg?rlkey=hogoie507rouynpx3n85nwyzm&amp;dl=0","Click to download SizeChart")</f>
      </c>
      <c r="C978" s="0" t="inlineStr">
        <is>
          <t>Slate Toddler Short Sleeve Shirt</t>
        </is>
      </c>
      <c r="D978" s="0" t="inlineStr">
        <is>
          <t>'151964</t>
        </is>
      </c>
      <c r="E978" s="0" t="inlineStr">
        <is>
          <t>ISU SLATE T GD:151964A-2T</t>
        </is>
      </c>
      <c r="F978" s="0" t="inlineStr">
        <is>
          <t>'801151964087</t>
        </is>
      </c>
      <c r="G978" s="0" t="inlineStr">
        <is>
          <t>TODDLER</t>
        </is>
      </c>
      <c r="H978" s="0" t="inlineStr">
        <is>
          <t>2T</t>
        </is>
      </c>
      <c r="I978" s="0">
        <v>29.99</v>
      </c>
      <c r="J978" s="0">
        <v>5</v>
      </c>
    </row>
    <row r="979" spans="1:10" customHeight="0">
      <c r="A979" s="0">
        <f>HYPERLINK("https://dl.dropboxusercontent.com/scl/fi/x0sg7pszopf7uvyzv7leq/slatem151902.png?rlkey=vmo53lhghw8loblj6exgdbfc0&amp;dl=0","Click to download Image")</f>
      </c>
      <c r="B979" s="0">
        <f>HYPERLINK("https://dl.dropboxusercontent.com/scl/fi/cihiz1m412xgq03l3g85x/tdlr-yth-t-shirt-size-chartsslate-ss.jpg?rlkey=hogoie507rouynpx3n85nwyzm&amp;dl=0","Click to download SizeChart")</f>
      </c>
      <c r="C979" s="0" t="inlineStr">
        <is>
          <t>Slate Toddler Short Sleeve Shirt</t>
        </is>
      </c>
      <c r="D979" s="0" t="inlineStr">
        <is>
          <t>'151964</t>
        </is>
      </c>
      <c r="E979" s="0" t="inlineStr">
        <is>
          <t>ISU SLATE T GD:151964B-3T</t>
        </is>
      </c>
      <c r="F979" s="0" t="inlineStr">
        <is>
          <t>'801151964094</t>
        </is>
      </c>
      <c r="G979" s="0" t="inlineStr">
        <is>
          <t>TODDLER</t>
        </is>
      </c>
      <c r="H979" s="0" t="inlineStr">
        <is>
          <t>3T</t>
        </is>
      </c>
      <c r="I979" s="0">
        <v>29.99</v>
      </c>
      <c r="J979" s="0">
        <v>5</v>
      </c>
    </row>
    <row r="980" spans="1:10" customHeight="0">
      <c r="A980" s="0">
        <f>HYPERLINK("https://dl.dropboxusercontent.com/scl/fi/x0sg7pszopf7uvyzv7leq/slatem151902.png?rlkey=vmo53lhghw8loblj6exgdbfc0&amp;dl=0","Click to download Image")</f>
      </c>
      <c r="B980" s="0">
        <f>HYPERLINK("https://dl.dropboxusercontent.com/scl/fi/cihiz1m412xgq03l3g85x/tdlr-yth-t-shirt-size-chartsslate-ss.jpg?rlkey=hogoie507rouynpx3n85nwyzm&amp;dl=0","Click to download SizeChart")</f>
      </c>
      <c r="C980" s="0" t="inlineStr">
        <is>
          <t>Slate Toddler Short Sleeve Shirt</t>
        </is>
      </c>
      <c r="D980" s="0" t="inlineStr">
        <is>
          <t>'151964</t>
        </is>
      </c>
      <c r="E980" s="0" t="inlineStr">
        <is>
          <t>ISU SLATE T GD:151964C-4T</t>
        </is>
      </c>
      <c r="F980" s="0" t="inlineStr">
        <is>
          <t>'801151964100</t>
        </is>
      </c>
      <c r="G980" s="0" t="inlineStr">
        <is>
          <t>TODDLER</t>
        </is>
      </c>
      <c r="H980" s="0" t="inlineStr">
        <is>
          <t>4T</t>
        </is>
      </c>
      <c r="I980" s="0">
        <v>29.99</v>
      </c>
      <c r="J980" s="0">
        <v>5</v>
      </c>
    </row>
    <row r="981" spans="1:10" customHeight="0">
      <c r="A981" s="0">
        <f>HYPERLINK("https://dl.dropboxusercontent.com/scl/fi/x0sg7pszopf7uvyzv7leq/slatem151902.png?rlkey=vmo53lhghw8loblj6exgdbfc0&amp;dl=0","Click to download Image")</f>
      </c>
      <c r="B981" s="0">
        <f>HYPERLINK("https://dl.dropboxusercontent.com/scl/fi/cihiz1m412xgq03l3g85x/tdlr-yth-t-shirt-size-chartsslate-ss.jpg?rlkey=hogoie507rouynpx3n85nwyzm&amp;dl=0","Click to download SizeChart")</f>
      </c>
      <c r="C981" s="0" t="inlineStr">
        <is>
          <t>Slate Toddler Short Sleeve Shirt</t>
        </is>
      </c>
      <c r="D981" s="0" t="inlineStr">
        <is>
          <t>'151964</t>
        </is>
      </c>
      <c r="E981" s="0" t="inlineStr">
        <is>
          <t>ISU SLATE T GD:151964D-5T</t>
        </is>
      </c>
      <c r="F981" s="0" t="inlineStr">
        <is>
          <t>'801151964117</t>
        </is>
      </c>
      <c r="G981" s="0" t="inlineStr">
        <is>
          <t>TODDLER</t>
        </is>
      </c>
      <c r="H981" s="0" t="inlineStr">
        <is>
          <t>5T</t>
        </is>
      </c>
      <c r="I981" s="0">
        <v>29.99</v>
      </c>
      <c r="J981" s="0">
        <v>5</v>
      </c>
    </row>
    <row r="982" spans="1:10" customHeight="0">
      <c r="A982" s="0">
        <f>HYPERLINK("https://dl.dropboxusercontent.com/scl/fi/x0sg7pszopf7uvyzv7leq/slatem151902.png?rlkey=vmo53lhghw8loblj6exgdbfc0&amp;dl=0","Click to download Image")</f>
      </c>
      <c r="B982" s="0">
        <f>HYPERLINK("https://dl.dropboxusercontent.com/scl/fi/cihiz1m412xgq03l3g85x/tdlr-yth-t-shirt-size-chartsslate-ss.jpg?rlkey=hogoie507rouynpx3n85nwyzm&amp;dl=0","Click to download SizeChart")</f>
      </c>
      <c r="C982" s="0" t="inlineStr">
        <is>
          <t>Slate Toddler Short Sleeve Shirt</t>
        </is>
      </c>
      <c r="D982" s="0" t="inlineStr">
        <is>
          <t>'151964</t>
        </is>
      </c>
      <c r="E982" s="0" t="inlineStr">
        <is>
          <t>ISU SLATE T GD:151964Z-12PK</t>
        </is>
      </c>
      <c r="F982" s="0" t="inlineStr">
        <is>
          <t>'801151964988</t>
        </is>
      </c>
      <c r="G982" s="0" t="inlineStr">
        <is>
          <t>TODDLER</t>
        </is>
      </c>
      <c r="H982" s="0" t="inlineStr">
        <is>
          <t>12 PACK</t>
        </is>
      </c>
      <c r="I982" s="0">
        <v>288</v>
      </c>
      <c r="J982" s="0">
        <v>1</v>
      </c>
    </row>
    <row r="983" spans="1:10" customHeight="0">
      <c r="A983" s="0">
        <f>HYPERLINK("https://dl.dropboxusercontent.com/scl/fi/kegoybvowomje6ruhwud8/slate-150776-tn.jpg?rlkey=sd5kw69r7rqts03pzpn5lyg3o&amp;dl=0","Click to download Image")</f>
      </c>
      <c r="B983" s="0">
        <f>HYPERLINK("https://dl.dropboxusercontent.com/scl/fi/ynkuy75j4p6ademc9w19a/tdlr-yth-t-shirt-size-chartsslate-ls.jpg?rlkey=z39t2633q6frxn699br3ydn1d&amp;dl=0","Click to download SizeChart")</f>
      </c>
      <c r="C983" s="0" t="inlineStr">
        <is>
          <t>Slate Youth Long Sleeve Shirt</t>
        </is>
      </c>
      <c r="D983" s="0" t="inlineStr">
        <is>
          <t>'150776</t>
        </is>
      </c>
      <c r="E983" s="0" t="inlineStr">
        <is>
          <t>ISU SLATE Y CL:150776B-YS</t>
        </is>
      </c>
      <c r="F983" s="0" t="inlineStr">
        <is>
          <t>'801150776018</t>
        </is>
      </c>
      <c r="G983" s="0" t="inlineStr">
        <is>
          <t>YOUTH</t>
        </is>
      </c>
      <c r="H983" s="0" t="inlineStr">
        <is>
          <t>YS</t>
        </is>
      </c>
      <c r="I983" s="0">
        <v>32.99</v>
      </c>
      <c r="J983" s="0">
        <v>5</v>
      </c>
    </row>
    <row r="984" spans="1:10" customHeight="0">
      <c r="A984" s="0">
        <f>HYPERLINK("https://dl.dropboxusercontent.com/scl/fi/kegoybvowomje6ruhwud8/slate-150776-tn.jpg?rlkey=sd5kw69r7rqts03pzpn5lyg3o&amp;dl=0","Click to download Image")</f>
      </c>
      <c r="B984" s="0">
        <f>HYPERLINK("https://dl.dropboxusercontent.com/scl/fi/ynkuy75j4p6ademc9w19a/tdlr-yth-t-shirt-size-chartsslate-ls.jpg?rlkey=z39t2633q6frxn699br3ydn1d&amp;dl=0","Click to download SizeChart")</f>
      </c>
      <c r="C984" s="0" t="inlineStr">
        <is>
          <t>Slate Youth Long Sleeve Shirt</t>
        </is>
      </c>
      <c r="D984" s="0" t="inlineStr">
        <is>
          <t>'150776</t>
        </is>
      </c>
      <c r="E984" s="0" t="inlineStr">
        <is>
          <t>ISU SLATE Y CL:150776C-YM</t>
        </is>
      </c>
      <c r="F984" s="0" t="inlineStr">
        <is>
          <t>'801150776025</t>
        </is>
      </c>
      <c r="G984" s="0" t="inlineStr">
        <is>
          <t>YOUTH</t>
        </is>
      </c>
      <c r="H984" s="0" t="inlineStr">
        <is>
          <t>YM</t>
        </is>
      </c>
      <c r="I984" s="0">
        <v>32.99</v>
      </c>
      <c r="J984" s="0">
        <v>4</v>
      </c>
    </row>
    <row r="985" spans="1:10" customHeight="0">
      <c r="A985" s="0">
        <f>HYPERLINK("https://dl.dropboxusercontent.com/scl/fi/kegoybvowomje6ruhwud8/slate-150776-tn.jpg?rlkey=sd5kw69r7rqts03pzpn5lyg3o&amp;dl=0","Click to download Image")</f>
      </c>
      <c r="B985" s="0">
        <f>HYPERLINK("https://dl.dropboxusercontent.com/scl/fi/ynkuy75j4p6ademc9w19a/tdlr-yth-t-shirt-size-chartsslate-ls.jpg?rlkey=z39t2633q6frxn699br3ydn1d&amp;dl=0","Click to download SizeChart")</f>
      </c>
      <c r="C985" s="0" t="inlineStr">
        <is>
          <t>Slate Youth Long Sleeve Shirt</t>
        </is>
      </c>
      <c r="D985" s="0" t="inlineStr">
        <is>
          <t>'150776</t>
        </is>
      </c>
      <c r="E985" s="0" t="inlineStr">
        <is>
          <t>ISU SLATE Y CL:150776D-YL</t>
        </is>
      </c>
      <c r="F985" s="0" t="inlineStr">
        <is>
          <t>'801150776032</t>
        </is>
      </c>
      <c r="G985" s="0" t="inlineStr">
        <is>
          <t>YOUTH</t>
        </is>
      </c>
      <c r="H985" s="0" t="inlineStr">
        <is>
          <t>YL</t>
        </is>
      </c>
      <c r="I985" s="0">
        <v>32.99</v>
      </c>
      <c r="J985" s="0">
        <v>5</v>
      </c>
    </row>
    <row r="986" spans="1:10" customHeight="0">
      <c r="A986" s="0">
        <f>HYPERLINK("https://dl.dropboxusercontent.com/scl/fi/kegoybvowomje6ruhwud8/slate-150776-tn.jpg?rlkey=sd5kw69r7rqts03pzpn5lyg3o&amp;dl=0","Click to download Image")</f>
      </c>
      <c r="B986" s="0">
        <f>HYPERLINK("https://dl.dropboxusercontent.com/scl/fi/ynkuy75j4p6ademc9w19a/tdlr-yth-t-shirt-size-chartsslate-ls.jpg?rlkey=z39t2633q6frxn699br3ydn1d&amp;dl=0","Click to download SizeChart")</f>
      </c>
      <c r="C986" s="0" t="inlineStr">
        <is>
          <t>Slate Youth Long Sleeve Shirt</t>
        </is>
      </c>
      <c r="D986" s="0" t="inlineStr">
        <is>
          <t>'150776</t>
        </is>
      </c>
      <c r="E986" s="0" t="inlineStr">
        <is>
          <t>ISU SLATE Y CL:150776E-YXL</t>
        </is>
      </c>
      <c r="F986" s="0" t="inlineStr">
        <is>
          <t>'801150776049</t>
        </is>
      </c>
      <c r="G986" s="0" t="inlineStr">
        <is>
          <t>YOUTH</t>
        </is>
      </c>
      <c r="H986" s="0" t="inlineStr">
        <is>
          <t>YXL</t>
        </is>
      </c>
      <c r="I986" s="0">
        <v>32.99</v>
      </c>
      <c r="J986" s="0">
        <v>5</v>
      </c>
    </row>
    <row r="987" spans="1:10" customHeight="0">
      <c r="A987" s="0">
        <f>HYPERLINK("https://dl.dropboxusercontent.com/scl/fi/kegoybvowomje6ruhwud8/slate-150776-tn.jpg?rlkey=sd5kw69r7rqts03pzpn5lyg3o&amp;dl=0","Click to download Image")</f>
      </c>
      <c r="B987" s="0">
        <f>HYPERLINK("https://dl.dropboxusercontent.com/scl/fi/ynkuy75j4p6ademc9w19a/tdlr-yth-t-shirt-size-chartsslate-ls.jpg?rlkey=z39t2633q6frxn699br3ydn1d&amp;dl=0","Click to download SizeChart")</f>
      </c>
      <c r="C987" s="0" t="inlineStr">
        <is>
          <t>Slate Youth Long Sleeve Shirt</t>
        </is>
      </c>
      <c r="D987" s="0" t="inlineStr">
        <is>
          <t>'150776</t>
        </is>
      </c>
      <c r="E987" s="0" t="inlineStr">
        <is>
          <t>ISU SLATE Y CL:150776Z-12PK</t>
        </is>
      </c>
      <c r="F987" s="0" t="inlineStr">
        <is>
          <t>'801150776995</t>
        </is>
      </c>
      <c r="G987" s="0" t="inlineStr">
        <is>
          <t>YOUTH</t>
        </is>
      </c>
      <c r="H987" s="0" t="inlineStr">
        <is>
          <t>12 PACK</t>
        </is>
      </c>
      <c r="I987" s="0">
        <v>316.8</v>
      </c>
      <c r="J987" s="0">
        <v>4</v>
      </c>
    </row>
    <row r="988" spans="1:10" customHeight="0">
      <c r="A988" s="0">
        <f>HYPERLINK("https://dl.dropboxusercontent.com/scl/fi/cchdvwlpkt3nukbwfmheg/slate-150160-tn.jpg?rlkey=ll2jc8ur31u2omtb9pbfg22nz&amp;dl=0","Click to download Image")</f>
      </c>
      <c r="C988" s="0" t="inlineStr">
        <is>
          <t>Slate Youth Girls Short Sleeve Shirt</t>
        </is>
      </c>
      <c r="D988" s="0" t="inlineStr">
        <is>
          <t>'150160</t>
        </is>
      </c>
      <c r="E988" s="0" t="inlineStr">
        <is>
          <t>ISU SLATE Y CL:150160B-YS</t>
        </is>
      </c>
      <c r="F988" s="0" t="inlineStr">
        <is>
          <t>'801150160015</t>
        </is>
      </c>
      <c r="G988" s="0" t="inlineStr">
        <is>
          <t>YOUTH</t>
        </is>
      </c>
      <c r="H988" s="0" t="inlineStr">
        <is>
          <t>YS</t>
        </is>
      </c>
      <c r="I988" s="0">
        <v>29.99</v>
      </c>
      <c r="J988" s="0">
        <v>1</v>
      </c>
    </row>
    <row r="989" spans="1:10" customHeight="0">
      <c r="A989" s="0">
        <f>HYPERLINK("https://dl.dropboxusercontent.com/scl/fi/cchdvwlpkt3nukbwfmheg/slate-150160-tn.jpg?rlkey=ll2jc8ur31u2omtb9pbfg22nz&amp;dl=0","Click to download Image")</f>
      </c>
      <c r="C989" s="0" t="inlineStr">
        <is>
          <t>Slate Youth Girls Short Sleeve Shirt</t>
        </is>
      </c>
      <c r="D989" s="0" t="inlineStr">
        <is>
          <t>'150160</t>
        </is>
      </c>
      <c r="E989" s="0" t="inlineStr">
        <is>
          <t>ISU SLATE Y CL:150160C-YM</t>
        </is>
      </c>
      <c r="F989" s="0" t="inlineStr">
        <is>
          <t>'801150160022</t>
        </is>
      </c>
      <c r="G989" s="0" t="inlineStr">
        <is>
          <t>YOUTH</t>
        </is>
      </c>
      <c r="H989" s="0" t="inlineStr">
        <is>
          <t>YM</t>
        </is>
      </c>
      <c r="I989" s="0">
        <v>29.99</v>
      </c>
      <c r="J989" s="0">
        <v>0</v>
      </c>
    </row>
    <row r="990" spans="1:10" customHeight="0">
      <c r="A990" s="0">
        <f>HYPERLINK("https://dl.dropboxusercontent.com/scl/fi/cchdvwlpkt3nukbwfmheg/slate-150160-tn.jpg?rlkey=ll2jc8ur31u2omtb9pbfg22nz&amp;dl=0","Click to download Image")</f>
      </c>
      <c r="C990" s="0" t="inlineStr">
        <is>
          <t>Slate Youth Girls Short Sleeve Shirt</t>
        </is>
      </c>
      <c r="D990" s="0" t="inlineStr">
        <is>
          <t>'150160</t>
        </is>
      </c>
      <c r="E990" s="0" t="inlineStr">
        <is>
          <t>ISU SLATE Y CL:150160D-YL</t>
        </is>
      </c>
      <c r="F990" s="0" t="inlineStr">
        <is>
          <t>'801150160039</t>
        </is>
      </c>
      <c r="G990" s="0" t="inlineStr">
        <is>
          <t>YOUTH</t>
        </is>
      </c>
      <c r="H990" s="0" t="inlineStr">
        <is>
          <t>YL</t>
        </is>
      </c>
      <c r="I990" s="0">
        <v>29.99</v>
      </c>
      <c r="J990" s="0">
        <v>1</v>
      </c>
    </row>
    <row r="991" spans="1:10" customHeight="0">
      <c r="A991" s="0">
        <f>HYPERLINK("https://dl.dropboxusercontent.com/scl/fi/cchdvwlpkt3nukbwfmheg/slate-150160-tn.jpg?rlkey=ll2jc8ur31u2omtb9pbfg22nz&amp;dl=0","Click to download Image")</f>
      </c>
      <c r="C991" s="0" t="inlineStr">
        <is>
          <t>Slate Youth Girls Short Sleeve Shirt</t>
        </is>
      </c>
      <c r="D991" s="0" t="inlineStr">
        <is>
          <t>'150160</t>
        </is>
      </c>
      <c r="E991" s="0" t="inlineStr">
        <is>
          <t>ISU SLATE Y CL:150160E-YXL</t>
        </is>
      </c>
      <c r="F991" s="0" t="inlineStr">
        <is>
          <t>'801150160046</t>
        </is>
      </c>
      <c r="G991" s="0" t="inlineStr">
        <is>
          <t>YOUTH</t>
        </is>
      </c>
      <c r="H991" s="0" t="inlineStr">
        <is>
          <t>YXL</t>
        </is>
      </c>
      <c r="I991" s="0">
        <v>29.99</v>
      </c>
      <c r="J991" s="0">
        <v>2</v>
      </c>
    </row>
    <row r="992" spans="1:10" customHeight="0">
      <c r="A992" s="0">
        <f>HYPERLINK("https://dl.dropboxusercontent.com/scl/fi/cchdvwlpkt3nukbwfmheg/slate-150160-tn.jpg?rlkey=ll2jc8ur31u2omtb9pbfg22nz&amp;dl=0","Click to download Image")</f>
      </c>
      <c r="C992" s="0" t="inlineStr">
        <is>
          <t>Slate Youth Girls Short Sleeve Shirt</t>
        </is>
      </c>
      <c r="D992" s="0" t="inlineStr">
        <is>
          <t>'150160</t>
        </is>
      </c>
      <c r="E992" s="0" t="inlineStr">
        <is>
          <t>ISU SLATE Y CL:150160Z-12PK</t>
        </is>
      </c>
      <c r="F992" s="0" t="inlineStr">
        <is>
          <t>'801150160992</t>
        </is>
      </c>
      <c r="G992" s="0" t="inlineStr">
        <is>
          <t>YOUTH</t>
        </is>
      </c>
      <c r="H992" s="0" t="inlineStr">
        <is>
          <t>12 PACK</t>
        </is>
      </c>
      <c r="I992" s="0">
        <v>288</v>
      </c>
      <c r="J992" s="0">
        <v>2</v>
      </c>
    </row>
    <row r="993" spans="1:10" customHeight="0">
      <c r="A993" s="0">
        <f>HYPERLINK("https://dl.dropboxusercontent.com/scl/fi/jytvp9guvgub91mw1gv7a/slate-150160-tn.jpg?rlkey=r0keubpx0jlpw4084lx1n1r3e&amp;dl=0","Click to download Image")</f>
      </c>
      <c r="C993" s="0" t="inlineStr">
        <is>
          <t>Slate Toddler Short Sleeve Shirt</t>
        </is>
      </c>
      <c r="D993" s="0" t="inlineStr">
        <is>
          <t>'151970</t>
        </is>
      </c>
      <c r="E993" s="0" t="inlineStr">
        <is>
          <t>ISU SLATE T CL:151970A-2T</t>
        </is>
      </c>
      <c r="F993" s="0" t="inlineStr">
        <is>
          <t>'801151970088</t>
        </is>
      </c>
      <c r="G993" s="0" t="inlineStr">
        <is>
          <t>TODDLER</t>
        </is>
      </c>
      <c r="H993" s="0" t="inlineStr">
        <is>
          <t>2T</t>
        </is>
      </c>
      <c r="I993" s="0">
        <v>29.99</v>
      </c>
      <c r="J993" s="0">
        <v>4</v>
      </c>
    </row>
    <row r="994" spans="1:10" customHeight="0">
      <c r="A994" s="0">
        <f>HYPERLINK("https://dl.dropboxusercontent.com/scl/fi/jytvp9guvgub91mw1gv7a/slate-150160-tn.jpg?rlkey=r0keubpx0jlpw4084lx1n1r3e&amp;dl=0","Click to download Image")</f>
      </c>
      <c r="C994" s="0" t="inlineStr">
        <is>
          <t>Slate Toddler Short Sleeve Shirt</t>
        </is>
      </c>
      <c r="D994" s="0" t="inlineStr">
        <is>
          <t>'151970</t>
        </is>
      </c>
      <c r="E994" s="0" t="inlineStr">
        <is>
          <t>ISU SLATE T CL:151970B-3T</t>
        </is>
      </c>
      <c r="F994" s="0" t="inlineStr">
        <is>
          <t>'801151970095</t>
        </is>
      </c>
      <c r="G994" s="0" t="inlineStr">
        <is>
          <t>TODDLER</t>
        </is>
      </c>
      <c r="H994" s="0" t="inlineStr">
        <is>
          <t>3T</t>
        </is>
      </c>
      <c r="I994" s="0">
        <v>29.99</v>
      </c>
      <c r="J994" s="0">
        <v>4</v>
      </c>
    </row>
    <row r="995" spans="1:10" customHeight="0">
      <c r="A995" s="0">
        <f>HYPERLINK("https://dl.dropboxusercontent.com/scl/fi/jytvp9guvgub91mw1gv7a/slate-150160-tn.jpg?rlkey=r0keubpx0jlpw4084lx1n1r3e&amp;dl=0","Click to download Image")</f>
      </c>
      <c r="C995" s="0" t="inlineStr">
        <is>
          <t>Slate Toddler Short Sleeve Shirt</t>
        </is>
      </c>
      <c r="D995" s="0" t="inlineStr">
        <is>
          <t>'151970</t>
        </is>
      </c>
      <c r="E995" s="0" t="inlineStr">
        <is>
          <t>ISU SLATE T CL:151970C-4T</t>
        </is>
      </c>
      <c r="F995" s="0" t="inlineStr">
        <is>
          <t>'801151970101</t>
        </is>
      </c>
      <c r="G995" s="0" t="inlineStr">
        <is>
          <t>TODDLER</t>
        </is>
      </c>
      <c r="H995" s="0" t="inlineStr">
        <is>
          <t>4T</t>
        </is>
      </c>
      <c r="I995" s="0">
        <v>29.99</v>
      </c>
      <c r="J995" s="0">
        <v>3</v>
      </c>
    </row>
    <row r="996" spans="1:10" customHeight="0">
      <c r="A996" s="0">
        <f>HYPERLINK("https://dl.dropboxusercontent.com/scl/fi/jytvp9guvgub91mw1gv7a/slate-150160-tn.jpg?rlkey=r0keubpx0jlpw4084lx1n1r3e&amp;dl=0","Click to download Image")</f>
      </c>
      <c r="C996" s="0" t="inlineStr">
        <is>
          <t>Slate Toddler Short Sleeve Shirt</t>
        </is>
      </c>
      <c r="D996" s="0" t="inlineStr">
        <is>
          <t>'151970</t>
        </is>
      </c>
      <c r="E996" s="0" t="inlineStr">
        <is>
          <t>ISU SLATE T CL:151970D-5T</t>
        </is>
      </c>
      <c r="F996" s="0" t="inlineStr">
        <is>
          <t>'801151970118</t>
        </is>
      </c>
      <c r="G996" s="0" t="inlineStr">
        <is>
          <t>TODDLER</t>
        </is>
      </c>
      <c r="H996" s="0" t="inlineStr">
        <is>
          <t>5T</t>
        </is>
      </c>
      <c r="I996" s="0">
        <v>29.99</v>
      </c>
      <c r="J996" s="0">
        <v>4</v>
      </c>
    </row>
    <row r="997" spans="1:10" customHeight="0">
      <c r="A997" s="0">
        <f>HYPERLINK("https://dl.dropboxusercontent.com/scl/fi/jytvp9guvgub91mw1gv7a/slate-150160-tn.jpg?rlkey=r0keubpx0jlpw4084lx1n1r3e&amp;dl=0","Click to download Image")</f>
      </c>
      <c r="C997" s="0" t="inlineStr">
        <is>
          <t>Slate Toddler Short Sleeve Shirt</t>
        </is>
      </c>
      <c r="D997" s="0" t="inlineStr">
        <is>
          <t>'151970</t>
        </is>
      </c>
      <c r="E997" s="0" t="inlineStr">
        <is>
          <t>ISU SLATE T CL:151970Z-12PK</t>
        </is>
      </c>
      <c r="F997" s="0" t="inlineStr">
        <is>
          <t>'801151970989</t>
        </is>
      </c>
      <c r="G997" s="0" t="inlineStr">
        <is>
          <t>TODDLER</t>
        </is>
      </c>
      <c r="H997" s="0" t="inlineStr">
        <is>
          <t>12 PACK</t>
        </is>
      </c>
      <c r="I997" s="0">
        <v>288</v>
      </c>
      <c r="J997" s="0">
        <v>2</v>
      </c>
    </row>
    <row r="998" spans="1:10" customHeight="0">
      <c r="A998" s="0">
        <f>HYPERLINK("https://dl.dropboxusercontent.com/scl/fi/vl9vexwl5rkjg11cbpsdj/142617t.jpg?rlkey=x9x45hi7ftyawnjravo422knx&amp;dl=0","Click to download Image")</f>
      </c>
      <c r="C998" s="0" t="inlineStr">
        <is>
          <t>Mini Rubber Football</t>
        </is>
      </c>
      <c r="D998" s="0" t="inlineStr">
        <is>
          <t>'142617</t>
        </is>
      </c>
      <c r="E998" s="0" t="inlineStr">
        <is>
          <t>ISU FBALL CL:142617</t>
        </is>
      </c>
      <c r="F998" s="0" t="inlineStr">
        <is>
          <t>'901142617012</t>
        </is>
      </c>
      <c r="H998" s="0" t="inlineStr">
        <is>
          <t>ONE SIZE</t>
        </is>
      </c>
      <c r="I998" s="0">
        <v>19.99</v>
      </c>
      <c r="J998" s="0">
        <v>104</v>
      </c>
    </row>
    <row r="999" spans="1:10" customHeight="0">
      <c r="A999" s="0">
        <f>HYPERLINK("https://dl.dropboxusercontent.com/scl/fi/9orryu1iisahw53b0eqz0/142504t.png?rlkey=9od8qapatsme6qn9ewo1cy2fn&amp;dl=0","Click to download Image")</f>
      </c>
      <c r="C999" s="0" t="inlineStr">
        <is>
          <t>Mini Rubber Basketball</t>
        </is>
      </c>
      <c r="D999" s="0" t="inlineStr">
        <is>
          <t>'142504</t>
        </is>
      </c>
      <c r="E999" s="0" t="inlineStr">
        <is>
          <t>ISU BBALL CL:142504</t>
        </is>
      </c>
      <c r="F999" s="0" t="inlineStr">
        <is>
          <t>'900142504018</t>
        </is>
      </c>
      <c r="H999" s="0" t="inlineStr">
        <is>
          <t>ONE SIZE</t>
        </is>
      </c>
      <c r="I999" s="0">
        <v>19.99</v>
      </c>
      <c r="J999" s="0">
        <v>297</v>
      </c>
    </row>
    <row r="1000" spans="1:10" customHeight="0">
      <c r="A1000" s="0">
        <f>HYPERLINK("https://dl.dropboxusercontent.com/scl/fi/n59iga93gxbd4z29fv1am/fanny143327.jpg?rlkey=efujvf3hjbcncjjg0vchyu40k&amp;dl=0","Click to download Image")</f>
      </c>
      <c r="C1000" s="0" t="inlineStr">
        <is>
          <t>Sideline Fanny Pack</t>
        </is>
      </c>
      <c r="D1000" s="0" t="inlineStr">
        <is>
          <t>'135289</t>
        </is>
      </c>
      <c r="E1000" s="0" t="inlineStr">
        <is>
          <t>ISU SIDELI CR:135289</t>
        </is>
      </c>
      <c r="F1000" s="0" t="inlineStr">
        <is>
          <t>'901135289011</t>
        </is>
      </c>
      <c r="I1000" s="0">
        <v>19.99</v>
      </c>
      <c r="J1000" s="0">
        <v>277</v>
      </c>
    </row>
    <row r="1001" spans="1:10" customHeight="0">
      <c r="A1001" s="0">
        <f>HYPERLINK("https://dl.dropboxusercontent.com/scl/fi/cdn34g7mvrvwauc2q9edg/court-134215-tn.jpg?rlkey=khih3ch66yr5b4ynppec6tndo&amp;dl=0","Click to download Image")</f>
      </c>
      <c r="B1001" s="0">
        <f>HYPERLINK("https://dl.dropboxusercontent.com/scl/fi/55hv8pu954yr5yw91v18j/graphic-update2022-youth.jpg?rlkey=nlnj28etw0hpqqn0snbq2lw9v&amp;dl=0","Click to download SizeChart")</f>
      </c>
      <c r="C1001" s="0" t="inlineStr">
        <is>
          <t>Court Youth Pullover</t>
        </is>
      </c>
      <c r="D1001" s="0" t="inlineStr">
        <is>
          <t>'Y13421</t>
        </is>
      </c>
      <c r="E1001" s="0" t="inlineStr">
        <is>
          <t>ISU COURT Y CL:Y13421B-YS</t>
        </is>
      </c>
      <c r="F1001" s="0" t="inlineStr">
        <is>
          <t>'801134215014</t>
        </is>
      </c>
      <c r="G1001" s="0" t="inlineStr">
        <is>
          <t>YOUTH</t>
        </is>
      </c>
      <c r="H1001" s="0" t="inlineStr">
        <is>
          <t>YS</t>
        </is>
      </c>
      <c r="I1001" s="0">
        <v>42.99</v>
      </c>
      <c r="J1001" s="0">
        <v>0</v>
      </c>
    </row>
    <row r="1002" spans="1:10" customHeight="0">
      <c r="A1002" s="0">
        <f>HYPERLINK("https://dl.dropboxusercontent.com/scl/fi/cdn34g7mvrvwauc2q9edg/court-134215-tn.jpg?rlkey=khih3ch66yr5b4ynppec6tndo&amp;dl=0","Click to download Image")</f>
      </c>
      <c r="B1002" s="0">
        <f>HYPERLINK("https://dl.dropboxusercontent.com/scl/fi/55hv8pu954yr5yw91v18j/graphic-update2022-youth.jpg?rlkey=nlnj28etw0hpqqn0snbq2lw9v&amp;dl=0","Click to download SizeChart")</f>
      </c>
      <c r="C1002" s="0" t="inlineStr">
        <is>
          <t>Court Youth Pullover</t>
        </is>
      </c>
      <c r="D1002" s="0" t="inlineStr">
        <is>
          <t>'Y13421</t>
        </is>
      </c>
      <c r="E1002" s="0" t="inlineStr">
        <is>
          <t>ISU COURT Y CL:Y13421C-YM</t>
        </is>
      </c>
      <c r="F1002" s="0" t="inlineStr">
        <is>
          <t>'801134215021</t>
        </is>
      </c>
      <c r="G1002" s="0" t="inlineStr">
        <is>
          <t>YOUTH</t>
        </is>
      </c>
      <c r="H1002" s="0" t="inlineStr">
        <is>
          <t>YM</t>
        </is>
      </c>
      <c r="I1002" s="0">
        <v>42.99</v>
      </c>
      <c r="J1002" s="0">
        <v>0</v>
      </c>
    </row>
    <row r="1003" spans="1:10" customHeight="0">
      <c r="A1003" s="0">
        <f>HYPERLINK("https://dl.dropboxusercontent.com/scl/fi/cdn34g7mvrvwauc2q9edg/court-134215-tn.jpg?rlkey=khih3ch66yr5b4ynppec6tndo&amp;dl=0","Click to download Image")</f>
      </c>
      <c r="B1003" s="0">
        <f>HYPERLINK("https://dl.dropboxusercontent.com/scl/fi/55hv8pu954yr5yw91v18j/graphic-update2022-youth.jpg?rlkey=nlnj28etw0hpqqn0snbq2lw9v&amp;dl=0","Click to download SizeChart")</f>
      </c>
      <c r="C1003" s="0" t="inlineStr">
        <is>
          <t>Court Youth Pullover</t>
        </is>
      </c>
      <c r="D1003" s="0" t="inlineStr">
        <is>
          <t>'Y13421</t>
        </is>
      </c>
      <c r="E1003" s="0" t="inlineStr">
        <is>
          <t>ISU COURT Y CL:Y13421D-YL</t>
        </is>
      </c>
      <c r="F1003" s="0" t="inlineStr">
        <is>
          <t>'801134215038</t>
        </is>
      </c>
      <c r="G1003" s="0" t="inlineStr">
        <is>
          <t>YOUTH</t>
        </is>
      </c>
      <c r="H1003" s="0" t="inlineStr">
        <is>
          <t>YL</t>
        </is>
      </c>
      <c r="I1003" s="0">
        <v>42.99</v>
      </c>
      <c r="J1003" s="0">
        <v>0</v>
      </c>
    </row>
    <row r="1004" spans="1:10" customHeight="0">
      <c r="A1004" s="0">
        <f>HYPERLINK("https://dl.dropboxusercontent.com/scl/fi/cdn34g7mvrvwauc2q9edg/court-134215-tn.jpg?rlkey=khih3ch66yr5b4ynppec6tndo&amp;dl=0","Click to download Image")</f>
      </c>
      <c r="B1004" s="0">
        <f>HYPERLINK("https://dl.dropboxusercontent.com/scl/fi/55hv8pu954yr5yw91v18j/graphic-update2022-youth.jpg?rlkey=nlnj28etw0hpqqn0snbq2lw9v&amp;dl=0","Click to download SizeChart")</f>
      </c>
      <c r="C1004" s="0" t="inlineStr">
        <is>
          <t>Court Youth Pullover</t>
        </is>
      </c>
      <c r="D1004" s="0" t="inlineStr">
        <is>
          <t>'Y13421</t>
        </is>
      </c>
      <c r="E1004" s="0" t="inlineStr">
        <is>
          <t>ISU COURT Y CL:Y13421E-YXL</t>
        </is>
      </c>
      <c r="F1004" s="0" t="inlineStr">
        <is>
          <t>'801134215045</t>
        </is>
      </c>
      <c r="G1004" s="0" t="inlineStr">
        <is>
          <t>YOUTH</t>
        </is>
      </c>
      <c r="H1004" s="0" t="inlineStr">
        <is>
          <t>YXL</t>
        </is>
      </c>
      <c r="I1004" s="0">
        <v>42.99</v>
      </c>
      <c r="J1004" s="0">
        <v>1</v>
      </c>
    </row>
    <row r="1005" spans="1:10" customHeight="0">
      <c r="A1005" s="0">
        <f>HYPERLINK("https://dl.dropboxusercontent.com/scl/fi/cdn34g7mvrvwauc2q9edg/court-134215-tn.jpg?rlkey=khih3ch66yr5b4ynppec6tndo&amp;dl=0","Click to download Image")</f>
      </c>
      <c r="B1005" s="0">
        <f>HYPERLINK("https://dl.dropboxusercontent.com/scl/fi/55hv8pu954yr5yw91v18j/graphic-update2022-youth.jpg?rlkey=nlnj28etw0hpqqn0snbq2lw9v&amp;dl=0","Click to download SizeChart")</f>
      </c>
      <c r="C1005" s="0" t="inlineStr">
        <is>
          <t>Court Youth Pullover</t>
        </is>
      </c>
      <c r="D1005" s="0" t="inlineStr">
        <is>
          <t>'Y13421</t>
        </is>
      </c>
      <c r="E1005" s="0" t="inlineStr">
        <is>
          <t>ISU COURT Y CL 12PK:Y13421Z-12PK</t>
        </is>
      </c>
      <c r="F1005" s="0" t="inlineStr">
        <is>
          <t>'801134215991</t>
        </is>
      </c>
      <c r="G1005" s="0" t="inlineStr">
        <is>
          <t>YOUTH</t>
        </is>
      </c>
      <c r="H1005" s="0" t="inlineStr">
        <is>
          <t>12 PACK</t>
        </is>
      </c>
      <c r="I1005" s="0">
        <v>412.7</v>
      </c>
      <c r="J1005" s="0">
        <v>0</v>
      </c>
    </row>
    <row r="1006" spans="1:10" customHeight="0">
      <c r="A1006" s="0">
        <f>HYPERLINK("https://dl.dropboxusercontent.com/scl/fi/gd3j1agi89kfczfsarvhe/thea49666.jpg?rlkey=6e3agh9rwjljfhrkk18h8kedh&amp;dl=0","Click to download Image")</f>
      </c>
      <c r="B1006" s="0">
        <f>HYPERLINK("https://dl.dropboxusercontent.com/scl/fi/mdphp9pw1ilixr5z30j9j/womens-hoodie-and-sweatshirt-size-chartsthea-hz.jpg?rlkey=ybcudgqt6qo0rib5dif6gm2ez&amp;dl=0","Click to download SizeChart")</f>
      </c>
      <c r="C1006" s="0" t="inlineStr">
        <is>
          <t>Thea Women's Lightweight Hoodie</t>
        </is>
      </c>
      <c r="D1006" s="0" t="inlineStr">
        <is>
          <t>'134644</t>
        </is>
      </c>
      <c r="E1006" s="0" t="inlineStr">
        <is>
          <t>ISU THEA W CL:134644A-S</t>
        </is>
      </c>
      <c r="F1006" s="0" t="inlineStr">
        <is>
          <t>'801134644043</t>
        </is>
      </c>
      <c r="G1006" s="0" t="inlineStr">
        <is>
          <t>WOMENS</t>
        </is>
      </c>
      <c r="H1006" s="0" t="inlineStr">
        <is>
          <t>S</t>
        </is>
      </c>
      <c r="I1006" s="0">
        <v>52.99</v>
      </c>
      <c r="J1006" s="0">
        <v>5</v>
      </c>
    </row>
    <row r="1007" spans="1:10" customHeight="0">
      <c r="A1007" s="0">
        <f>HYPERLINK("https://dl.dropboxusercontent.com/scl/fi/gd3j1agi89kfczfsarvhe/thea49666.jpg?rlkey=6e3agh9rwjljfhrkk18h8kedh&amp;dl=0","Click to download Image")</f>
      </c>
      <c r="B1007" s="0">
        <f>HYPERLINK("https://dl.dropboxusercontent.com/scl/fi/mdphp9pw1ilixr5z30j9j/womens-hoodie-and-sweatshirt-size-chartsthea-hz.jpg?rlkey=ybcudgqt6qo0rib5dif6gm2ez&amp;dl=0","Click to download SizeChart")</f>
      </c>
      <c r="C1007" s="0" t="inlineStr">
        <is>
          <t>Thea Women's Lightweight Hoodie</t>
        </is>
      </c>
      <c r="D1007" s="0" t="inlineStr">
        <is>
          <t>'134644</t>
        </is>
      </c>
      <c r="E1007" s="0" t="inlineStr">
        <is>
          <t>ISU THEA W CL:134644B-M</t>
        </is>
      </c>
      <c r="F1007" s="0" t="inlineStr">
        <is>
          <t>'801134644050</t>
        </is>
      </c>
      <c r="G1007" s="0" t="inlineStr">
        <is>
          <t>WOMENS</t>
        </is>
      </c>
      <c r="H1007" s="0" t="inlineStr">
        <is>
          <t>M</t>
        </is>
      </c>
      <c r="I1007" s="0">
        <v>52.99</v>
      </c>
      <c r="J1007" s="0">
        <v>15</v>
      </c>
    </row>
    <row r="1008" spans="1:10" customHeight="0">
      <c r="A1008" s="0">
        <f>HYPERLINK("https://dl.dropboxusercontent.com/scl/fi/gd3j1agi89kfczfsarvhe/thea49666.jpg?rlkey=6e3agh9rwjljfhrkk18h8kedh&amp;dl=0","Click to download Image")</f>
      </c>
      <c r="B1008" s="0">
        <f>HYPERLINK("https://dl.dropboxusercontent.com/scl/fi/mdphp9pw1ilixr5z30j9j/womens-hoodie-and-sweatshirt-size-chartsthea-hz.jpg?rlkey=ybcudgqt6qo0rib5dif6gm2ez&amp;dl=0","Click to download SizeChart")</f>
      </c>
      <c r="C1008" s="0" t="inlineStr">
        <is>
          <t>Thea Women's Lightweight Hoodie</t>
        </is>
      </c>
      <c r="D1008" s="0" t="inlineStr">
        <is>
          <t>'134644</t>
        </is>
      </c>
      <c r="E1008" s="0" t="inlineStr">
        <is>
          <t>ISU THEA W CL:134644C-L</t>
        </is>
      </c>
      <c r="F1008" s="0" t="inlineStr">
        <is>
          <t>'801134644067</t>
        </is>
      </c>
      <c r="G1008" s="0" t="inlineStr">
        <is>
          <t>WOMENS</t>
        </is>
      </c>
      <c r="H1008" s="0" t="inlineStr">
        <is>
          <t>L</t>
        </is>
      </c>
      <c r="I1008" s="0">
        <v>52.99</v>
      </c>
      <c r="J1008" s="0">
        <v>11</v>
      </c>
    </row>
    <row r="1009" spans="1:10" customHeight="0">
      <c r="A1009" s="0">
        <f>HYPERLINK("https://dl.dropboxusercontent.com/scl/fi/gd3j1agi89kfczfsarvhe/thea49666.jpg?rlkey=6e3agh9rwjljfhrkk18h8kedh&amp;dl=0","Click to download Image")</f>
      </c>
      <c r="B1009" s="0">
        <f>HYPERLINK("https://dl.dropboxusercontent.com/scl/fi/mdphp9pw1ilixr5z30j9j/womens-hoodie-and-sweatshirt-size-chartsthea-hz.jpg?rlkey=ybcudgqt6qo0rib5dif6gm2ez&amp;dl=0","Click to download SizeChart")</f>
      </c>
      <c r="C1009" s="0" t="inlineStr">
        <is>
          <t>Thea Women's Lightweight Hoodie</t>
        </is>
      </c>
      <c r="D1009" s="0" t="inlineStr">
        <is>
          <t>'134644</t>
        </is>
      </c>
      <c r="E1009" s="0" t="inlineStr">
        <is>
          <t>ISU THEA W CL:134644D-XL</t>
        </is>
      </c>
      <c r="F1009" s="0" t="inlineStr">
        <is>
          <t>'801134644074</t>
        </is>
      </c>
      <c r="G1009" s="0" t="inlineStr">
        <is>
          <t>WOMENS</t>
        </is>
      </c>
      <c r="H1009" s="0" t="inlineStr">
        <is>
          <t>XL</t>
        </is>
      </c>
      <c r="I1009" s="0">
        <v>52.99</v>
      </c>
      <c r="J1009" s="0">
        <v>4</v>
      </c>
    </row>
    <row r="1010" spans="1:10" customHeight="0">
      <c r="A1010" s="0">
        <f>HYPERLINK("https://dl.dropboxusercontent.com/scl/fi/gd3j1agi89kfczfsarvhe/thea49666.jpg?rlkey=6e3agh9rwjljfhrkk18h8kedh&amp;dl=0","Click to download Image")</f>
      </c>
      <c r="B1010" s="0">
        <f>HYPERLINK("https://dl.dropboxusercontent.com/scl/fi/mdphp9pw1ilixr5z30j9j/womens-hoodie-and-sweatshirt-size-chartsthea-hz.jpg?rlkey=ybcudgqt6qo0rib5dif6gm2ez&amp;dl=0","Click to download SizeChart")</f>
      </c>
      <c r="C1010" s="0" t="inlineStr">
        <is>
          <t>Thea Women's Lightweight Hoodie</t>
        </is>
      </c>
      <c r="D1010" s="0" t="inlineStr">
        <is>
          <t>'134644</t>
        </is>
      </c>
      <c r="E1010" s="0" t="inlineStr">
        <is>
          <t>ISU THEA W CL:134644E-2XL</t>
        </is>
      </c>
      <c r="F1010" s="0" t="inlineStr">
        <is>
          <t>'801134644081</t>
        </is>
      </c>
      <c r="G1010" s="0" t="inlineStr">
        <is>
          <t>WOMENS</t>
        </is>
      </c>
      <c r="H1010" s="0" t="inlineStr">
        <is>
          <t>2XL</t>
        </is>
      </c>
      <c r="I1010" s="0">
        <v>52.99</v>
      </c>
      <c r="J1010" s="0">
        <v>6</v>
      </c>
    </row>
    <row r="1011" spans="1:10" customHeight="0">
      <c r="A1011" s="0">
        <f>HYPERLINK("https://dl.dropboxusercontent.com/scl/fi/gd3j1agi89kfczfsarvhe/thea49666.jpg?rlkey=6e3agh9rwjljfhrkk18h8kedh&amp;dl=0","Click to download Image")</f>
      </c>
      <c r="B1011" s="0">
        <f>HYPERLINK("https://dl.dropboxusercontent.com/scl/fi/mdphp9pw1ilixr5z30j9j/womens-hoodie-and-sweatshirt-size-chartsthea-hz.jpg?rlkey=ybcudgqt6qo0rib5dif6gm2ez&amp;dl=0","Click to download SizeChart")</f>
      </c>
      <c r="C1011" s="0" t="inlineStr">
        <is>
          <t>Thea Women's Lightweight Hoodie</t>
        </is>
      </c>
      <c r="D1011" s="0" t="inlineStr">
        <is>
          <t>'134644</t>
        </is>
      </c>
      <c r="E1011" s="0" t="inlineStr">
        <is>
          <t>ISU THEA W CL:134644F-3XL</t>
        </is>
      </c>
      <c r="F1011" s="0" t="inlineStr">
        <is>
          <t>'801134644098</t>
        </is>
      </c>
      <c r="G1011" s="0" t="inlineStr">
        <is>
          <t>WOMENS</t>
        </is>
      </c>
      <c r="H1011" s="0" t="inlineStr">
        <is>
          <t>3XL</t>
        </is>
      </c>
      <c r="I1011" s="0">
        <v>52.99</v>
      </c>
      <c r="J1011" s="0">
        <v>3</v>
      </c>
    </row>
    <row r="1012" spans="1:10" customHeight="0">
      <c r="A1012" s="0">
        <f>HYPERLINK("https://dl.dropboxusercontent.com/scl/fi/gd3j1agi89kfczfsarvhe/thea49666.jpg?rlkey=6e3agh9rwjljfhrkk18h8kedh&amp;dl=0","Click to download Image")</f>
      </c>
      <c r="B1012" s="0">
        <f>HYPERLINK("https://dl.dropboxusercontent.com/scl/fi/mdphp9pw1ilixr5z30j9j/womens-hoodie-and-sweatshirt-size-chartsthea-hz.jpg?rlkey=ybcudgqt6qo0rib5dif6gm2ez&amp;dl=0","Click to download SizeChart")</f>
      </c>
      <c r="C1012" s="0" t="inlineStr">
        <is>
          <t>Thea Women's Lightweight Hoodie</t>
        </is>
      </c>
      <c r="D1012" s="0" t="inlineStr">
        <is>
          <t>'134644</t>
        </is>
      </c>
      <c r="E1012" s="0" t="inlineStr">
        <is>
          <t>ISU THEA W CL 12PK:134644Z-12PK</t>
        </is>
      </c>
      <c r="F1012" s="0" t="inlineStr">
        <is>
          <t>'801134644999</t>
        </is>
      </c>
      <c r="G1012" s="0" t="inlineStr">
        <is>
          <t>WOMENS</t>
        </is>
      </c>
      <c r="H1012" s="0" t="inlineStr">
        <is>
          <t>12 PACK</t>
        </is>
      </c>
      <c r="I1012" s="0">
        <v>508.7</v>
      </c>
      <c r="J1012" s="0">
        <v>0</v>
      </c>
    </row>
    <row r="1013" spans="1:10" customHeight="0">
      <c r="A1013" s="0">
        <f>HYPERLINK("https://dl.dropboxusercontent.com/scl/fi/perc2eq4jgrhblqz1wzqp/5x3a859057124.jpg?rlkey=tee38bfs00s8043kb2avc7lfm&amp;dl=0","Click to download Image")</f>
      </c>
      <c r="B1013" s="0">
        <f>HYPERLINK("https://dl.dropboxusercontent.com/scl/fi/bnikw2ysg3dl7nisfhmht/graphic-update2022-womens-no-inseam.jpg?rlkey=8w805lrf9avstpktbjb4wx63t&amp;dl=0","Click to download SizeChart")</f>
      </c>
      <c r="C1013" s="0" t="inlineStr">
        <is>
          <t>Chloe Women's Leggings</t>
        </is>
      </c>
      <c r="D1013" s="0" t="inlineStr">
        <is>
          <t>'133114</t>
        </is>
      </c>
      <c r="E1013" s="0" t="inlineStr">
        <is>
          <t>ISU CHLOE W BK:133114A-S</t>
        </is>
      </c>
      <c r="F1013" s="0" t="inlineStr">
        <is>
          <t>'801133114011</t>
        </is>
      </c>
      <c r="G1013" s="0" t="inlineStr">
        <is>
          <t>WOMENS</t>
        </is>
      </c>
      <c r="H1013" s="0" t="inlineStr">
        <is>
          <t>S</t>
        </is>
      </c>
      <c r="I1013" s="0">
        <v>54.99</v>
      </c>
      <c r="J1013" s="0">
        <v>6</v>
      </c>
    </row>
    <row r="1014" spans="1:10" customHeight="0">
      <c r="A1014" s="0">
        <f>HYPERLINK("https://dl.dropboxusercontent.com/scl/fi/perc2eq4jgrhblqz1wzqp/5x3a859057124.jpg?rlkey=tee38bfs00s8043kb2avc7lfm&amp;dl=0","Click to download Image")</f>
      </c>
      <c r="B1014" s="0">
        <f>HYPERLINK("https://dl.dropboxusercontent.com/scl/fi/bnikw2ysg3dl7nisfhmht/graphic-update2022-womens-no-inseam.jpg?rlkey=8w805lrf9avstpktbjb4wx63t&amp;dl=0","Click to download SizeChart")</f>
      </c>
      <c r="C1014" s="0" t="inlineStr">
        <is>
          <t>Chloe Women's Leggings</t>
        </is>
      </c>
      <c r="D1014" s="0" t="inlineStr">
        <is>
          <t>'133114</t>
        </is>
      </c>
      <c r="E1014" s="0" t="inlineStr">
        <is>
          <t>ISU CHLOE W BK:133114B-M</t>
        </is>
      </c>
      <c r="F1014" s="0" t="inlineStr">
        <is>
          <t>'801133114028</t>
        </is>
      </c>
      <c r="G1014" s="0" t="inlineStr">
        <is>
          <t>WOMENS</t>
        </is>
      </c>
      <c r="H1014" s="0" t="inlineStr">
        <is>
          <t>M</t>
        </is>
      </c>
      <c r="I1014" s="0">
        <v>54.99</v>
      </c>
      <c r="J1014" s="0">
        <v>11</v>
      </c>
    </row>
    <row r="1015" spans="1:10" customHeight="0">
      <c r="A1015" s="0">
        <f>HYPERLINK("https://dl.dropboxusercontent.com/scl/fi/perc2eq4jgrhblqz1wzqp/5x3a859057124.jpg?rlkey=tee38bfs00s8043kb2avc7lfm&amp;dl=0","Click to download Image")</f>
      </c>
      <c r="B1015" s="0">
        <f>HYPERLINK("https://dl.dropboxusercontent.com/scl/fi/bnikw2ysg3dl7nisfhmht/graphic-update2022-womens-no-inseam.jpg?rlkey=8w805lrf9avstpktbjb4wx63t&amp;dl=0","Click to download SizeChart")</f>
      </c>
      <c r="C1015" s="0" t="inlineStr">
        <is>
          <t>Chloe Women's Leggings</t>
        </is>
      </c>
      <c r="D1015" s="0" t="inlineStr">
        <is>
          <t>'133114</t>
        </is>
      </c>
      <c r="E1015" s="0" t="inlineStr">
        <is>
          <t>ISU CHLOE W BK:133114C-L</t>
        </is>
      </c>
      <c r="F1015" s="0" t="inlineStr">
        <is>
          <t>'801133114035</t>
        </is>
      </c>
      <c r="G1015" s="0" t="inlineStr">
        <is>
          <t>WOMENS</t>
        </is>
      </c>
      <c r="H1015" s="0" t="inlineStr">
        <is>
          <t>L</t>
        </is>
      </c>
      <c r="I1015" s="0">
        <v>54.99</v>
      </c>
      <c r="J1015" s="0">
        <v>12</v>
      </c>
    </row>
    <row r="1016" spans="1:10" customHeight="0">
      <c r="A1016" s="0">
        <f>HYPERLINK("https://dl.dropboxusercontent.com/scl/fi/perc2eq4jgrhblqz1wzqp/5x3a859057124.jpg?rlkey=tee38bfs00s8043kb2avc7lfm&amp;dl=0","Click to download Image")</f>
      </c>
      <c r="B1016" s="0">
        <f>HYPERLINK("https://dl.dropboxusercontent.com/scl/fi/bnikw2ysg3dl7nisfhmht/graphic-update2022-womens-no-inseam.jpg?rlkey=8w805lrf9avstpktbjb4wx63t&amp;dl=0","Click to download SizeChart")</f>
      </c>
      <c r="C1016" s="0" t="inlineStr">
        <is>
          <t>Chloe Women's Leggings</t>
        </is>
      </c>
      <c r="D1016" s="0" t="inlineStr">
        <is>
          <t>'133114</t>
        </is>
      </c>
      <c r="E1016" s="0" t="inlineStr">
        <is>
          <t>ISU CHLOE W BK:133114D-XL</t>
        </is>
      </c>
      <c r="F1016" s="0" t="inlineStr">
        <is>
          <t>'801133114042</t>
        </is>
      </c>
      <c r="G1016" s="0" t="inlineStr">
        <is>
          <t>WOMENS</t>
        </is>
      </c>
      <c r="H1016" s="0" t="inlineStr">
        <is>
          <t>XL</t>
        </is>
      </c>
      <c r="I1016" s="0">
        <v>54.99</v>
      </c>
      <c r="J1016" s="0">
        <v>6</v>
      </c>
    </row>
    <row r="1017" spans="1:10" customHeight="0">
      <c r="A1017" s="0">
        <f>HYPERLINK("https://dl.dropboxusercontent.com/scl/fi/perc2eq4jgrhblqz1wzqp/5x3a859057124.jpg?rlkey=tee38bfs00s8043kb2avc7lfm&amp;dl=0","Click to download Image")</f>
      </c>
      <c r="B1017" s="0">
        <f>HYPERLINK("https://dl.dropboxusercontent.com/scl/fi/bnikw2ysg3dl7nisfhmht/graphic-update2022-womens-no-inseam.jpg?rlkey=8w805lrf9avstpktbjb4wx63t&amp;dl=0","Click to download SizeChart")</f>
      </c>
      <c r="C1017" s="0" t="inlineStr">
        <is>
          <t>Chloe Women's Leggings</t>
        </is>
      </c>
      <c r="D1017" s="0" t="inlineStr">
        <is>
          <t>'133114</t>
        </is>
      </c>
      <c r="E1017" s="0" t="inlineStr">
        <is>
          <t>ISU CHLOE W BK:133114E-2XL</t>
        </is>
      </c>
      <c r="F1017" s="0" t="inlineStr">
        <is>
          <t>'801133114059</t>
        </is>
      </c>
      <c r="G1017" s="0" t="inlineStr">
        <is>
          <t>WOMENS</t>
        </is>
      </c>
      <c r="H1017" s="0" t="inlineStr">
        <is>
          <t>2XL</t>
        </is>
      </c>
      <c r="I1017" s="0">
        <v>54.99</v>
      </c>
      <c r="J1017" s="0">
        <v>6</v>
      </c>
    </row>
    <row r="1018" spans="1:10" customHeight="0">
      <c r="A1018" s="0">
        <f>HYPERLINK("https://dl.dropboxusercontent.com/scl/fi/perc2eq4jgrhblqz1wzqp/5x3a859057124.jpg?rlkey=tee38bfs00s8043kb2avc7lfm&amp;dl=0","Click to download Image")</f>
      </c>
      <c r="B1018" s="0">
        <f>HYPERLINK("https://dl.dropboxusercontent.com/scl/fi/bnikw2ysg3dl7nisfhmht/graphic-update2022-womens-no-inseam.jpg?rlkey=8w805lrf9avstpktbjb4wx63t&amp;dl=0","Click to download SizeChart")</f>
      </c>
      <c r="C1018" s="0" t="inlineStr">
        <is>
          <t>Chloe Women's Leggings</t>
        </is>
      </c>
      <c r="D1018" s="0" t="inlineStr">
        <is>
          <t>'133114</t>
        </is>
      </c>
      <c r="E1018" s="0" t="inlineStr">
        <is>
          <t>ISU CHLOE W BK:133114F-3XL</t>
        </is>
      </c>
      <c r="F1018" s="0" t="inlineStr">
        <is>
          <t>'801133114066</t>
        </is>
      </c>
      <c r="G1018" s="0" t="inlineStr">
        <is>
          <t>WOMENS</t>
        </is>
      </c>
      <c r="H1018" s="0" t="inlineStr">
        <is>
          <t>3XL</t>
        </is>
      </c>
      <c r="I1018" s="0">
        <v>54.99</v>
      </c>
      <c r="J1018" s="0">
        <v>3</v>
      </c>
    </row>
    <row r="1019" spans="1:10" customHeight="0">
      <c r="A1019" s="0">
        <f>HYPERLINK("https://dl.dropboxusercontent.com/scl/fi/perc2eq4jgrhblqz1wzqp/5x3a859057124.jpg?rlkey=tee38bfs00s8043kb2avc7lfm&amp;dl=0","Click to download Image")</f>
      </c>
      <c r="B1019" s="0">
        <f>HYPERLINK("https://dl.dropboxusercontent.com/scl/fi/bnikw2ysg3dl7nisfhmht/graphic-update2022-womens-no-inseam.jpg?rlkey=8w805lrf9avstpktbjb4wx63t&amp;dl=0","Click to download SizeChart")</f>
      </c>
      <c r="C1019" s="0" t="inlineStr">
        <is>
          <t>Chloe Women's Leggings</t>
        </is>
      </c>
      <c r="D1019" s="0" t="inlineStr">
        <is>
          <t>'133114</t>
        </is>
      </c>
      <c r="E1019" s="0" t="inlineStr">
        <is>
          <t>ISU CHLOE W BK 12PK:133114Z-12PK</t>
        </is>
      </c>
      <c r="F1019" s="0" t="inlineStr">
        <is>
          <t>'801133114998</t>
        </is>
      </c>
      <c r="G1019" s="0" t="inlineStr">
        <is>
          <t>WOMENS</t>
        </is>
      </c>
      <c r="H1019" s="0" t="inlineStr">
        <is>
          <t>12 PACK</t>
        </is>
      </c>
      <c r="I1019" s="0">
        <v>528</v>
      </c>
      <c r="J1019" s="0">
        <v>2</v>
      </c>
    </row>
    <row r="1020" spans="1:10" customHeight="0">
      <c r="A1020" s="0">
        <f>HYPERLINK("https://dl.dropboxusercontent.com/scl/fi/m3r3rlazl6hei33fonf3l/editdsc7588.jpg?rlkey=af6aczvvaipprna5boc005b5w&amp;dl=0","Click to download Image")</f>
      </c>
      <c r="B1020" s="0">
        <f>HYPERLINK("https://dl.dropboxusercontent.com/scl/fi/ney23ohxxshp235zy2b3d/womens-pullover-size-chartsvickie.jpg?rlkey=4jue0sd56xyn2yrtr5xr0z80m&amp;dl=0","Click to download SizeChart")</f>
      </c>
      <c r="C1020" s="0" t="inlineStr">
        <is>
          <t>Vickie Women's Pullover</t>
        </is>
      </c>
      <c r="D1020" s="0" t="inlineStr">
        <is>
          <t>'134782</t>
        </is>
      </c>
      <c r="E1020" s="0" t="inlineStr">
        <is>
          <t>ISU VICKIE W DG:134782A-S</t>
        </is>
      </c>
      <c r="F1020" s="0" t="inlineStr">
        <is>
          <t>'801134782042</t>
        </is>
      </c>
      <c r="G1020" s="0" t="inlineStr">
        <is>
          <t>WOMENS</t>
        </is>
      </c>
      <c r="H1020" s="0" t="inlineStr">
        <is>
          <t>S</t>
        </is>
      </c>
      <c r="I1020" s="0">
        <v>59.99</v>
      </c>
      <c r="J1020" s="0">
        <v>0</v>
      </c>
    </row>
    <row r="1021" spans="1:10" customHeight="0">
      <c r="A1021" s="0">
        <f>HYPERLINK("https://dl.dropboxusercontent.com/scl/fi/m3r3rlazl6hei33fonf3l/editdsc7588.jpg?rlkey=af6aczvvaipprna5boc005b5w&amp;dl=0","Click to download Image")</f>
      </c>
      <c r="B1021" s="0">
        <f>HYPERLINK("https://dl.dropboxusercontent.com/scl/fi/ney23ohxxshp235zy2b3d/womens-pullover-size-chartsvickie.jpg?rlkey=4jue0sd56xyn2yrtr5xr0z80m&amp;dl=0","Click to download SizeChart")</f>
      </c>
      <c r="C1021" s="0" t="inlineStr">
        <is>
          <t>Vickie Women's Pullover</t>
        </is>
      </c>
      <c r="D1021" s="0" t="inlineStr">
        <is>
          <t>'134782</t>
        </is>
      </c>
      <c r="E1021" s="0" t="inlineStr">
        <is>
          <t>ISU VICKIE W DG:134782B-M</t>
        </is>
      </c>
      <c r="F1021" s="0" t="inlineStr">
        <is>
          <t>'801134782059</t>
        </is>
      </c>
      <c r="G1021" s="0" t="inlineStr">
        <is>
          <t>WOMENS</t>
        </is>
      </c>
      <c r="H1021" s="0" t="inlineStr">
        <is>
          <t>M</t>
        </is>
      </c>
      <c r="I1021" s="0">
        <v>59.99</v>
      </c>
      <c r="J1021" s="0">
        <v>0</v>
      </c>
    </row>
    <row r="1022" spans="1:10" customHeight="0">
      <c r="A1022" s="0">
        <f>HYPERLINK("https://dl.dropboxusercontent.com/scl/fi/m3r3rlazl6hei33fonf3l/editdsc7588.jpg?rlkey=af6aczvvaipprna5boc005b5w&amp;dl=0","Click to download Image")</f>
      </c>
      <c r="B1022" s="0">
        <f>HYPERLINK("https://dl.dropboxusercontent.com/scl/fi/ney23ohxxshp235zy2b3d/womens-pullover-size-chartsvickie.jpg?rlkey=4jue0sd56xyn2yrtr5xr0z80m&amp;dl=0","Click to download SizeChart")</f>
      </c>
      <c r="C1022" s="0" t="inlineStr">
        <is>
          <t>Vickie Women's Pullover</t>
        </is>
      </c>
      <c r="D1022" s="0" t="inlineStr">
        <is>
          <t>'134782</t>
        </is>
      </c>
      <c r="E1022" s="0" t="inlineStr">
        <is>
          <t>ISU VICKIE W DG:134782C-L</t>
        </is>
      </c>
      <c r="F1022" s="0" t="inlineStr">
        <is>
          <t>'801134782066</t>
        </is>
      </c>
      <c r="G1022" s="0" t="inlineStr">
        <is>
          <t>WOMENS</t>
        </is>
      </c>
      <c r="H1022" s="0" t="inlineStr">
        <is>
          <t>L</t>
        </is>
      </c>
      <c r="I1022" s="0">
        <v>59.99</v>
      </c>
      <c r="J1022" s="0">
        <v>0</v>
      </c>
    </row>
    <row r="1023" spans="1:10" customHeight="0">
      <c r="A1023" s="0">
        <f>HYPERLINK("https://dl.dropboxusercontent.com/scl/fi/m3r3rlazl6hei33fonf3l/editdsc7588.jpg?rlkey=af6aczvvaipprna5boc005b5w&amp;dl=0","Click to download Image")</f>
      </c>
      <c r="B1023" s="0">
        <f>HYPERLINK("https://dl.dropboxusercontent.com/scl/fi/ney23ohxxshp235zy2b3d/womens-pullover-size-chartsvickie.jpg?rlkey=4jue0sd56xyn2yrtr5xr0z80m&amp;dl=0","Click to download SizeChart")</f>
      </c>
      <c r="C1023" s="0" t="inlineStr">
        <is>
          <t>Vickie Women's Pullover</t>
        </is>
      </c>
      <c r="D1023" s="0" t="inlineStr">
        <is>
          <t>'134782</t>
        </is>
      </c>
      <c r="E1023" s="0" t="inlineStr">
        <is>
          <t>ISU VICKIE W DG:134782D-XL</t>
        </is>
      </c>
      <c r="F1023" s="0" t="inlineStr">
        <is>
          <t>'801134782073</t>
        </is>
      </c>
      <c r="G1023" s="0" t="inlineStr">
        <is>
          <t>WOMENS</t>
        </is>
      </c>
      <c r="H1023" s="0" t="inlineStr">
        <is>
          <t>XL</t>
        </is>
      </c>
      <c r="I1023" s="0">
        <v>59.99</v>
      </c>
      <c r="J1023" s="0">
        <v>0</v>
      </c>
    </row>
    <row r="1024" spans="1:10" customHeight="0">
      <c r="A1024" s="0">
        <f>HYPERLINK("https://dl.dropboxusercontent.com/scl/fi/m3r3rlazl6hei33fonf3l/editdsc7588.jpg?rlkey=af6aczvvaipprna5boc005b5w&amp;dl=0","Click to download Image")</f>
      </c>
      <c r="B1024" s="0">
        <f>HYPERLINK("https://dl.dropboxusercontent.com/scl/fi/ney23ohxxshp235zy2b3d/womens-pullover-size-chartsvickie.jpg?rlkey=4jue0sd56xyn2yrtr5xr0z80m&amp;dl=0","Click to download SizeChart")</f>
      </c>
      <c r="C1024" s="0" t="inlineStr">
        <is>
          <t>Vickie Women's Pullover</t>
        </is>
      </c>
      <c r="D1024" s="0" t="inlineStr">
        <is>
          <t>'134782</t>
        </is>
      </c>
      <c r="E1024" s="0" t="inlineStr">
        <is>
          <t>ISU VICKIE W DG:134782E-2XL</t>
        </is>
      </c>
      <c r="F1024" s="0" t="inlineStr">
        <is>
          <t>'801134782080</t>
        </is>
      </c>
      <c r="G1024" s="0" t="inlineStr">
        <is>
          <t>WOMENS</t>
        </is>
      </c>
      <c r="H1024" s="0" t="inlineStr">
        <is>
          <t>2XL</t>
        </is>
      </c>
      <c r="I1024" s="0">
        <v>59.99</v>
      </c>
      <c r="J1024" s="0">
        <v>0</v>
      </c>
    </row>
    <row r="1025" spans="1:10" customHeight="0">
      <c r="A1025" s="0">
        <f>HYPERLINK("https://dl.dropboxusercontent.com/scl/fi/m3r3rlazl6hei33fonf3l/editdsc7588.jpg?rlkey=af6aczvvaipprna5boc005b5w&amp;dl=0","Click to download Image")</f>
      </c>
      <c r="B1025" s="0">
        <f>HYPERLINK("https://dl.dropboxusercontent.com/scl/fi/ney23ohxxshp235zy2b3d/womens-pullover-size-chartsvickie.jpg?rlkey=4jue0sd56xyn2yrtr5xr0z80m&amp;dl=0","Click to download SizeChart")</f>
      </c>
      <c r="C1025" s="0" t="inlineStr">
        <is>
          <t>Vickie Women's Pullover</t>
        </is>
      </c>
      <c r="D1025" s="0" t="inlineStr">
        <is>
          <t>'134782</t>
        </is>
      </c>
      <c r="E1025" s="0" t="inlineStr">
        <is>
          <t>ISU VICKIE W DG:134782F-3XL</t>
        </is>
      </c>
      <c r="F1025" s="0" t="inlineStr">
        <is>
          <t>'801134782097</t>
        </is>
      </c>
      <c r="G1025" s="0" t="inlineStr">
        <is>
          <t>WOMENS</t>
        </is>
      </c>
      <c r="H1025" s="0" t="inlineStr">
        <is>
          <t>3XL</t>
        </is>
      </c>
      <c r="I1025" s="0">
        <v>59.99</v>
      </c>
      <c r="J1025" s="0">
        <v>4</v>
      </c>
    </row>
    <row r="1026" spans="1:10" customHeight="0">
      <c r="A1026" s="0">
        <f>HYPERLINK("https://dl.dropboxusercontent.com/scl/fi/m3r3rlazl6hei33fonf3l/editdsc7588.jpg?rlkey=af6aczvvaipprna5boc005b5w&amp;dl=0","Click to download Image")</f>
      </c>
      <c r="B1026" s="0">
        <f>HYPERLINK("https://dl.dropboxusercontent.com/scl/fi/ney23ohxxshp235zy2b3d/womens-pullover-size-chartsvickie.jpg?rlkey=4jue0sd56xyn2yrtr5xr0z80m&amp;dl=0","Click to download SizeChart")</f>
      </c>
      <c r="C1026" s="0" t="inlineStr">
        <is>
          <t>Vickie Women's Pullover</t>
        </is>
      </c>
      <c r="D1026" s="0" t="inlineStr">
        <is>
          <t>'134782</t>
        </is>
      </c>
      <c r="E1026" s="0" t="inlineStr">
        <is>
          <t>ISU VICKIE W DG 12PK:134782Z-12PK</t>
        </is>
      </c>
      <c r="F1026" s="0" t="inlineStr">
        <is>
          <t>'801134782998</t>
        </is>
      </c>
      <c r="G1026" s="0" t="inlineStr">
        <is>
          <t>WOMENS</t>
        </is>
      </c>
      <c r="H1026" s="0" t="inlineStr">
        <is>
          <t>12 PACK</t>
        </is>
      </c>
      <c r="I1026" s="0">
        <v>576</v>
      </c>
      <c r="J1026" s="0">
        <v>0</v>
      </c>
    </row>
    <row r="1027" spans="1:10" customHeight="0">
      <c r="A1027" s="0">
        <f>HYPERLINK("https://dl.dropboxusercontent.com/scl/fi/kjjunsf2eg1l06vz8ox4y/reagan03489.jpg?rlkey=z2pj4j19en7l6fl26hdxs4spf&amp;dl=0","Click to download Image")</f>
      </c>
      <c r="B1027" s="0">
        <f>HYPERLINK("https://dl.dropboxusercontent.com/scl/fi/kvcfgfevq7mqw0zucdmao/womens-hoodie-and-sweatshirt-size-chartsreagan.jpg?rlkey=ksna4n3kpwad0a4qt7xya40qj&amp;dl=0","Click to download SizeChart")</f>
      </c>
      <c r="C1027" s="0" t="inlineStr">
        <is>
          <t>Reagan Women's Hoodie</t>
        </is>
      </c>
      <c r="D1027" s="0" t="inlineStr">
        <is>
          <t>'132743</t>
        </is>
      </c>
      <c r="E1027" s="0" t="inlineStr">
        <is>
          <t>ISU REAGAN W BK:132743A-S</t>
        </is>
      </c>
      <c r="F1027" s="0" t="inlineStr">
        <is>
          <t>'801132743045</t>
        </is>
      </c>
      <c r="G1027" s="0" t="inlineStr">
        <is>
          <t>WOMENS</t>
        </is>
      </c>
      <c r="H1027" s="0" t="inlineStr">
        <is>
          <t>S</t>
        </is>
      </c>
      <c r="I1027" s="0">
        <v>64.99</v>
      </c>
      <c r="J1027" s="0">
        <v>16</v>
      </c>
    </row>
    <row r="1028" spans="1:10" customHeight="0">
      <c r="A1028" s="0">
        <f>HYPERLINK("https://dl.dropboxusercontent.com/scl/fi/kjjunsf2eg1l06vz8ox4y/reagan03489.jpg?rlkey=z2pj4j19en7l6fl26hdxs4spf&amp;dl=0","Click to download Image")</f>
      </c>
      <c r="B1028" s="0">
        <f>HYPERLINK("https://dl.dropboxusercontent.com/scl/fi/kvcfgfevq7mqw0zucdmao/womens-hoodie-and-sweatshirt-size-chartsreagan.jpg?rlkey=ksna4n3kpwad0a4qt7xya40qj&amp;dl=0","Click to download SizeChart")</f>
      </c>
      <c r="C1028" s="0" t="inlineStr">
        <is>
          <t>Reagan Women's Hoodie</t>
        </is>
      </c>
      <c r="D1028" s="0" t="inlineStr">
        <is>
          <t>'132743</t>
        </is>
      </c>
      <c r="E1028" s="0" t="inlineStr">
        <is>
          <t>ISU REAGAN W BK:132743B-M</t>
        </is>
      </c>
      <c r="F1028" s="0" t="inlineStr">
        <is>
          <t>'801132743052</t>
        </is>
      </c>
      <c r="G1028" s="0" t="inlineStr">
        <is>
          <t>WOMENS</t>
        </is>
      </c>
      <c r="H1028" s="0" t="inlineStr">
        <is>
          <t>M</t>
        </is>
      </c>
      <c r="I1028" s="0">
        <v>64.99</v>
      </c>
      <c r="J1028" s="0">
        <v>24</v>
      </c>
    </row>
    <row r="1029" spans="1:10" customHeight="0">
      <c r="A1029" s="0">
        <f>HYPERLINK("https://dl.dropboxusercontent.com/scl/fi/kjjunsf2eg1l06vz8ox4y/reagan03489.jpg?rlkey=z2pj4j19en7l6fl26hdxs4spf&amp;dl=0","Click to download Image")</f>
      </c>
      <c r="B1029" s="0">
        <f>HYPERLINK("https://dl.dropboxusercontent.com/scl/fi/kvcfgfevq7mqw0zucdmao/womens-hoodie-and-sweatshirt-size-chartsreagan.jpg?rlkey=ksna4n3kpwad0a4qt7xya40qj&amp;dl=0","Click to download SizeChart")</f>
      </c>
      <c r="C1029" s="0" t="inlineStr">
        <is>
          <t>Reagan Women's Hoodie</t>
        </is>
      </c>
      <c r="D1029" s="0" t="inlineStr">
        <is>
          <t>'132743</t>
        </is>
      </c>
      <c r="E1029" s="0" t="inlineStr">
        <is>
          <t>ISU REAGAN W BK:132743C-L</t>
        </is>
      </c>
      <c r="F1029" s="0" t="inlineStr">
        <is>
          <t>'801132743069</t>
        </is>
      </c>
      <c r="G1029" s="0" t="inlineStr">
        <is>
          <t>WOMENS</t>
        </is>
      </c>
      <c r="H1029" s="0" t="inlineStr">
        <is>
          <t>L</t>
        </is>
      </c>
      <c r="I1029" s="0">
        <v>64.99</v>
      </c>
      <c r="J1029" s="0">
        <v>22</v>
      </c>
    </row>
    <row r="1030" spans="1:10" customHeight="0">
      <c r="A1030" s="0">
        <f>HYPERLINK("https://dl.dropboxusercontent.com/scl/fi/kjjunsf2eg1l06vz8ox4y/reagan03489.jpg?rlkey=z2pj4j19en7l6fl26hdxs4spf&amp;dl=0","Click to download Image")</f>
      </c>
      <c r="B1030" s="0">
        <f>HYPERLINK("https://dl.dropboxusercontent.com/scl/fi/kvcfgfevq7mqw0zucdmao/womens-hoodie-and-sweatshirt-size-chartsreagan.jpg?rlkey=ksna4n3kpwad0a4qt7xya40qj&amp;dl=0","Click to download SizeChart")</f>
      </c>
      <c r="C1030" s="0" t="inlineStr">
        <is>
          <t>Reagan Women's Hoodie</t>
        </is>
      </c>
      <c r="D1030" s="0" t="inlineStr">
        <is>
          <t>'132743</t>
        </is>
      </c>
      <c r="E1030" s="0" t="inlineStr">
        <is>
          <t>ISU REAGAN W BK:132743D-XL</t>
        </is>
      </c>
      <c r="F1030" s="0" t="inlineStr">
        <is>
          <t>'801132743076</t>
        </is>
      </c>
      <c r="G1030" s="0" t="inlineStr">
        <is>
          <t>WOMENS</t>
        </is>
      </c>
      <c r="H1030" s="0" t="inlineStr">
        <is>
          <t>XL</t>
        </is>
      </c>
      <c r="I1030" s="0">
        <v>64.99</v>
      </c>
      <c r="J1030" s="0">
        <v>12</v>
      </c>
    </row>
    <row r="1031" spans="1:10" customHeight="0">
      <c r="A1031" s="0">
        <f>HYPERLINK("https://dl.dropboxusercontent.com/scl/fi/kjjunsf2eg1l06vz8ox4y/reagan03489.jpg?rlkey=z2pj4j19en7l6fl26hdxs4spf&amp;dl=0","Click to download Image")</f>
      </c>
      <c r="B1031" s="0">
        <f>HYPERLINK("https://dl.dropboxusercontent.com/scl/fi/kvcfgfevq7mqw0zucdmao/womens-hoodie-and-sweatshirt-size-chartsreagan.jpg?rlkey=ksna4n3kpwad0a4qt7xya40qj&amp;dl=0","Click to download SizeChart")</f>
      </c>
      <c r="C1031" s="0" t="inlineStr">
        <is>
          <t>Reagan Women's Hoodie</t>
        </is>
      </c>
      <c r="D1031" s="0" t="inlineStr">
        <is>
          <t>'132743</t>
        </is>
      </c>
      <c r="E1031" s="0" t="inlineStr">
        <is>
          <t>ISU REAGAN W BK:132743E-2XL</t>
        </is>
      </c>
      <c r="F1031" s="0" t="inlineStr">
        <is>
          <t>'801132743083</t>
        </is>
      </c>
      <c r="G1031" s="0" t="inlineStr">
        <is>
          <t>WOMENS</t>
        </is>
      </c>
      <c r="H1031" s="0" t="inlineStr">
        <is>
          <t>2XL</t>
        </is>
      </c>
      <c r="I1031" s="0">
        <v>64.99</v>
      </c>
      <c r="J1031" s="0">
        <v>3</v>
      </c>
    </row>
    <row r="1032" spans="1:10" customHeight="0">
      <c r="A1032" s="0">
        <f>HYPERLINK("https://dl.dropboxusercontent.com/scl/fi/kjjunsf2eg1l06vz8ox4y/reagan03489.jpg?rlkey=z2pj4j19en7l6fl26hdxs4spf&amp;dl=0","Click to download Image")</f>
      </c>
      <c r="B1032" s="0">
        <f>HYPERLINK("https://dl.dropboxusercontent.com/scl/fi/kvcfgfevq7mqw0zucdmao/womens-hoodie-and-sweatshirt-size-chartsreagan.jpg?rlkey=ksna4n3kpwad0a4qt7xya40qj&amp;dl=0","Click to download SizeChart")</f>
      </c>
      <c r="C1032" s="0" t="inlineStr">
        <is>
          <t>Reagan Women's Hoodie</t>
        </is>
      </c>
      <c r="D1032" s="0" t="inlineStr">
        <is>
          <t>'132743</t>
        </is>
      </c>
      <c r="E1032" s="0" t="inlineStr">
        <is>
          <t>ISU REAGAN W BK:132743F-3XL</t>
        </is>
      </c>
      <c r="F1032" s="0" t="inlineStr">
        <is>
          <t>'801132743090</t>
        </is>
      </c>
      <c r="G1032" s="0" t="inlineStr">
        <is>
          <t>WOMENS</t>
        </is>
      </c>
      <c r="H1032" s="0" t="inlineStr">
        <is>
          <t>3XL</t>
        </is>
      </c>
      <c r="I1032" s="0">
        <v>64.99</v>
      </c>
      <c r="J1032" s="0">
        <v>1</v>
      </c>
    </row>
    <row r="1033" spans="1:10" customHeight="0">
      <c r="A1033" s="0">
        <f>HYPERLINK("https://dl.dropboxusercontent.com/scl/fi/kjjunsf2eg1l06vz8ox4y/reagan03489.jpg?rlkey=z2pj4j19en7l6fl26hdxs4spf&amp;dl=0","Click to download Image")</f>
      </c>
      <c r="B1033" s="0">
        <f>HYPERLINK("https://dl.dropboxusercontent.com/scl/fi/kvcfgfevq7mqw0zucdmao/womens-hoodie-and-sweatshirt-size-chartsreagan.jpg?rlkey=ksna4n3kpwad0a4qt7xya40qj&amp;dl=0","Click to download SizeChart")</f>
      </c>
      <c r="C1033" s="0" t="inlineStr">
        <is>
          <t>Reagan Women's Hoodie</t>
        </is>
      </c>
      <c r="D1033" s="0" t="inlineStr">
        <is>
          <t>'132743</t>
        </is>
      </c>
      <c r="E1033" s="0" t="inlineStr">
        <is>
          <t>ISU REAGAN W BK 12PK:132743Z-12PK</t>
        </is>
      </c>
      <c r="F1033" s="0" t="inlineStr">
        <is>
          <t>'801132743991</t>
        </is>
      </c>
      <c r="G1033" s="0" t="inlineStr">
        <is>
          <t>WOMENS</t>
        </is>
      </c>
      <c r="H1033" s="0" t="inlineStr">
        <is>
          <t>12 PACK</t>
        </is>
      </c>
      <c r="I1033" s="0">
        <v>624</v>
      </c>
      <c r="J1033" s="0">
        <v>5</v>
      </c>
    </row>
    <row r="1034" spans="1:10" customHeight="0">
      <c r="A1034" s="0">
        <f>HYPERLINK("https://dl.dropboxusercontent.com/scl/fi/f5m31b642xo6g6zm59p25/balance-134864-t.jpg?rlkey=bgvrqnrsbtoz1ahf2qwapf45y&amp;dl=0","Click to download Image")</f>
      </c>
      <c r="B1034" s="0">
        <f>HYPERLINK("https://dl.dropboxusercontent.com/scl/fi/kiefmtn3u9vjx0vtqnw0o/graphic-update2022-mens.jpg?rlkey=jesw7m9pc7st63zue0yjznla4&amp;dl=0","Click to download SizeChart")</f>
      </c>
      <c r="C1034" s="0" t="inlineStr">
        <is>
          <t>Balance Men's Hoodie</t>
        </is>
      </c>
      <c r="D1034" s="0" t="inlineStr">
        <is>
          <t>'134864</t>
        </is>
      </c>
      <c r="E1034" s="0" t="inlineStr">
        <is>
          <t>ISU BALANC M CL:134864A-S</t>
        </is>
      </c>
      <c r="F1034" s="0" t="inlineStr">
        <is>
          <t>'801134864045</t>
        </is>
      </c>
      <c r="G1034" s="0" t="inlineStr">
        <is>
          <t>MENS</t>
        </is>
      </c>
      <c r="H1034" s="0" t="inlineStr">
        <is>
          <t>S</t>
        </is>
      </c>
      <c r="I1034" s="0">
        <v>59.99</v>
      </c>
      <c r="J1034" s="0">
        <v>2</v>
      </c>
    </row>
    <row r="1035" spans="1:10" customHeight="0">
      <c r="A1035" s="0">
        <f>HYPERLINK("https://dl.dropboxusercontent.com/scl/fi/f5m31b642xo6g6zm59p25/balance-134864-t.jpg?rlkey=bgvrqnrsbtoz1ahf2qwapf45y&amp;dl=0","Click to download Image")</f>
      </c>
      <c r="B1035" s="0">
        <f>HYPERLINK("https://dl.dropboxusercontent.com/scl/fi/kiefmtn3u9vjx0vtqnw0o/graphic-update2022-mens.jpg?rlkey=jesw7m9pc7st63zue0yjznla4&amp;dl=0","Click to download SizeChart")</f>
      </c>
      <c r="C1035" s="0" t="inlineStr">
        <is>
          <t>Balance Men's Hoodie</t>
        </is>
      </c>
      <c r="D1035" s="0" t="inlineStr">
        <is>
          <t>'134864</t>
        </is>
      </c>
      <c r="E1035" s="0" t="inlineStr">
        <is>
          <t>ISU BALANC M CL:134864B-M</t>
        </is>
      </c>
      <c r="F1035" s="0" t="inlineStr">
        <is>
          <t>'801134864052</t>
        </is>
      </c>
      <c r="G1035" s="0" t="inlineStr">
        <is>
          <t>MENS</t>
        </is>
      </c>
      <c r="H1035" s="0" t="inlineStr">
        <is>
          <t>M</t>
        </is>
      </c>
      <c r="I1035" s="0">
        <v>59.99</v>
      </c>
      <c r="J1035" s="0">
        <v>5</v>
      </c>
    </row>
    <row r="1036" spans="1:10" customHeight="0">
      <c r="A1036" s="0">
        <f>HYPERLINK("https://dl.dropboxusercontent.com/scl/fi/f5m31b642xo6g6zm59p25/balance-134864-t.jpg?rlkey=bgvrqnrsbtoz1ahf2qwapf45y&amp;dl=0","Click to download Image")</f>
      </c>
      <c r="B1036" s="0">
        <f>HYPERLINK("https://dl.dropboxusercontent.com/scl/fi/kiefmtn3u9vjx0vtqnw0o/graphic-update2022-mens.jpg?rlkey=jesw7m9pc7st63zue0yjznla4&amp;dl=0","Click to download SizeChart")</f>
      </c>
      <c r="C1036" s="0" t="inlineStr">
        <is>
          <t>Balance Men's Hoodie</t>
        </is>
      </c>
      <c r="D1036" s="0" t="inlineStr">
        <is>
          <t>'134864</t>
        </is>
      </c>
      <c r="E1036" s="0" t="inlineStr">
        <is>
          <t>ISU BALANC M CL:134864C-L</t>
        </is>
      </c>
      <c r="F1036" s="0" t="inlineStr">
        <is>
          <t>'801134864069</t>
        </is>
      </c>
      <c r="G1036" s="0" t="inlineStr">
        <is>
          <t>MENS</t>
        </is>
      </c>
      <c r="H1036" s="0" t="inlineStr">
        <is>
          <t>L</t>
        </is>
      </c>
      <c r="I1036" s="0">
        <v>59.99</v>
      </c>
      <c r="J1036" s="0">
        <v>4</v>
      </c>
    </row>
    <row r="1037" spans="1:10" customHeight="0">
      <c r="A1037" s="0">
        <f>HYPERLINK("https://dl.dropboxusercontent.com/scl/fi/f5m31b642xo6g6zm59p25/balance-134864-t.jpg?rlkey=bgvrqnrsbtoz1ahf2qwapf45y&amp;dl=0","Click to download Image")</f>
      </c>
      <c r="B1037" s="0">
        <f>HYPERLINK("https://dl.dropboxusercontent.com/scl/fi/kiefmtn3u9vjx0vtqnw0o/graphic-update2022-mens.jpg?rlkey=jesw7m9pc7st63zue0yjznla4&amp;dl=0","Click to download SizeChart")</f>
      </c>
      <c r="C1037" s="0" t="inlineStr">
        <is>
          <t>Balance Men's Hoodie</t>
        </is>
      </c>
      <c r="D1037" s="0" t="inlineStr">
        <is>
          <t>'134864</t>
        </is>
      </c>
      <c r="E1037" s="0" t="inlineStr">
        <is>
          <t>ISU BALANC M CL:134864D-XL</t>
        </is>
      </c>
      <c r="F1037" s="0" t="inlineStr">
        <is>
          <t>'801134864076</t>
        </is>
      </c>
      <c r="G1037" s="0" t="inlineStr">
        <is>
          <t>MENS</t>
        </is>
      </c>
      <c r="H1037" s="0" t="inlineStr">
        <is>
          <t>XL</t>
        </is>
      </c>
      <c r="I1037" s="0">
        <v>59.99</v>
      </c>
      <c r="J1037" s="0">
        <v>4</v>
      </c>
    </row>
    <row r="1038" spans="1:10" customHeight="0">
      <c r="A1038" s="0">
        <f>HYPERLINK("https://dl.dropboxusercontent.com/scl/fi/f5m31b642xo6g6zm59p25/balance-134864-t.jpg?rlkey=bgvrqnrsbtoz1ahf2qwapf45y&amp;dl=0","Click to download Image")</f>
      </c>
      <c r="B1038" s="0">
        <f>HYPERLINK("https://dl.dropboxusercontent.com/scl/fi/kiefmtn3u9vjx0vtqnw0o/graphic-update2022-mens.jpg?rlkey=jesw7m9pc7st63zue0yjznla4&amp;dl=0","Click to download SizeChart")</f>
      </c>
      <c r="C1038" s="0" t="inlineStr">
        <is>
          <t>Balance Men's Hoodie</t>
        </is>
      </c>
      <c r="D1038" s="0" t="inlineStr">
        <is>
          <t>'134864</t>
        </is>
      </c>
      <c r="E1038" s="0" t="inlineStr">
        <is>
          <t>ISU BALANC M CL:134864E-2XL</t>
        </is>
      </c>
      <c r="F1038" s="0" t="inlineStr">
        <is>
          <t>'801134864083</t>
        </is>
      </c>
      <c r="G1038" s="0" t="inlineStr">
        <is>
          <t>MENS</t>
        </is>
      </c>
      <c r="H1038" s="0" t="inlineStr">
        <is>
          <t>2XL</t>
        </is>
      </c>
      <c r="I1038" s="0">
        <v>59.99</v>
      </c>
      <c r="J1038" s="0">
        <v>2</v>
      </c>
    </row>
    <row r="1039" spans="1:10" customHeight="0">
      <c r="A1039" s="0">
        <f>HYPERLINK("https://dl.dropboxusercontent.com/scl/fi/f5m31b642xo6g6zm59p25/balance-134864-t.jpg?rlkey=bgvrqnrsbtoz1ahf2qwapf45y&amp;dl=0","Click to download Image")</f>
      </c>
      <c r="B1039" s="0">
        <f>HYPERLINK("https://dl.dropboxusercontent.com/scl/fi/kiefmtn3u9vjx0vtqnw0o/graphic-update2022-mens.jpg?rlkey=jesw7m9pc7st63zue0yjznla4&amp;dl=0","Click to download SizeChart")</f>
      </c>
      <c r="C1039" s="0" t="inlineStr">
        <is>
          <t>Balance Men's Hoodie</t>
        </is>
      </c>
      <c r="D1039" s="0" t="inlineStr">
        <is>
          <t>'134864</t>
        </is>
      </c>
      <c r="E1039" s="0" t="inlineStr">
        <is>
          <t>ISU BALANC M CL:134864F-3XL</t>
        </is>
      </c>
      <c r="F1039" s="0" t="inlineStr">
        <is>
          <t>'801134864090</t>
        </is>
      </c>
      <c r="G1039" s="0" t="inlineStr">
        <is>
          <t>MENS</t>
        </is>
      </c>
      <c r="H1039" s="0" t="inlineStr">
        <is>
          <t>3XL</t>
        </is>
      </c>
      <c r="I1039" s="0">
        <v>59.99</v>
      </c>
      <c r="J1039" s="0">
        <v>1</v>
      </c>
    </row>
    <row r="1040" spans="1:10" customHeight="0">
      <c r="A1040" s="0">
        <f>HYPERLINK("https://dl.dropboxusercontent.com/scl/fi/f5m31b642xo6g6zm59p25/balance-134864-t.jpg?rlkey=bgvrqnrsbtoz1ahf2qwapf45y&amp;dl=0","Click to download Image")</f>
      </c>
      <c r="B1040" s="0">
        <f>HYPERLINK("https://dl.dropboxusercontent.com/scl/fi/kiefmtn3u9vjx0vtqnw0o/graphic-update2022-mens.jpg?rlkey=jesw7m9pc7st63zue0yjznla4&amp;dl=0","Click to download SizeChart")</f>
      </c>
      <c r="C1040" s="0" t="inlineStr">
        <is>
          <t>Balance Men's Hoodie</t>
        </is>
      </c>
      <c r="D1040" s="0" t="inlineStr">
        <is>
          <t>'134864</t>
        </is>
      </c>
      <c r="E1040" s="0" t="inlineStr">
        <is>
          <t>ISU BALANC M CL 12PK:134864Z-12PK</t>
        </is>
      </c>
      <c r="F1040" s="0" t="inlineStr">
        <is>
          <t>'801134864991</t>
        </is>
      </c>
      <c r="G1040" s="0" t="inlineStr">
        <is>
          <t>MENS</t>
        </is>
      </c>
      <c r="H1040" s="0" t="inlineStr">
        <is>
          <t>12 PACK</t>
        </is>
      </c>
      <c r="I1040" s="0">
        <v>582</v>
      </c>
      <c r="J1040" s="0">
        <v>1</v>
      </c>
    </row>
    <row r="1041" spans="1:10" customHeight="0">
      <c r="A1041" s="0">
        <f>HYPERLINK("https://dl.dropboxusercontent.com/scl/fi/gjvdpn0nkajnft2ffivfp/mountain-135150-t.jpg?rlkey=6eh97gg45m4j76vdryv560sda&amp;dl=0","Click to download Image")</f>
      </c>
      <c r="B1041" s="0">
        <f>HYPERLINK("https://dl.dropboxusercontent.com/scl/fi/p9nc0wmpop3m1m1zwh517/mens-pullover-size-chartsblaise.jpg?rlkey=gnonmnnpokj07kpgwlfobtnw6&amp;dl=0","Click to download SizeChart")</f>
      </c>
      <c r="C1041" s="0" t="inlineStr">
        <is>
          <t>Mountain Men's Pullover</t>
        </is>
      </c>
      <c r="D1041" s="0" t="inlineStr">
        <is>
          <t>'135150</t>
        </is>
      </c>
      <c r="E1041" s="0" t="inlineStr">
        <is>
          <t>ISU MOUNTA M LG:135150A-S</t>
        </is>
      </c>
      <c r="F1041" s="0" t="inlineStr">
        <is>
          <t>'801135150048</t>
        </is>
      </c>
      <c r="G1041" s="0" t="inlineStr">
        <is>
          <t>MENS</t>
        </is>
      </c>
      <c r="H1041" s="0" t="inlineStr">
        <is>
          <t>S</t>
        </is>
      </c>
      <c r="I1041" s="0">
        <v>54.99</v>
      </c>
      <c r="J1041" s="0">
        <v>6</v>
      </c>
    </row>
    <row r="1042" spans="1:10" customHeight="0">
      <c r="A1042" s="0">
        <f>HYPERLINK("https://dl.dropboxusercontent.com/scl/fi/gjvdpn0nkajnft2ffivfp/mountain-135150-t.jpg?rlkey=6eh97gg45m4j76vdryv560sda&amp;dl=0","Click to download Image")</f>
      </c>
      <c r="B1042" s="0">
        <f>HYPERLINK("https://dl.dropboxusercontent.com/scl/fi/p9nc0wmpop3m1m1zwh517/mens-pullover-size-chartsblaise.jpg?rlkey=gnonmnnpokj07kpgwlfobtnw6&amp;dl=0","Click to download SizeChart")</f>
      </c>
      <c r="C1042" s="0" t="inlineStr">
        <is>
          <t>Mountain Men's Pullover</t>
        </is>
      </c>
      <c r="D1042" s="0" t="inlineStr">
        <is>
          <t>'135150</t>
        </is>
      </c>
      <c r="E1042" s="0" t="inlineStr">
        <is>
          <t>ISU MOUNTA M LG:135150B-M</t>
        </is>
      </c>
      <c r="F1042" s="0" t="inlineStr">
        <is>
          <t>'801135150055</t>
        </is>
      </c>
      <c r="G1042" s="0" t="inlineStr">
        <is>
          <t>MENS</t>
        </is>
      </c>
      <c r="H1042" s="0" t="inlineStr">
        <is>
          <t>M</t>
        </is>
      </c>
      <c r="I1042" s="0">
        <v>54.99</v>
      </c>
      <c r="J1042" s="0">
        <v>4</v>
      </c>
    </row>
    <row r="1043" spans="1:10" customHeight="0">
      <c r="A1043" s="0">
        <f>HYPERLINK("https://dl.dropboxusercontent.com/scl/fi/gjvdpn0nkajnft2ffivfp/mountain-135150-t.jpg?rlkey=6eh97gg45m4j76vdryv560sda&amp;dl=0","Click to download Image")</f>
      </c>
      <c r="B1043" s="0">
        <f>HYPERLINK("https://dl.dropboxusercontent.com/scl/fi/p9nc0wmpop3m1m1zwh517/mens-pullover-size-chartsblaise.jpg?rlkey=gnonmnnpokj07kpgwlfobtnw6&amp;dl=0","Click to download SizeChart")</f>
      </c>
      <c r="C1043" s="0" t="inlineStr">
        <is>
          <t>Mountain Men's Pullover</t>
        </is>
      </c>
      <c r="D1043" s="0" t="inlineStr">
        <is>
          <t>'135150</t>
        </is>
      </c>
      <c r="E1043" s="0" t="inlineStr">
        <is>
          <t>ISU MOUNTA M LG:135150C-L</t>
        </is>
      </c>
      <c r="F1043" s="0" t="inlineStr">
        <is>
          <t>'801135150062</t>
        </is>
      </c>
      <c r="G1043" s="0" t="inlineStr">
        <is>
          <t>MENS</t>
        </is>
      </c>
      <c r="H1043" s="0" t="inlineStr">
        <is>
          <t>L</t>
        </is>
      </c>
      <c r="I1043" s="0">
        <v>54.99</v>
      </c>
      <c r="J1043" s="0">
        <v>6</v>
      </c>
    </row>
    <row r="1044" spans="1:10" customHeight="0">
      <c r="A1044" s="0">
        <f>HYPERLINK("https://dl.dropboxusercontent.com/scl/fi/gjvdpn0nkajnft2ffivfp/mountain-135150-t.jpg?rlkey=6eh97gg45m4j76vdryv560sda&amp;dl=0","Click to download Image")</f>
      </c>
      <c r="B1044" s="0">
        <f>HYPERLINK("https://dl.dropboxusercontent.com/scl/fi/p9nc0wmpop3m1m1zwh517/mens-pullover-size-chartsblaise.jpg?rlkey=gnonmnnpokj07kpgwlfobtnw6&amp;dl=0","Click to download SizeChart")</f>
      </c>
      <c r="C1044" s="0" t="inlineStr">
        <is>
          <t>Mountain Men's Pullover</t>
        </is>
      </c>
      <c r="D1044" s="0" t="inlineStr">
        <is>
          <t>'135150</t>
        </is>
      </c>
      <c r="E1044" s="0" t="inlineStr">
        <is>
          <t>ISU MOUNTA M LG:135150D-XL</t>
        </is>
      </c>
      <c r="F1044" s="0" t="inlineStr">
        <is>
          <t>'801135150079</t>
        </is>
      </c>
      <c r="G1044" s="0" t="inlineStr">
        <is>
          <t>MENS</t>
        </is>
      </c>
      <c r="H1044" s="0" t="inlineStr">
        <is>
          <t>XL</t>
        </is>
      </c>
      <c r="I1044" s="0">
        <v>54.99</v>
      </c>
      <c r="J1044" s="0">
        <v>0</v>
      </c>
    </row>
    <row r="1045" spans="1:10" customHeight="0">
      <c r="A1045" s="0">
        <f>HYPERLINK("https://dl.dropboxusercontent.com/scl/fi/gjvdpn0nkajnft2ffivfp/mountain-135150-t.jpg?rlkey=6eh97gg45m4j76vdryv560sda&amp;dl=0","Click to download Image")</f>
      </c>
      <c r="B1045" s="0">
        <f>HYPERLINK("https://dl.dropboxusercontent.com/scl/fi/p9nc0wmpop3m1m1zwh517/mens-pullover-size-chartsblaise.jpg?rlkey=gnonmnnpokj07kpgwlfobtnw6&amp;dl=0","Click to download SizeChart")</f>
      </c>
      <c r="C1045" s="0" t="inlineStr">
        <is>
          <t>Mountain Men's Pullover</t>
        </is>
      </c>
      <c r="D1045" s="0" t="inlineStr">
        <is>
          <t>'135150</t>
        </is>
      </c>
      <c r="E1045" s="0" t="inlineStr">
        <is>
          <t>ISU MOUNTA M LG:135150E-2XL</t>
        </is>
      </c>
      <c r="F1045" s="0" t="inlineStr">
        <is>
          <t>'801135150086</t>
        </is>
      </c>
      <c r="G1045" s="0" t="inlineStr">
        <is>
          <t>MENS</t>
        </is>
      </c>
      <c r="H1045" s="0" t="inlineStr">
        <is>
          <t>2XL</t>
        </is>
      </c>
      <c r="I1045" s="0">
        <v>54.99</v>
      </c>
      <c r="J1045" s="0">
        <v>0</v>
      </c>
    </row>
    <row r="1046" spans="1:10" customHeight="0">
      <c r="A1046" s="0">
        <f>HYPERLINK("https://dl.dropboxusercontent.com/scl/fi/gjvdpn0nkajnft2ffivfp/mountain-135150-t.jpg?rlkey=6eh97gg45m4j76vdryv560sda&amp;dl=0","Click to download Image")</f>
      </c>
      <c r="B1046" s="0">
        <f>HYPERLINK("https://dl.dropboxusercontent.com/scl/fi/p9nc0wmpop3m1m1zwh517/mens-pullover-size-chartsblaise.jpg?rlkey=gnonmnnpokj07kpgwlfobtnw6&amp;dl=0","Click to download SizeChart")</f>
      </c>
      <c r="C1046" s="0" t="inlineStr">
        <is>
          <t>Mountain Men's Pullover</t>
        </is>
      </c>
      <c r="D1046" s="0" t="inlineStr">
        <is>
          <t>'135150</t>
        </is>
      </c>
      <c r="E1046" s="0" t="inlineStr">
        <is>
          <t>ISU MOUNTA M LG:135150F-3XL</t>
        </is>
      </c>
      <c r="F1046" s="0" t="inlineStr">
        <is>
          <t>'801135150093</t>
        </is>
      </c>
      <c r="G1046" s="0" t="inlineStr">
        <is>
          <t>MENS</t>
        </is>
      </c>
      <c r="H1046" s="0" t="inlineStr">
        <is>
          <t>3XL</t>
        </is>
      </c>
      <c r="I1046" s="0">
        <v>54.99</v>
      </c>
      <c r="J1046" s="0">
        <v>2</v>
      </c>
    </row>
    <row r="1047" spans="1:10" customHeight="0">
      <c r="A1047" s="0">
        <f>HYPERLINK("https://dl.dropboxusercontent.com/scl/fi/gjvdpn0nkajnft2ffivfp/mountain-135150-t.jpg?rlkey=6eh97gg45m4j76vdryv560sda&amp;dl=0","Click to download Image")</f>
      </c>
      <c r="B1047" s="0">
        <f>HYPERLINK("https://dl.dropboxusercontent.com/scl/fi/p9nc0wmpop3m1m1zwh517/mens-pullover-size-chartsblaise.jpg?rlkey=gnonmnnpokj07kpgwlfobtnw6&amp;dl=0","Click to download SizeChart")</f>
      </c>
      <c r="C1047" s="0" t="inlineStr">
        <is>
          <t>Mountain Men's Pullover</t>
        </is>
      </c>
      <c r="D1047" s="0" t="inlineStr">
        <is>
          <t>'135150</t>
        </is>
      </c>
      <c r="E1047" s="0" t="inlineStr">
        <is>
          <t>ISU MOUNTA M LG 12PK:135150Z-12PK</t>
        </is>
      </c>
      <c r="F1047" s="0" t="inlineStr">
        <is>
          <t>'801135150994</t>
        </is>
      </c>
      <c r="G1047" s="0" t="inlineStr">
        <is>
          <t>MENS</t>
        </is>
      </c>
      <c r="H1047" s="0" t="inlineStr">
        <is>
          <t>12 PACK</t>
        </is>
      </c>
      <c r="I1047" s="0">
        <v>534</v>
      </c>
      <c r="J1047" s="0">
        <v>0</v>
      </c>
    </row>
    <row r="1048" spans="1:10" customHeight="0">
      <c r="A1048" s="0">
        <f>HYPERLINK("https://dl.dropboxusercontent.com/scl/fi/3e6k6d5iz9r2q9dr8r2w3/132447-af.jpg?rlkey=nmgyr9q98acwxcshjzw3cj6mg&amp;dl=0","Click to download Image")</f>
      </c>
      <c r="B1048" s="0">
        <f>HYPERLINK("https://dl.dropboxusercontent.com/scl/fi/b0fkc7cfm8zn8guv1le7o/graphic-update2022-mens.jpg?rlkey=tk1g781vxtavng90uz9k9krtg&amp;dl=0","Click to download SizeChart")</f>
      </c>
      <c r="C1048" s="0" t="inlineStr">
        <is>
          <t>Court Men's Pullover</t>
        </is>
      </c>
      <c r="D1048" s="0" t="inlineStr">
        <is>
          <t>'132447</t>
        </is>
      </c>
      <c r="E1048" s="0" t="inlineStr">
        <is>
          <t>ISU COURT M CL:132447A-S</t>
        </is>
      </c>
      <c r="F1048" s="0" t="inlineStr">
        <is>
          <t>'801132447042</t>
        </is>
      </c>
      <c r="G1048" s="0" t="inlineStr">
        <is>
          <t>MENS</t>
        </is>
      </c>
      <c r="H1048" s="0" t="inlineStr">
        <is>
          <t>S</t>
        </is>
      </c>
      <c r="I1048" s="0">
        <v>54.99</v>
      </c>
      <c r="J1048" s="0">
        <v>2</v>
      </c>
    </row>
    <row r="1049" spans="1:10" customHeight="0">
      <c r="A1049" s="0">
        <f>HYPERLINK("https://dl.dropboxusercontent.com/scl/fi/3e6k6d5iz9r2q9dr8r2w3/132447-af.jpg?rlkey=nmgyr9q98acwxcshjzw3cj6mg&amp;dl=0","Click to download Image")</f>
      </c>
      <c r="B1049" s="0">
        <f>HYPERLINK("https://dl.dropboxusercontent.com/scl/fi/b0fkc7cfm8zn8guv1le7o/graphic-update2022-mens.jpg?rlkey=tk1g781vxtavng90uz9k9krtg&amp;dl=0","Click to download SizeChart")</f>
      </c>
      <c r="C1049" s="0" t="inlineStr">
        <is>
          <t>Court Men's Pullover</t>
        </is>
      </c>
      <c r="D1049" s="0" t="inlineStr">
        <is>
          <t>'132447</t>
        </is>
      </c>
      <c r="E1049" s="0" t="inlineStr">
        <is>
          <t>ISU COURT M CL:132447B-M</t>
        </is>
      </c>
      <c r="F1049" s="0" t="inlineStr">
        <is>
          <t>'801132447059</t>
        </is>
      </c>
      <c r="G1049" s="0" t="inlineStr">
        <is>
          <t>MENS</t>
        </is>
      </c>
      <c r="H1049" s="0" t="inlineStr">
        <is>
          <t>M</t>
        </is>
      </c>
      <c r="I1049" s="0">
        <v>54.99</v>
      </c>
      <c r="J1049" s="0">
        <v>0</v>
      </c>
    </row>
    <row r="1050" spans="1:10" customHeight="0">
      <c r="A1050" s="0">
        <f>HYPERLINK("https://dl.dropboxusercontent.com/scl/fi/3e6k6d5iz9r2q9dr8r2w3/132447-af.jpg?rlkey=nmgyr9q98acwxcshjzw3cj6mg&amp;dl=0","Click to download Image")</f>
      </c>
      <c r="B1050" s="0">
        <f>HYPERLINK("https://dl.dropboxusercontent.com/scl/fi/b0fkc7cfm8zn8guv1le7o/graphic-update2022-mens.jpg?rlkey=tk1g781vxtavng90uz9k9krtg&amp;dl=0","Click to download SizeChart")</f>
      </c>
      <c r="C1050" s="0" t="inlineStr">
        <is>
          <t>Court Men's Pullover</t>
        </is>
      </c>
      <c r="D1050" s="0" t="inlineStr">
        <is>
          <t>'132447</t>
        </is>
      </c>
      <c r="E1050" s="0" t="inlineStr">
        <is>
          <t>ISU COURT M CL:132447C-L</t>
        </is>
      </c>
      <c r="F1050" s="0" t="inlineStr">
        <is>
          <t>'801132447066</t>
        </is>
      </c>
      <c r="G1050" s="0" t="inlineStr">
        <is>
          <t>MENS</t>
        </is>
      </c>
      <c r="H1050" s="0" t="inlineStr">
        <is>
          <t>L</t>
        </is>
      </c>
      <c r="I1050" s="0">
        <v>54.99</v>
      </c>
      <c r="J1050" s="0">
        <v>0</v>
      </c>
    </row>
    <row r="1051" spans="1:10" customHeight="0">
      <c r="A1051" s="0">
        <f>HYPERLINK("https://dl.dropboxusercontent.com/scl/fi/3e6k6d5iz9r2q9dr8r2w3/132447-af.jpg?rlkey=nmgyr9q98acwxcshjzw3cj6mg&amp;dl=0","Click to download Image")</f>
      </c>
      <c r="B1051" s="0">
        <f>HYPERLINK("https://dl.dropboxusercontent.com/scl/fi/b0fkc7cfm8zn8guv1le7o/graphic-update2022-mens.jpg?rlkey=tk1g781vxtavng90uz9k9krtg&amp;dl=0","Click to download SizeChart")</f>
      </c>
      <c r="C1051" s="0" t="inlineStr">
        <is>
          <t>Court Men's Pullover</t>
        </is>
      </c>
      <c r="D1051" s="0" t="inlineStr">
        <is>
          <t>'132447</t>
        </is>
      </c>
      <c r="E1051" s="0" t="inlineStr">
        <is>
          <t>ISU COURT M CL:132447D-XL</t>
        </is>
      </c>
      <c r="F1051" s="0" t="inlineStr">
        <is>
          <t>'801132447073</t>
        </is>
      </c>
      <c r="G1051" s="0" t="inlineStr">
        <is>
          <t>MENS</t>
        </is>
      </c>
      <c r="H1051" s="0" t="inlineStr">
        <is>
          <t>XL</t>
        </is>
      </c>
      <c r="I1051" s="0">
        <v>54.99</v>
      </c>
      <c r="J1051" s="0">
        <v>5</v>
      </c>
    </row>
    <row r="1052" spans="1:10" customHeight="0">
      <c r="A1052" s="0">
        <f>HYPERLINK("https://dl.dropboxusercontent.com/scl/fi/3e6k6d5iz9r2q9dr8r2w3/132447-af.jpg?rlkey=nmgyr9q98acwxcshjzw3cj6mg&amp;dl=0","Click to download Image")</f>
      </c>
      <c r="B1052" s="0">
        <f>HYPERLINK("https://dl.dropboxusercontent.com/scl/fi/b0fkc7cfm8zn8guv1le7o/graphic-update2022-mens.jpg?rlkey=tk1g781vxtavng90uz9k9krtg&amp;dl=0","Click to download SizeChart")</f>
      </c>
      <c r="C1052" s="0" t="inlineStr">
        <is>
          <t>Court Men's Pullover</t>
        </is>
      </c>
      <c r="D1052" s="0" t="inlineStr">
        <is>
          <t>'132447</t>
        </is>
      </c>
      <c r="E1052" s="0" t="inlineStr">
        <is>
          <t>ISU COURT M CL:132447E-2XL</t>
        </is>
      </c>
      <c r="F1052" s="0" t="inlineStr">
        <is>
          <t>'801132447080</t>
        </is>
      </c>
      <c r="G1052" s="0" t="inlineStr">
        <is>
          <t>MENS</t>
        </is>
      </c>
      <c r="H1052" s="0" t="inlineStr">
        <is>
          <t>2XL</t>
        </is>
      </c>
      <c r="I1052" s="0">
        <v>54.99</v>
      </c>
      <c r="J1052" s="0">
        <v>0</v>
      </c>
    </row>
    <row r="1053" spans="1:10" customHeight="0">
      <c r="A1053" s="0">
        <f>HYPERLINK("https://dl.dropboxusercontent.com/scl/fi/3e6k6d5iz9r2q9dr8r2w3/132447-af.jpg?rlkey=nmgyr9q98acwxcshjzw3cj6mg&amp;dl=0","Click to download Image")</f>
      </c>
      <c r="B1053" s="0">
        <f>HYPERLINK("https://dl.dropboxusercontent.com/scl/fi/b0fkc7cfm8zn8guv1le7o/graphic-update2022-mens.jpg?rlkey=tk1g781vxtavng90uz9k9krtg&amp;dl=0","Click to download SizeChart")</f>
      </c>
      <c r="C1053" s="0" t="inlineStr">
        <is>
          <t>Court Men's Pullover</t>
        </is>
      </c>
      <c r="D1053" s="0" t="inlineStr">
        <is>
          <t>'132447</t>
        </is>
      </c>
      <c r="E1053" s="0" t="inlineStr">
        <is>
          <t>ISU COURT M CL:132447F-3XL</t>
        </is>
      </c>
      <c r="F1053" s="0" t="inlineStr">
        <is>
          <t>'801132447097</t>
        </is>
      </c>
      <c r="G1053" s="0" t="inlineStr">
        <is>
          <t>MENS</t>
        </is>
      </c>
      <c r="H1053" s="0" t="inlineStr">
        <is>
          <t>3XL</t>
        </is>
      </c>
      <c r="I1053" s="0">
        <v>54.99</v>
      </c>
      <c r="J1053" s="0">
        <v>1</v>
      </c>
    </row>
    <row r="1054" spans="1:10" customHeight="0">
      <c r="A1054" s="0">
        <f>HYPERLINK("https://dl.dropboxusercontent.com/scl/fi/3e6k6d5iz9r2q9dr8r2w3/132447-af.jpg?rlkey=nmgyr9q98acwxcshjzw3cj6mg&amp;dl=0","Click to download Image")</f>
      </c>
      <c r="B1054" s="0">
        <f>HYPERLINK("https://dl.dropboxusercontent.com/scl/fi/b0fkc7cfm8zn8guv1le7o/graphic-update2022-mens.jpg?rlkey=tk1g781vxtavng90uz9k9krtg&amp;dl=0","Click to download SizeChart")</f>
      </c>
      <c r="C1054" s="0" t="inlineStr">
        <is>
          <t>Court Men's Pullover</t>
        </is>
      </c>
      <c r="D1054" s="0" t="inlineStr">
        <is>
          <t>'132447</t>
        </is>
      </c>
      <c r="E1054" s="0" t="inlineStr">
        <is>
          <t>ISU COURT M CL 12PK:132447Z-12PK</t>
        </is>
      </c>
      <c r="F1054" s="0" t="inlineStr">
        <is>
          <t>'801132447998</t>
        </is>
      </c>
      <c r="G1054" s="0" t="inlineStr">
        <is>
          <t>MENS</t>
        </is>
      </c>
      <c r="H1054" s="0" t="inlineStr">
        <is>
          <t>12 PACK</t>
        </is>
      </c>
      <c r="I1054" s="0">
        <v>534</v>
      </c>
      <c r="J1054" s="0">
        <v>1</v>
      </c>
    </row>
    <row r="1055" spans="1:10" customHeight="0">
      <c r="A1055" s="0">
        <f>HYPERLINK("https://dl.dropboxusercontent.com/scl/fi/85gq2r7gm4o1j6uwh9rve/novak-136594-tn.jpg?rlkey=x64prp4x6tswa13hrnyxkejl0&amp;dl=0","Click to download Image")</f>
      </c>
      <c r="C1055" s="0" t="inlineStr">
        <is>
          <t>Novak Men's Cap</t>
        </is>
      </c>
      <c r="D1055" s="0" t="inlineStr">
        <is>
          <t>'136594</t>
        </is>
      </c>
      <c r="E1055" s="0" t="inlineStr">
        <is>
          <t>ISU NOVAK A LG:136594</t>
        </is>
      </c>
      <c r="F1055" s="0" t="inlineStr">
        <is>
          <t>'701136594004</t>
        </is>
      </c>
      <c r="G1055" s="0" t="inlineStr">
        <is>
          <t>MENS</t>
        </is>
      </c>
      <c r="H1055" s="0" t="inlineStr">
        <is>
          <t>STANDARD MENS</t>
        </is>
      </c>
      <c r="I1055" s="0">
        <v>24.99</v>
      </c>
      <c r="J1055" s="0">
        <v>23</v>
      </c>
    </row>
    <row r="1056" spans="1:10" customHeight="0">
      <c r="A1056" s="0">
        <f>HYPERLINK("https://dl.dropboxusercontent.com/scl/fi/olj8igps6c0b2f09m95jt/dasher-152345-f.jpg?rlkey=q3uw9g1clo1il469jhmug4b62&amp;dl=0","Click to download Image")</f>
      </c>
      <c r="B1056" s="0">
        <f>HYPERLINK("https://dl.dropboxusercontent.com/scl/fi/lyzrj26noz5rrdb2p4tog/graphic-update2022-mens.jpg?rlkey=8dof6myfisnr382bj6hamdpgp&amp;dl=0","Click to download SizeChart")</f>
      </c>
      <c r="C1056" s="0" t="inlineStr">
        <is>
          <t>Dasher Unisex Ugly Sweatshirt</t>
        </is>
      </c>
      <c r="D1056" s="0" t="inlineStr">
        <is>
          <t>'152345</t>
        </is>
      </c>
      <c r="E1056" s="0" t="inlineStr">
        <is>
          <t>ISU DASHER M CL:152345AA-XS</t>
        </is>
      </c>
      <c r="F1056" s="0" t="inlineStr">
        <is>
          <t>'801152345038</t>
        </is>
      </c>
      <c r="G1056" s="0" t="inlineStr">
        <is>
          <t>MENS</t>
        </is>
      </c>
      <c r="H1056" s="0" t="inlineStr">
        <is>
          <t>XS</t>
        </is>
      </c>
      <c r="I1056" s="0">
        <v>49.99</v>
      </c>
      <c r="J1056" s="0">
        <v>6</v>
      </c>
    </row>
    <row r="1057" spans="1:10" customHeight="0">
      <c r="A1057" s="0">
        <f>HYPERLINK("https://dl.dropboxusercontent.com/scl/fi/olj8igps6c0b2f09m95jt/dasher-152345-f.jpg?rlkey=q3uw9g1clo1il469jhmug4b62&amp;dl=0","Click to download Image")</f>
      </c>
      <c r="B1057" s="0">
        <f>HYPERLINK("https://dl.dropboxusercontent.com/scl/fi/lyzrj26noz5rrdb2p4tog/graphic-update2022-mens.jpg?rlkey=8dof6myfisnr382bj6hamdpgp&amp;dl=0","Click to download SizeChart")</f>
      </c>
      <c r="C1057" s="0" t="inlineStr">
        <is>
          <t>Dasher Unisex Ugly Sweatshirt</t>
        </is>
      </c>
      <c r="D1057" s="0" t="inlineStr">
        <is>
          <t>'152345</t>
        </is>
      </c>
      <c r="E1057" s="0" t="inlineStr">
        <is>
          <t>ISU DASHER M CL:152345A-S</t>
        </is>
      </c>
      <c r="F1057" s="0" t="inlineStr">
        <is>
          <t>'801152345045</t>
        </is>
      </c>
      <c r="G1057" s="0" t="inlineStr">
        <is>
          <t>MENS</t>
        </is>
      </c>
      <c r="H1057" s="0" t="inlineStr">
        <is>
          <t>S</t>
        </is>
      </c>
      <c r="I1057" s="0">
        <v>49.99</v>
      </c>
      <c r="J1057" s="0">
        <v>3</v>
      </c>
    </row>
    <row r="1058" spans="1:10" customHeight="0">
      <c r="A1058" s="0">
        <f>HYPERLINK("https://dl.dropboxusercontent.com/scl/fi/olj8igps6c0b2f09m95jt/dasher-152345-f.jpg?rlkey=q3uw9g1clo1il469jhmug4b62&amp;dl=0","Click to download Image")</f>
      </c>
      <c r="B1058" s="0">
        <f>HYPERLINK("https://dl.dropboxusercontent.com/scl/fi/lyzrj26noz5rrdb2p4tog/graphic-update2022-mens.jpg?rlkey=8dof6myfisnr382bj6hamdpgp&amp;dl=0","Click to download SizeChart")</f>
      </c>
      <c r="C1058" s="0" t="inlineStr">
        <is>
          <t>Dasher Unisex Ugly Sweatshirt</t>
        </is>
      </c>
      <c r="D1058" s="0" t="inlineStr">
        <is>
          <t>'152345</t>
        </is>
      </c>
      <c r="E1058" s="0" t="inlineStr">
        <is>
          <t>ISU DASHER M CL:152345B-M</t>
        </is>
      </c>
      <c r="F1058" s="0" t="inlineStr">
        <is>
          <t>'801152345052</t>
        </is>
      </c>
      <c r="G1058" s="0" t="inlineStr">
        <is>
          <t>MENS</t>
        </is>
      </c>
      <c r="H1058" s="0" t="inlineStr">
        <is>
          <t>M</t>
        </is>
      </c>
      <c r="I1058" s="0">
        <v>49.99</v>
      </c>
      <c r="J1058" s="0">
        <v>1</v>
      </c>
    </row>
    <row r="1059" spans="1:10" customHeight="0">
      <c r="A1059" s="0">
        <f>HYPERLINK("https://dl.dropboxusercontent.com/scl/fi/olj8igps6c0b2f09m95jt/dasher-152345-f.jpg?rlkey=q3uw9g1clo1il469jhmug4b62&amp;dl=0","Click to download Image")</f>
      </c>
      <c r="B1059" s="0">
        <f>HYPERLINK("https://dl.dropboxusercontent.com/scl/fi/lyzrj26noz5rrdb2p4tog/graphic-update2022-mens.jpg?rlkey=8dof6myfisnr382bj6hamdpgp&amp;dl=0","Click to download SizeChart")</f>
      </c>
      <c r="C1059" s="0" t="inlineStr">
        <is>
          <t>Dasher Unisex Ugly Sweatshirt</t>
        </is>
      </c>
      <c r="D1059" s="0" t="inlineStr">
        <is>
          <t>'152345</t>
        </is>
      </c>
      <c r="E1059" s="0" t="inlineStr">
        <is>
          <t>ISU DASHER M CL:152345C-L</t>
        </is>
      </c>
      <c r="F1059" s="0" t="inlineStr">
        <is>
          <t>'801152345069</t>
        </is>
      </c>
      <c r="G1059" s="0" t="inlineStr">
        <is>
          <t>MENS</t>
        </is>
      </c>
      <c r="H1059" s="0" t="inlineStr">
        <is>
          <t>L</t>
        </is>
      </c>
      <c r="I1059" s="0">
        <v>49.99</v>
      </c>
      <c r="J1059" s="0">
        <v>2</v>
      </c>
    </row>
    <row r="1060" spans="1:10" customHeight="0">
      <c r="A1060" s="0">
        <f>HYPERLINK("https://dl.dropboxusercontent.com/scl/fi/olj8igps6c0b2f09m95jt/dasher-152345-f.jpg?rlkey=q3uw9g1clo1il469jhmug4b62&amp;dl=0","Click to download Image")</f>
      </c>
      <c r="B1060" s="0">
        <f>HYPERLINK("https://dl.dropboxusercontent.com/scl/fi/lyzrj26noz5rrdb2p4tog/graphic-update2022-mens.jpg?rlkey=8dof6myfisnr382bj6hamdpgp&amp;dl=0","Click to download SizeChart")</f>
      </c>
      <c r="C1060" s="0" t="inlineStr">
        <is>
          <t>Dasher Unisex Ugly Sweatshirt</t>
        </is>
      </c>
      <c r="D1060" s="0" t="inlineStr">
        <is>
          <t>'152345</t>
        </is>
      </c>
      <c r="E1060" s="0" t="inlineStr">
        <is>
          <t>ISU DASHER M CL:152345D-XL</t>
        </is>
      </c>
      <c r="F1060" s="0" t="inlineStr">
        <is>
          <t>'801152345076</t>
        </is>
      </c>
      <c r="G1060" s="0" t="inlineStr">
        <is>
          <t>MENS</t>
        </is>
      </c>
      <c r="H1060" s="0" t="inlineStr">
        <is>
          <t>XL</t>
        </is>
      </c>
      <c r="I1060" s="0">
        <v>49.99</v>
      </c>
      <c r="J1060" s="0">
        <v>2</v>
      </c>
    </row>
    <row r="1061" spans="1:10" customHeight="0">
      <c r="A1061" s="0">
        <f>HYPERLINK("https://dl.dropboxusercontent.com/scl/fi/olj8igps6c0b2f09m95jt/dasher-152345-f.jpg?rlkey=q3uw9g1clo1il469jhmug4b62&amp;dl=0","Click to download Image")</f>
      </c>
      <c r="B1061" s="0">
        <f>HYPERLINK("https://dl.dropboxusercontent.com/scl/fi/lyzrj26noz5rrdb2p4tog/graphic-update2022-mens.jpg?rlkey=8dof6myfisnr382bj6hamdpgp&amp;dl=0","Click to download SizeChart")</f>
      </c>
      <c r="C1061" s="0" t="inlineStr">
        <is>
          <t>Dasher Unisex Ugly Sweatshirt</t>
        </is>
      </c>
      <c r="D1061" s="0" t="inlineStr">
        <is>
          <t>'152345</t>
        </is>
      </c>
      <c r="E1061" s="0" t="inlineStr">
        <is>
          <t>ISU DASHER M CL:152345E-2XL</t>
        </is>
      </c>
      <c r="F1061" s="0" t="inlineStr">
        <is>
          <t>'801152345083</t>
        </is>
      </c>
      <c r="G1061" s="0" t="inlineStr">
        <is>
          <t>MENS</t>
        </is>
      </c>
      <c r="H1061" s="0" t="inlineStr">
        <is>
          <t>2XL</t>
        </is>
      </c>
      <c r="I1061" s="0">
        <v>49.99</v>
      </c>
      <c r="J1061" s="0">
        <v>0</v>
      </c>
    </row>
    <row r="1062" spans="1:10" customHeight="0">
      <c r="A1062" s="0">
        <f>HYPERLINK("https://dl.dropboxusercontent.com/scl/fi/olj8igps6c0b2f09m95jt/dasher-152345-f.jpg?rlkey=q3uw9g1clo1il469jhmug4b62&amp;dl=0","Click to download Image")</f>
      </c>
      <c r="B1062" s="0">
        <f>HYPERLINK("https://dl.dropboxusercontent.com/scl/fi/lyzrj26noz5rrdb2p4tog/graphic-update2022-mens.jpg?rlkey=8dof6myfisnr382bj6hamdpgp&amp;dl=0","Click to download SizeChart")</f>
      </c>
      <c r="C1062" s="0" t="inlineStr">
        <is>
          <t>Dasher Unisex Ugly Sweatshirt</t>
        </is>
      </c>
      <c r="D1062" s="0" t="inlineStr">
        <is>
          <t>'152345</t>
        </is>
      </c>
      <c r="E1062" s="0" t="inlineStr">
        <is>
          <t>ISU DASHER M CL:152345F-3XL</t>
        </is>
      </c>
      <c r="F1062" s="0" t="inlineStr">
        <is>
          <t>'801152345090</t>
        </is>
      </c>
      <c r="G1062" s="0" t="inlineStr">
        <is>
          <t>MENS</t>
        </is>
      </c>
      <c r="H1062" s="0" t="inlineStr">
        <is>
          <t>3XL</t>
        </is>
      </c>
      <c r="I1062" s="0">
        <v>49.99</v>
      </c>
      <c r="J1062" s="0">
        <v>0</v>
      </c>
    </row>
    <row r="1063" spans="1:10" customHeight="0">
      <c r="A1063" s="0">
        <f>HYPERLINK("https://dl.dropboxusercontent.com/scl/fi/olj8igps6c0b2f09m95jt/dasher-152345-f.jpg?rlkey=q3uw9g1clo1il469jhmug4b62&amp;dl=0","Click to download Image")</f>
      </c>
      <c r="B1063" s="0">
        <f>HYPERLINK("https://dl.dropboxusercontent.com/scl/fi/lyzrj26noz5rrdb2p4tog/graphic-update2022-mens.jpg?rlkey=8dof6myfisnr382bj6hamdpgp&amp;dl=0","Click to download SizeChart")</f>
      </c>
      <c r="C1063" s="0" t="inlineStr">
        <is>
          <t>Dasher Unisex Ugly Sweatshirt</t>
        </is>
      </c>
      <c r="D1063" s="0" t="inlineStr">
        <is>
          <t>'152345</t>
        </is>
      </c>
      <c r="E1063" s="0" t="inlineStr">
        <is>
          <t>ISU DASHER M CL:152345Z-12PK</t>
        </is>
      </c>
      <c r="F1063" s="0" t="inlineStr">
        <is>
          <t>'801152345991</t>
        </is>
      </c>
      <c r="G1063" s="0" t="inlineStr">
        <is>
          <t>MENS</t>
        </is>
      </c>
      <c r="H1063" s="0" t="inlineStr">
        <is>
          <t>12 PACK</t>
        </is>
      </c>
      <c r="I1063" s="0">
        <v>480</v>
      </c>
      <c r="J1063" s="0">
        <v>0</v>
      </c>
    </row>
    <row r="1064" spans="1:10" customHeight="0">
      <c r="A1064" s="0">
        <f>HYPERLINK("https://dl.dropboxusercontent.com/scl/fi/1gm2cv6wgsm5m1pcmrghh/dasher-152346-f.jpg?rlkey=3s3v95ioy5snzatefenho0del&amp;dl=0","Click to download Image")</f>
      </c>
      <c r="B1064" s="0">
        <f>HYPERLINK("https://dl.dropboxusercontent.com/scl/fi/lyzrj26noz5rrdb2p4tog/graphic-update2022-mens.jpg?rlkey=8dof6myfisnr382bj6hamdpgp&amp;dl=0","Click to download SizeChart")</f>
      </c>
      <c r="C1064" s="0" t="inlineStr">
        <is>
          <t>Dasher Unisex Ugly Sweatshirt</t>
        </is>
      </c>
      <c r="D1064" s="0" t="inlineStr">
        <is>
          <t>'152346</t>
        </is>
      </c>
      <c r="E1064" s="0" t="inlineStr">
        <is>
          <t>ISU DASHER M AT:152346AA-XS</t>
        </is>
      </c>
      <c r="F1064" s="0" t="inlineStr">
        <is>
          <t>'801152346035</t>
        </is>
      </c>
      <c r="G1064" s="0" t="inlineStr">
        <is>
          <t>MENS</t>
        </is>
      </c>
      <c r="H1064" s="0" t="inlineStr">
        <is>
          <t>XS</t>
        </is>
      </c>
      <c r="I1064" s="0">
        <v>49.99</v>
      </c>
      <c r="J1064" s="0">
        <v>11</v>
      </c>
    </row>
    <row r="1065" spans="1:10" customHeight="0">
      <c r="A1065" s="0">
        <f>HYPERLINK("https://dl.dropboxusercontent.com/scl/fi/1gm2cv6wgsm5m1pcmrghh/dasher-152346-f.jpg?rlkey=3s3v95ioy5snzatefenho0del&amp;dl=0","Click to download Image")</f>
      </c>
      <c r="B1065" s="0">
        <f>HYPERLINK("https://dl.dropboxusercontent.com/scl/fi/lyzrj26noz5rrdb2p4tog/graphic-update2022-mens.jpg?rlkey=8dof6myfisnr382bj6hamdpgp&amp;dl=0","Click to download SizeChart")</f>
      </c>
      <c r="C1065" s="0" t="inlineStr">
        <is>
          <t>Dasher Unisex Ugly Sweatshirt</t>
        </is>
      </c>
      <c r="D1065" s="0" t="inlineStr">
        <is>
          <t>'152346</t>
        </is>
      </c>
      <c r="E1065" s="0" t="inlineStr">
        <is>
          <t>ISU DASHER M AT:152346A-S</t>
        </is>
      </c>
      <c r="F1065" s="0" t="inlineStr">
        <is>
          <t>'801152346042</t>
        </is>
      </c>
      <c r="G1065" s="0" t="inlineStr">
        <is>
          <t>MENS</t>
        </is>
      </c>
      <c r="H1065" s="0" t="inlineStr">
        <is>
          <t>S</t>
        </is>
      </c>
      <c r="I1065" s="0">
        <v>49.99</v>
      </c>
      <c r="J1065" s="0">
        <v>4</v>
      </c>
    </row>
    <row r="1066" spans="1:10" customHeight="0">
      <c r="A1066" s="0">
        <f>HYPERLINK("https://dl.dropboxusercontent.com/scl/fi/1gm2cv6wgsm5m1pcmrghh/dasher-152346-f.jpg?rlkey=3s3v95ioy5snzatefenho0del&amp;dl=0","Click to download Image")</f>
      </c>
      <c r="B1066" s="0">
        <f>HYPERLINK("https://dl.dropboxusercontent.com/scl/fi/lyzrj26noz5rrdb2p4tog/graphic-update2022-mens.jpg?rlkey=8dof6myfisnr382bj6hamdpgp&amp;dl=0","Click to download SizeChart")</f>
      </c>
      <c r="C1066" s="0" t="inlineStr">
        <is>
          <t>Dasher Unisex Ugly Sweatshirt</t>
        </is>
      </c>
      <c r="D1066" s="0" t="inlineStr">
        <is>
          <t>'152346</t>
        </is>
      </c>
      <c r="E1066" s="0" t="inlineStr">
        <is>
          <t>ISU DASHER M AT:152346B-M</t>
        </is>
      </c>
      <c r="F1066" s="0" t="inlineStr">
        <is>
          <t>'801152346059</t>
        </is>
      </c>
      <c r="G1066" s="0" t="inlineStr">
        <is>
          <t>MENS</t>
        </is>
      </c>
      <c r="H1066" s="0" t="inlineStr">
        <is>
          <t>M</t>
        </is>
      </c>
      <c r="I1066" s="0">
        <v>49.99</v>
      </c>
      <c r="J1066" s="0">
        <v>0</v>
      </c>
    </row>
    <row r="1067" spans="1:10" customHeight="0">
      <c r="A1067" s="0">
        <f>HYPERLINK("https://dl.dropboxusercontent.com/scl/fi/1gm2cv6wgsm5m1pcmrghh/dasher-152346-f.jpg?rlkey=3s3v95ioy5snzatefenho0del&amp;dl=0","Click to download Image")</f>
      </c>
      <c r="B1067" s="0">
        <f>HYPERLINK("https://dl.dropboxusercontent.com/scl/fi/lyzrj26noz5rrdb2p4tog/graphic-update2022-mens.jpg?rlkey=8dof6myfisnr382bj6hamdpgp&amp;dl=0","Click to download SizeChart")</f>
      </c>
      <c r="C1067" s="0" t="inlineStr">
        <is>
          <t>Dasher Unisex Ugly Sweatshirt</t>
        </is>
      </c>
      <c r="D1067" s="0" t="inlineStr">
        <is>
          <t>'152346</t>
        </is>
      </c>
      <c r="E1067" s="0" t="inlineStr">
        <is>
          <t>ISU DASHER M AT:152346C-L</t>
        </is>
      </c>
      <c r="F1067" s="0" t="inlineStr">
        <is>
          <t>'801152346066</t>
        </is>
      </c>
      <c r="G1067" s="0" t="inlineStr">
        <is>
          <t>MENS</t>
        </is>
      </c>
      <c r="H1067" s="0" t="inlineStr">
        <is>
          <t>L</t>
        </is>
      </c>
      <c r="I1067" s="0">
        <v>49.99</v>
      </c>
      <c r="J1067" s="0">
        <v>0</v>
      </c>
    </row>
    <row r="1068" spans="1:10" customHeight="0">
      <c r="A1068" s="0">
        <f>HYPERLINK("https://dl.dropboxusercontent.com/scl/fi/1gm2cv6wgsm5m1pcmrghh/dasher-152346-f.jpg?rlkey=3s3v95ioy5snzatefenho0del&amp;dl=0","Click to download Image")</f>
      </c>
      <c r="B1068" s="0">
        <f>HYPERLINK("https://dl.dropboxusercontent.com/scl/fi/lyzrj26noz5rrdb2p4tog/graphic-update2022-mens.jpg?rlkey=8dof6myfisnr382bj6hamdpgp&amp;dl=0","Click to download SizeChart")</f>
      </c>
      <c r="C1068" s="0" t="inlineStr">
        <is>
          <t>Dasher Unisex Ugly Sweatshirt</t>
        </is>
      </c>
      <c r="D1068" s="0" t="inlineStr">
        <is>
          <t>'152346</t>
        </is>
      </c>
      <c r="E1068" s="0" t="inlineStr">
        <is>
          <t>ISU DASHER M AT:152346D-XL</t>
        </is>
      </c>
      <c r="F1068" s="0" t="inlineStr">
        <is>
          <t>'801152346073</t>
        </is>
      </c>
      <c r="G1068" s="0" t="inlineStr">
        <is>
          <t>MENS</t>
        </is>
      </c>
      <c r="H1068" s="0" t="inlineStr">
        <is>
          <t>XL</t>
        </is>
      </c>
      <c r="I1068" s="0">
        <v>49.99</v>
      </c>
      <c r="J1068" s="0">
        <v>0</v>
      </c>
    </row>
    <row r="1069" spans="1:10" customHeight="0">
      <c r="A1069" s="0">
        <f>HYPERLINK("https://dl.dropboxusercontent.com/scl/fi/1gm2cv6wgsm5m1pcmrghh/dasher-152346-f.jpg?rlkey=3s3v95ioy5snzatefenho0del&amp;dl=0","Click to download Image")</f>
      </c>
      <c r="B1069" s="0">
        <f>HYPERLINK("https://dl.dropboxusercontent.com/scl/fi/lyzrj26noz5rrdb2p4tog/graphic-update2022-mens.jpg?rlkey=8dof6myfisnr382bj6hamdpgp&amp;dl=0","Click to download SizeChart")</f>
      </c>
      <c r="C1069" s="0" t="inlineStr">
        <is>
          <t>Dasher Unisex Ugly Sweatshirt</t>
        </is>
      </c>
      <c r="D1069" s="0" t="inlineStr">
        <is>
          <t>'152346</t>
        </is>
      </c>
      <c r="E1069" s="0" t="inlineStr">
        <is>
          <t>ISU DASHER M AT:152346E-2XL</t>
        </is>
      </c>
      <c r="F1069" s="0" t="inlineStr">
        <is>
          <t>'801152346080</t>
        </is>
      </c>
      <c r="G1069" s="0" t="inlineStr">
        <is>
          <t>MENS</t>
        </is>
      </c>
      <c r="H1069" s="0" t="inlineStr">
        <is>
          <t>2XL</t>
        </is>
      </c>
      <c r="I1069" s="0">
        <v>49.99</v>
      </c>
      <c r="J1069" s="0">
        <v>0</v>
      </c>
    </row>
    <row r="1070" spans="1:10" customHeight="0">
      <c r="A1070" s="0">
        <f>HYPERLINK("https://dl.dropboxusercontent.com/scl/fi/1gm2cv6wgsm5m1pcmrghh/dasher-152346-f.jpg?rlkey=3s3v95ioy5snzatefenho0del&amp;dl=0","Click to download Image")</f>
      </c>
      <c r="B1070" s="0">
        <f>HYPERLINK("https://dl.dropboxusercontent.com/scl/fi/lyzrj26noz5rrdb2p4tog/graphic-update2022-mens.jpg?rlkey=8dof6myfisnr382bj6hamdpgp&amp;dl=0","Click to download SizeChart")</f>
      </c>
      <c r="C1070" s="0" t="inlineStr">
        <is>
          <t>Dasher Unisex Ugly Sweatshirt</t>
        </is>
      </c>
      <c r="D1070" s="0" t="inlineStr">
        <is>
          <t>'152346</t>
        </is>
      </c>
      <c r="E1070" s="0" t="inlineStr">
        <is>
          <t>ISU DASHER M AT:152346F-3XL</t>
        </is>
      </c>
      <c r="F1070" s="0" t="inlineStr">
        <is>
          <t>'801152346097</t>
        </is>
      </c>
      <c r="G1070" s="0" t="inlineStr">
        <is>
          <t>MENS</t>
        </is>
      </c>
      <c r="H1070" s="0" t="inlineStr">
        <is>
          <t>3XL</t>
        </is>
      </c>
      <c r="I1070" s="0">
        <v>49.99</v>
      </c>
      <c r="J1070" s="0">
        <v>1</v>
      </c>
    </row>
    <row r="1071" spans="1:10" customHeight="0">
      <c r="A1071" s="0">
        <f>HYPERLINK("https://dl.dropboxusercontent.com/scl/fi/1gm2cv6wgsm5m1pcmrghh/dasher-152346-f.jpg?rlkey=3s3v95ioy5snzatefenho0del&amp;dl=0","Click to download Image")</f>
      </c>
      <c r="B1071" s="0">
        <f>HYPERLINK("https://dl.dropboxusercontent.com/scl/fi/lyzrj26noz5rrdb2p4tog/graphic-update2022-mens.jpg?rlkey=8dof6myfisnr382bj6hamdpgp&amp;dl=0","Click to download SizeChart")</f>
      </c>
      <c r="C1071" s="0" t="inlineStr">
        <is>
          <t>Dasher Unisex Ugly Sweatshirt</t>
        </is>
      </c>
      <c r="D1071" s="0" t="inlineStr">
        <is>
          <t>'152346</t>
        </is>
      </c>
      <c r="E1071" s="0" t="inlineStr">
        <is>
          <t>ISU DASHER M AT:152346Z-12PK</t>
        </is>
      </c>
      <c r="F1071" s="0" t="inlineStr">
        <is>
          <t>'801152346998</t>
        </is>
      </c>
      <c r="G1071" s="0" t="inlineStr">
        <is>
          <t>MENS</t>
        </is>
      </c>
      <c r="H1071" s="0" t="inlineStr">
        <is>
          <t>12 PACK</t>
        </is>
      </c>
      <c r="I1071" s="0">
        <v>480</v>
      </c>
      <c r="J1071" s="0">
        <v>1</v>
      </c>
    </row>
    <row r="1072" spans="1:10" customHeight="0">
      <c r="A1072" s="0">
        <f>HYPERLINK("https://dl.dropboxusercontent.com/scl/fi/7985bo5q66y22anb8yqth/dasher-153141-tn.jpg?rlkey=h8f8ir539uy4cwk0xxj506ab9&amp;dl=0","Click to download Image")</f>
      </c>
      <c r="B1072" s="0">
        <f>HYPERLINK("https://dl.dropboxusercontent.com/scl/fi/lyzrj26noz5rrdb2p4tog/graphic-update2022-mens.jpg?rlkey=8dof6myfisnr382bj6hamdpgp&amp;dl=0","Click to download SizeChart")</f>
      </c>
      <c r="C1072" s="0" t="inlineStr">
        <is>
          <t>Dasher Unisex Ugly Sweatshirt</t>
        </is>
      </c>
      <c r="D1072" s="0" t="inlineStr">
        <is>
          <t>'153141</t>
        </is>
      </c>
      <c r="E1072" s="0" t="inlineStr">
        <is>
          <t>ISU DASHER M BK:153141AA-XS</t>
        </is>
      </c>
      <c r="F1072" s="0" t="inlineStr">
        <is>
          <t>'801153141035</t>
        </is>
      </c>
      <c r="G1072" s="0" t="inlineStr">
        <is>
          <t>MENS</t>
        </is>
      </c>
      <c r="H1072" s="0" t="inlineStr">
        <is>
          <t>XS</t>
        </is>
      </c>
      <c r="I1072" s="0">
        <v>49.99</v>
      </c>
      <c r="J1072" s="0">
        <v>6</v>
      </c>
    </row>
    <row r="1073" spans="1:10" customHeight="0">
      <c r="A1073" s="0">
        <f>HYPERLINK("https://dl.dropboxusercontent.com/scl/fi/7985bo5q66y22anb8yqth/dasher-153141-tn.jpg?rlkey=h8f8ir539uy4cwk0xxj506ab9&amp;dl=0","Click to download Image")</f>
      </c>
      <c r="B1073" s="0">
        <f>HYPERLINK("https://dl.dropboxusercontent.com/scl/fi/lyzrj26noz5rrdb2p4tog/graphic-update2022-mens.jpg?rlkey=8dof6myfisnr382bj6hamdpgp&amp;dl=0","Click to download SizeChart")</f>
      </c>
      <c r="C1073" s="0" t="inlineStr">
        <is>
          <t>Dasher Unisex Ugly Sweatshirt</t>
        </is>
      </c>
      <c r="D1073" s="0" t="inlineStr">
        <is>
          <t>'153141</t>
        </is>
      </c>
      <c r="E1073" s="0" t="inlineStr">
        <is>
          <t>ISU DASHER M BK:153141A-S</t>
        </is>
      </c>
      <c r="F1073" s="0" t="inlineStr">
        <is>
          <t>'801153141042</t>
        </is>
      </c>
      <c r="G1073" s="0" t="inlineStr">
        <is>
          <t>MENS</t>
        </is>
      </c>
      <c r="H1073" s="0" t="inlineStr">
        <is>
          <t>S</t>
        </is>
      </c>
      <c r="I1073" s="0">
        <v>49.99</v>
      </c>
      <c r="J1073" s="0">
        <v>11</v>
      </c>
    </row>
    <row r="1074" spans="1:10" customHeight="0">
      <c r="A1074" s="0">
        <f>HYPERLINK("https://dl.dropboxusercontent.com/scl/fi/7985bo5q66y22anb8yqth/dasher-153141-tn.jpg?rlkey=h8f8ir539uy4cwk0xxj506ab9&amp;dl=0","Click to download Image")</f>
      </c>
      <c r="B1074" s="0">
        <f>HYPERLINK("https://dl.dropboxusercontent.com/scl/fi/lyzrj26noz5rrdb2p4tog/graphic-update2022-mens.jpg?rlkey=8dof6myfisnr382bj6hamdpgp&amp;dl=0","Click to download SizeChart")</f>
      </c>
      <c r="C1074" s="0" t="inlineStr">
        <is>
          <t>Dasher Unisex Ugly Sweatshirt</t>
        </is>
      </c>
      <c r="D1074" s="0" t="inlineStr">
        <is>
          <t>'153141</t>
        </is>
      </c>
      <c r="E1074" s="0" t="inlineStr">
        <is>
          <t>ISU DASHER M BK:153141B-M</t>
        </is>
      </c>
      <c r="F1074" s="0" t="inlineStr">
        <is>
          <t>'801153141059</t>
        </is>
      </c>
      <c r="G1074" s="0" t="inlineStr">
        <is>
          <t>MENS</t>
        </is>
      </c>
      <c r="H1074" s="0" t="inlineStr">
        <is>
          <t>M</t>
        </is>
      </c>
      <c r="I1074" s="0">
        <v>49.99</v>
      </c>
      <c r="J1074" s="0">
        <v>15</v>
      </c>
    </row>
    <row r="1075" spans="1:10" customHeight="0">
      <c r="A1075" s="0">
        <f>HYPERLINK("https://dl.dropboxusercontent.com/scl/fi/7985bo5q66y22anb8yqth/dasher-153141-tn.jpg?rlkey=h8f8ir539uy4cwk0xxj506ab9&amp;dl=0","Click to download Image")</f>
      </c>
      <c r="B1075" s="0">
        <f>HYPERLINK("https://dl.dropboxusercontent.com/scl/fi/lyzrj26noz5rrdb2p4tog/graphic-update2022-mens.jpg?rlkey=8dof6myfisnr382bj6hamdpgp&amp;dl=0","Click to download SizeChart")</f>
      </c>
      <c r="C1075" s="0" t="inlineStr">
        <is>
          <t>Dasher Unisex Ugly Sweatshirt</t>
        </is>
      </c>
      <c r="D1075" s="0" t="inlineStr">
        <is>
          <t>'153141</t>
        </is>
      </c>
      <c r="E1075" s="0" t="inlineStr">
        <is>
          <t>ISU DASHER M BK:153141C-L</t>
        </is>
      </c>
      <c r="F1075" s="0" t="inlineStr">
        <is>
          <t>'801153141066</t>
        </is>
      </c>
      <c r="G1075" s="0" t="inlineStr">
        <is>
          <t>MENS</t>
        </is>
      </c>
      <c r="H1075" s="0" t="inlineStr">
        <is>
          <t>L</t>
        </is>
      </c>
      <c r="I1075" s="0">
        <v>49.99</v>
      </c>
      <c r="J1075" s="0">
        <v>27</v>
      </c>
    </row>
    <row r="1076" spans="1:10" customHeight="0">
      <c r="A1076" s="0">
        <f>HYPERLINK("https://dl.dropboxusercontent.com/scl/fi/7985bo5q66y22anb8yqth/dasher-153141-tn.jpg?rlkey=h8f8ir539uy4cwk0xxj506ab9&amp;dl=0","Click to download Image")</f>
      </c>
      <c r="B1076" s="0">
        <f>HYPERLINK("https://dl.dropboxusercontent.com/scl/fi/lyzrj26noz5rrdb2p4tog/graphic-update2022-mens.jpg?rlkey=8dof6myfisnr382bj6hamdpgp&amp;dl=0","Click to download SizeChart")</f>
      </c>
      <c r="C1076" s="0" t="inlineStr">
        <is>
          <t>Dasher Unisex Ugly Sweatshirt</t>
        </is>
      </c>
      <c r="D1076" s="0" t="inlineStr">
        <is>
          <t>'153141</t>
        </is>
      </c>
      <c r="E1076" s="0" t="inlineStr">
        <is>
          <t>ISU DASHER M BK:153141D-XL</t>
        </is>
      </c>
      <c r="F1076" s="0" t="inlineStr">
        <is>
          <t>'801153141073</t>
        </is>
      </c>
      <c r="G1076" s="0" t="inlineStr">
        <is>
          <t>MENS</t>
        </is>
      </c>
      <c r="H1076" s="0" t="inlineStr">
        <is>
          <t>XL</t>
        </is>
      </c>
      <c r="I1076" s="0">
        <v>49.99</v>
      </c>
      <c r="J1076" s="0">
        <v>19</v>
      </c>
    </row>
    <row r="1077" spans="1:10" customHeight="0">
      <c r="A1077" s="0">
        <f>HYPERLINK("https://dl.dropboxusercontent.com/scl/fi/7985bo5q66y22anb8yqth/dasher-153141-tn.jpg?rlkey=h8f8ir539uy4cwk0xxj506ab9&amp;dl=0","Click to download Image")</f>
      </c>
      <c r="B1077" s="0">
        <f>HYPERLINK("https://dl.dropboxusercontent.com/scl/fi/lyzrj26noz5rrdb2p4tog/graphic-update2022-mens.jpg?rlkey=8dof6myfisnr382bj6hamdpgp&amp;dl=0","Click to download SizeChart")</f>
      </c>
      <c r="C1077" s="0" t="inlineStr">
        <is>
          <t>Dasher Unisex Ugly Sweatshirt</t>
        </is>
      </c>
      <c r="D1077" s="0" t="inlineStr">
        <is>
          <t>'153141</t>
        </is>
      </c>
      <c r="E1077" s="0" t="inlineStr">
        <is>
          <t>ISU DASHER M BK:153141E-2XL</t>
        </is>
      </c>
      <c r="F1077" s="0" t="inlineStr">
        <is>
          <t>'801153141080</t>
        </is>
      </c>
      <c r="G1077" s="0" t="inlineStr">
        <is>
          <t>MENS</t>
        </is>
      </c>
      <c r="H1077" s="0" t="inlineStr">
        <is>
          <t>2XL</t>
        </is>
      </c>
      <c r="I1077" s="0">
        <v>49.99</v>
      </c>
      <c r="J1077" s="0">
        <v>8</v>
      </c>
    </row>
    <row r="1078" spans="1:10" customHeight="0">
      <c r="A1078" s="0">
        <f>HYPERLINK("https://dl.dropboxusercontent.com/scl/fi/7985bo5q66y22anb8yqth/dasher-153141-tn.jpg?rlkey=h8f8ir539uy4cwk0xxj506ab9&amp;dl=0","Click to download Image")</f>
      </c>
      <c r="B1078" s="0">
        <f>HYPERLINK("https://dl.dropboxusercontent.com/scl/fi/lyzrj26noz5rrdb2p4tog/graphic-update2022-mens.jpg?rlkey=8dof6myfisnr382bj6hamdpgp&amp;dl=0","Click to download SizeChart")</f>
      </c>
      <c r="C1078" s="0" t="inlineStr">
        <is>
          <t>Dasher Unisex Ugly Sweatshirt</t>
        </is>
      </c>
      <c r="D1078" s="0" t="inlineStr">
        <is>
          <t>'153141</t>
        </is>
      </c>
      <c r="E1078" s="0" t="inlineStr">
        <is>
          <t>ISU DASHER M BK:153141F-3XL</t>
        </is>
      </c>
      <c r="F1078" s="0" t="inlineStr">
        <is>
          <t>'801153141097</t>
        </is>
      </c>
      <c r="G1078" s="0" t="inlineStr">
        <is>
          <t>MENS</t>
        </is>
      </c>
      <c r="H1078" s="0" t="inlineStr">
        <is>
          <t>3XL</t>
        </is>
      </c>
      <c r="I1078" s="0">
        <v>49.99</v>
      </c>
      <c r="J1078" s="0">
        <v>7</v>
      </c>
    </row>
    <row r="1079" spans="1:10" customHeight="0">
      <c r="A1079" s="0">
        <f>HYPERLINK("https://dl.dropboxusercontent.com/scl/fi/7985bo5q66y22anb8yqth/dasher-153141-tn.jpg?rlkey=h8f8ir539uy4cwk0xxj506ab9&amp;dl=0","Click to download Image")</f>
      </c>
      <c r="B1079" s="0">
        <f>HYPERLINK("https://dl.dropboxusercontent.com/scl/fi/lyzrj26noz5rrdb2p4tog/graphic-update2022-mens.jpg?rlkey=8dof6myfisnr382bj6hamdpgp&amp;dl=0","Click to download SizeChart")</f>
      </c>
      <c r="C1079" s="0" t="inlineStr">
        <is>
          <t>Dasher Unisex Ugly Sweatshirt</t>
        </is>
      </c>
      <c r="D1079" s="0" t="inlineStr">
        <is>
          <t>'153141</t>
        </is>
      </c>
      <c r="E1079" s="0" t="inlineStr">
        <is>
          <t>ISU DASHER M BK:153141Z-12PK</t>
        </is>
      </c>
      <c r="F1079" s="0" t="inlineStr">
        <is>
          <t>'801153141998</t>
        </is>
      </c>
      <c r="G1079" s="0" t="inlineStr">
        <is>
          <t>MENS</t>
        </is>
      </c>
      <c r="H1079" s="0" t="inlineStr">
        <is>
          <t>12 PACK</t>
        </is>
      </c>
      <c r="I1079" s="0">
        <v>480</v>
      </c>
      <c r="J1079" s="0">
        <v>0</v>
      </c>
    </row>
    <row r="1080" spans="1:10" customHeight="0">
      <c r="A1080" s="0">
        <f>HYPERLINK("https://dl.dropboxusercontent.com/scl/fi/62i45dwv9be2dtsagxpne/122024-af.jpg?rlkey=nw986fbv0ex2rp0pc8opdw9gc&amp;dl=0","Click to download Image")</f>
      </c>
      <c r="C1080" s="0" t="inlineStr">
        <is>
          <t>Alana Women's Cap</t>
        </is>
      </c>
      <c r="D1080" s="0" t="inlineStr">
        <is>
          <t>'122024</t>
        </is>
      </c>
      <c r="E1080" s="0" t="inlineStr">
        <is>
          <t>ISU ALANA A CL:122024</t>
        </is>
      </c>
      <c r="F1080" s="0" t="inlineStr">
        <is>
          <t>'701122024010</t>
        </is>
      </c>
      <c r="G1080" s="0" t="inlineStr">
        <is>
          <t>WOMENS</t>
        </is>
      </c>
      <c r="H1080" s="0" t="inlineStr">
        <is>
          <t>WOMENS</t>
        </is>
      </c>
      <c r="I1080" s="0">
        <v>24.99</v>
      </c>
      <c r="J1080" s="0">
        <v>25</v>
      </c>
    </row>
    <row r="1081" spans="1:10" customHeight="0">
      <c r="A1081" s="0">
        <f>HYPERLINK("https://dl.dropboxusercontent.com/scl/fi/3accx2e18f2mdj6884suw/120598-af.jpg?rlkey=asipf6q5dpv9o00u2pv60wjtg&amp;dl=0","Click to download Image")</f>
      </c>
      <c r="C1081" s="0" t="inlineStr">
        <is>
          <t>Herald Infant Cap</t>
        </is>
      </c>
      <c r="D1081" s="0" t="inlineStr">
        <is>
          <t>'120598</t>
        </is>
      </c>
      <c r="E1081" s="0" t="inlineStr">
        <is>
          <t>ISU HERALD I CARDINAL:120598</t>
        </is>
      </c>
      <c r="F1081" s="0" t="inlineStr">
        <is>
          <t>'701120598056</t>
        </is>
      </c>
      <c r="G1081" s="0" t="inlineStr">
        <is>
          <t>INFANT</t>
        </is>
      </c>
      <c r="H1081" s="0" t="inlineStr">
        <is>
          <t>INFANT</t>
        </is>
      </c>
      <c r="I1081" s="0">
        <v>19.99</v>
      </c>
      <c r="J1081" s="0">
        <v>102</v>
      </c>
    </row>
    <row r="1082" spans="1:10" customHeight="0">
      <c r="A1082" s="0">
        <f>HYPERLINK("https://dl.dropboxusercontent.com/scl/fi/84x8i9ywtlv8rbq4mq0ar/116146-af.jpg?rlkey=milx98905owpb14kpr6ipkaip&amp;dl=0","Click to download Image")</f>
      </c>
      <c r="B1082" s="0">
        <f>HYPERLINK("https://dl.dropboxusercontent.com/scl/fi/zgja7xqoenawkh9lju9jm/womens-pullover-size-chartsrose.jpg?rlkey=yf4u5nekr1lu5hi59yw7e4uha&amp;dl=0","Click to download SizeChart")</f>
      </c>
      <c r="C1082" s="0" t="inlineStr">
        <is>
          <t>Rose Women's Long Sleeve Shirt</t>
        </is>
      </c>
      <c r="D1082" s="0" t="inlineStr">
        <is>
          <t>'116146</t>
        </is>
      </c>
      <c r="E1082" s="0" t="inlineStr">
        <is>
          <t>ISU ROSE W GREY:116146A - S</t>
        </is>
      </c>
      <c r="F1082" s="0" t="inlineStr">
        <is>
          <t>'801116146046</t>
        </is>
      </c>
      <c r="G1082" s="0" t="inlineStr">
        <is>
          <t>WOMENS</t>
        </is>
      </c>
      <c r="H1082" s="0" t="inlineStr">
        <is>
          <t>S</t>
        </is>
      </c>
      <c r="I1082" s="0">
        <v>49.99</v>
      </c>
      <c r="J1082" s="0">
        <v>6</v>
      </c>
    </row>
    <row r="1083" spans="1:10" customHeight="0">
      <c r="A1083" s="0">
        <f>HYPERLINK("https://dl.dropboxusercontent.com/scl/fi/84x8i9ywtlv8rbq4mq0ar/116146-af.jpg?rlkey=milx98905owpb14kpr6ipkaip&amp;dl=0","Click to download Image")</f>
      </c>
      <c r="B1083" s="0">
        <f>HYPERLINK("https://dl.dropboxusercontent.com/scl/fi/zgja7xqoenawkh9lju9jm/womens-pullover-size-chartsrose.jpg?rlkey=yf4u5nekr1lu5hi59yw7e4uha&amp;dl=0","Click to download SizeChart")</f>
      </c>
      <c r="C1083" s="0" t="inlineStr">
        <is>
          <t>Rose Women's Long Sleeve Shirt</t>
        </is>
      </c>
      <c r="D1083" s="0" t="inlineStr">
        <is>
          <t>'116146</t>
        </is>
      </c>
      <c r="E1083" s="0" t="inlineStr">
        <is>
          <t>ISU ROSE W GREY:116146B - M</t>
        </is>
      </c>
      <c r="F1083" s="0" t="inlineStr">
        <is>
          <t>'801116146053</t>
        </is>
      </c>
      <c r="G1083" s="0" t="inlineStr">
        <is>
          <t>WOMENS</t>
        </is>
      </c>
      <c r="H1083" s="0" t="inlineStr">
        <is>
          <t>M</t>
        </is>
      </c>
      <c r="I1083" s="0">
        <v>49.99</v>
      </c>
      <c r="J1083" s="0">
        <v>13</v>
      </c>
    </row>
    <row r="1084" spans="1:10" customHeight="0">
      <c r="A1084" s="0">
        <f>HYPERLINK("https://dl.dropboxusercontent.com/scl/fi/84x8i9ywtlv8rbq4mq0ar/116146-af.jpg?rlkey=milx98905owpb14kpr6ipkaip&amp;dl=0","Click to download Image")</f>
      </c>
      <c r="B1084" s="0">
        <f>HYPERLINK("https://dl.dropboxusercontent.com/scl/fi/zgja7xqoenawkh9lju9jm/womens-pullover-size-chartsrose.jpg?rlkey=yf4u5nekr1lu5hi59yw7e4uha&amp;dl=0","Click to download SizeChart")</f>
      </c>
      <c r="C1084" s="0" t="inlineStr">
        <is>
          <t>Rose Women's Long Sleeve Shirt</t>
        </is>
      </c>
      <c r="D1084" s="0" t="inlineStr">
        <is>
          <t>'116146</t>
        </is>
      </c>
      <c r="E1084" s="0" t="inlineStr">
        <is>
          <t>ISU ROSE W GREY:116146C - L</t>
        </is>
      </c>
      <c r="F1084" s="0" t="inlineStr">
        <is>
          <t>'801116146060</t>
        </is>
      </c>
      <c r="G1084" s="0" t="inlineStr">
        <is>
          <t>WOMENS</t>
        </is>
      </c>
      <c r="H1084" s="0" t="inlineStr">
        <is>
          <t>L</t>
        </is>
      </c>
      <c r="I1084" s="0">
        <v>49.99</v>
      </c>
      <c r="J1084" s="0">
        <v>11</v>
      </c>
    </row>
    <row r="1085" spans="1:10" customHeight="0">
      <c r="A1085" s="0">
        <f>HYPERLINK("https://dl.dropboxusercontent.com/scl/fi/84x8i9ywtlv8rbq4mq0ar/116146-af.jpg?rlkey=milx98905owpb14kpr6ipkaip&amp;dl=0","Click to download Image")</f>
      </c>
      <c r="B1085" s="0">
        <f>HYPERLINK("https://dl.dropboxusercontent.com/scl/fi/zgja7xqoenawkh9lju9jm/womens-pullover-size-chartsrose.jpg?rlkey=yf4u5nekr1lu5hi59yw7e4uha&amp;dl=0","Click to download SizeChart")</f>
      </c>
      <c r="C1085" s="0" t="inlineStr">
        <is>
          <t>Rose Women's Long Sleeve Shirt</t>
        </is>
      </c>
      <c r="D1085" s="0" t="inlineStr">
        <is>
          <t>'116146</t>
        </is>
      </c>
      <c r="E1085" s="0" t="inlineStr">
        <is>
          <t>ISU ROSE W GREY:116146D - XL</t>
        </is>
      </c>
      <c r="F1085" s="0" t="inlineStr">
        <is>
          <t>'801116146077</t>
        </is>
      </c>
      <c r="G1085" s="0" t="inlineStr">
        <is>
          <t>WOMENS</t>
        </is>
      </c>
      <c r="H1085" s="0" t="inlineStr">
        <is>
          <t>XL</t>
        </is>
      </c>
      <c r="I1085" s="0">
        <v>49.99</v>
      </c>
      <c r="J1085" s="0">
        <v>5</v>
      </c>
    </row>
    <row r="1086" spans="1:10" customHeight="0">
      <c r="A1086" s="0">
        <f>HYPERLINK("https://dl.dropboxusercontent.com/scl/fi/84x8i9ywtlv8rbq4mq0ar/116146-af.jpg?rlkey=milx98905owpb14kpr6ipkaip&amp;dl=0","Click to download Image")</f>
      </c>
      <c r="B1086" s="0">
        <f>HYPERLINK("https://dl.dropboxusercontent.com/scl/fi/zgja7xqoenawkh9lju9jm/womens-pullover-size-chartsrose.jpg?rlkey=yf4u5nekr1lu5hi59yw7e4uha&amp;dl=0","Click to download SizeChart")</f>
      </c>
      <c r="C1086" s="0" t="inlineStr">
        <is>
          <t>Rose Women's Long Sleeve Shirt</t>
        </is>
      </c>
      <c r="D1086" s="0" t="inlineStr">
        <is>
          <t>'116146</t>
        </is>
      </c>
      <c r="E1086" s="0" t="inlineStr">
        <is>
          <t>ISU ROSE W GREY:116146E - 2XL</t>
        </is>
      </c>
      <c r="F1086" s="0" t="inlineStr">
        <is>
          <t>'801116146084</t>
        </is>
      </c>
      <c r="G1086" s="0" t="inlineStr">
        <is>
          <t>WOMENS</t>
        </is>
      </c>
      <c r="H1086" s="0" t="inlineStr">
        <is>
          <t>2XL</t>
        </is>
      </c>
      <c r="I1086" s="0">
        <v>49.99</v>
      </c>
      <c r="J1086" s="0">
        <v>2</v>
      </c>
    </row>
    <row r="1087" spans="1:10" customHeight="0">
      <c r="A1087" s="0">
        <f>HYPERLINK("https://dl.dropboxusercontent.com/scl/fi/84x8i9ywtlv8rbq4mq0ar/116146-af.jpg?rlkey=milx98905owpb14kpr6ipkaip&amp;dl=0","Click to download Image")</f>
      </c>
      <c r="B1087" s="0">
        <f>HYPERLINK("https://dl.dropboxusercontent.com/scl/fi/zgja7xqoenawkh9lju9jm/womens-pullover-size-chartsrose.jpg?rlkey=yf4u5nekr1lu5hi59yw7e4uha&amp;dl=0","Click to download SizeChart")</f>
      </c>
      <c r="C1087" s="0" t="inlineStr">
        <is>
          <t>Rose Women's Long Sleeve Shirt</t>
        </is>
      </c>
      <c r="D1087" s="0" t="inlineStr">
        <is>
          <t>'116146</t>
        </is>
      </c>
      <c r="E1087" s="0" t="inlineStr">
        <is>
          <t>ISU ROSE W GREY:116146F - 3XL</t>
        </is>
      </c>
      <c r="F1087" s="0" t="inlineStr">
        <is>
          <t>'801116146091</t>
        </is>
      </c>
      <c r="G1087" s="0" t="inlineStr">
        <is>
          <t>WOMENS</t>
        </is>
      </c>
      <c r="H1087" s="0" t="inlineStr">
        <is>
          <t>3XL</t>
        </is>
      </c>
      <c r="I1087" s="0">
        <v>49.99</v>
      </c>
      <c r="J1087" s="0">
        <v>3</v>
      </c>
    </row>
    <row r="1088" spans="1:10" customHeight="0">
      <c r="A1088" s="0">
        <f>HYPERLINK("https://dl.dropboxusercontent.com/scl/fi/5qa8dmcj8nmubc3q5zh4w/116525-af.jpg?rlkey=5tkh1fhpf2993xhby4ufozk6e&amp;dl=0","Click to download Image")</f>
      </c>
      <c r="B1088" s="0">
        <f>HYPERLINK("https://dl.dropboxusercontent.com/scl/fi/xlstdimhapsxd4wcwmg52/womens-polo-size-chartsgloria.jpg?rlkey=ty61hfaoe5brtb8q3ysrhz5v4&amp;dl=0","Click to download SizeChart")</f>
      </c>
      <c r="C1088" s="0" t="inlineStr">
        <is>
          <t>Gloria Women's Polo</t>
        </is>
      </c>
      <c r="D1088" s="0" t="inlineStr">
        <is>
          <t>'116525</t>
        </is>
      </c>
      <c r="E1088" s="0" t="inlineStr">
        <is>
          <t>ISU GLORIA W GREY:116525A-S</t>
        </is>
      </c>
      <c r="F1088" s="0" t="inlineStr">
        <is>
          <t>'801116525049</t>
        </is>
      </c>
      <c r="G1088" s="0" t="inlineStr">
        <is>
          <t>WOMENS</t>
        </is>
      </c>
      <c r="H1088" s="0" t="inlineStr">
        <is>
          <t>S</t>
        </is>
      </c>
      <c r="I1088" s="0">
        <v>49.99</v>
      </c>
      <c r="J1088" s="0">
        <v>2</v>
      </c>
    </row>
    <row r="1089" spans="1:10" customHeight="0">
      <c r="A1089" s="0">
        <f>HYPERLINK("https://dl.dropboxusercontent.com/scl/fi/5qa8dmcj8nmubc3q5zh4w/116525-af.jpg?rlkey=5tkh1fhpf2993xhby4ufozk6e&amp;dl=0","Click to download Image")</f>
      </c>
      <c r="B1089" s="0">
        <f>HYPERLINK("https://dl.dropboxusercontent.com/scl/fi/xlstdimhapsxd4wcwmg52/womens-polo-size-chartsgloria.jpg?rlkey=ty61hfaoe5brtb8q3ysrhz5v4&amp;dl=0","Click to download SizeChart")</f>
      </c>
      <c r="C1089" s="0" t="inlineStr">
        <is>
          <t>Gloria Women's Polo</t>
        </is>
      </c>
      <c r="D1089" s="0" t="inlineStr">
        <is>
          <t>'116525</t>
        </is>
      </c>
      <c r="E1089" s="0" t="inlineStr">
        <is>
          <t>ISU GLORIA W GREY:116525B-M</t>
        </is>
      </c>
      <c r="F1089" s="0" t="inlineStr">
        <is>
          <t>'801116525056</t>
        </is>
      </c>
      <c r="G1089" s="0" t="inlineStr">
        <is>
          <t>WOMENS</t>
        </is>
      </c>
      <c r="H1089" s="0" t="inlineStr">
        <is>
          <t>M</t>
        </is>
      </c>
      <c r="I1089" s="0">
        <v>49.99</v>
      </c>
      <c r="J1089" s="0">
        <v>8</v>
      </c>
    </row>
    <row r="1090" spans="1:10" customHeight="0">
      <c r="A1090" s="0">
        <f>HYPERLINK("https://dl.dropboxusercontent.com/scl/fi/5qa8dmcj8nmubc3q5zh4w/116525-af.jpg?rlkey=5tkh1fhpf2993xhby4ufozk6e&amp;dl=0","Click to download Image")</f>
      </c>
      <c r="B1090" s="0">
        <f>HYPERLINK("https://dl.dropboxusercontent.com/scl/fi/xlstdimhapsxd4wcwmg52/womens-polo-size-chartsgloria.jpg?rlkey=ty61hfaoe5brtb8q3ysrhz5v4&amp;dl=0","Click to download SizeChart")</f>
      </c>
      <c r="C1090" s="0" t="inlineStr">
        <is>
          <t>Gloria Women's Polo</t>
        </is>
      </c>
      <c r="D1090" s="0" t="inlineStr">
        <is>
          <t>'116525</t>
        </is>
      </c>
      <c r="E1090" s="0" t="inlineStr">
        <is>
          <t>ISU GLORIA W GREY:116525C-L</t>
        </is>
      </c>
      <c r="F1090" s="0" t="inlineStr">
        <is>
          <t>'801116525063</t>
        </is>
      </c>
      <c r="G1090" s="0" t="inlineStr">
        <is>
          <t>WOMENS</t>
        </is>
      </c>
      <c r="H1090" s="0" t="inlineStr">
        <is>
          <t>L</t>
        </is>
      </c>
      <c r="I1090" s="0">
        <v>49.99</v>
      </c>
      <c r="J1090" s="0">
        <v>9</v>
      </c>
    </row>
    <row r="1091" spans="1:10" customHeight="0">
      <c r="A1091" s="0">
        <f>HYPERLINK("https://dl.dropboxusercontent.com/scl/fi/5qa8dmcj8nmubc3q5zh4w/116525-af.jpg?rlkey=5tkh1fhpf2993xhby4ufozk6e&amp;dl=0","Click to download Image")</f>
      </c>
      <c r="B1091" s="0">
        <f>HYPERLINK("https://dl.dropboxusercontent.com/scl/fi/xlstdimhapsxd4wcwmg52/womens-polo-size-chartsgloria.jpg?rlkey=ty61hfaoe5brtb8q3ysrhz5v4&amp;dl=0","Click to download SizeChart")</f>
      </c>
      <c r="C1091" s="0" t="inlineStr">
        <is>
          <t>Gloria Women's Polo</t>
        </is>
      </c>
      <c r="D1091" s="0" t="inlineStr">
        <is>
          <t>'116525</t>
        </is>
      </c>
      <c r="E1091" s="0" t="inlineStr">
        <is>
          <t>ISU GLORIA W GREY:116525D-XL</t>
        </is>
      </c>
      <c r="F1091" s="0" t="inlineStr">
        <is>
          <t>'801116525070</t>
        </is>
      </c>
      <c r="G1091" s="0" t="inlineStr">
        <is>
          <t>WOMENS</t>
        </is>
      </c>
      <c r="H1091" s="0" t="inlineStr">
        <is>
          <t>XL</t>
        </is>
      </c>
      <c r="I1091" s="0">
        <v>49.99</v>
      </c>
      <c r="J1091" s="0">
        <v>4</v>
      </c>
    </row>
    <row r="1092" spans="1:10" customHeight="0">
      <c r="A1092" s="0">
        <f>HYPERLINK("https://dl.dropboxusercontent.com/scl/fi/5qa8dmcj8nmubc3q5zh4w/116525-af.jpg?rlkey=5tkh1fhpf2993xhby4ufozk6e&amp;dl=0","Click to download Image")</f>
      </c>
      <c r="B1092" s="0">
        <f>HYPERLINK("https://dl.dropboxusercontent.com/scl/fi/xlstdimhapsxd4wcwmg52/womens-polo-size-chartsgloria.jpg?rlkey=ty61hfaoe5brtb8q3ysrhz5v4&amp;dl=0","Click to download SizeChart")</f>
      </c>
      <c r="C1092" s="0" t="inlineStr">
        <is>
          <t>Gloria Women's Polo</t>
        </is>
      </c>
      <c r="D1092" s="0" t="inlineStr">
        <is>
          <t>'116525</t>
        </is>
      </c>
      <c r="E1092" s="0" t="inlineStr">
        <is>
          <t>ISU GLORIA W GREY:116525E-2XL</t>
        </is>
      </c>
      <c r="F1092" s="0" t="inlineStr">
        <is>
          <t>'801116525087</t>
        </is>
      </c>
      <c r="G1092" s="0" t="inlineStr">
        <is>
          <t>WOMENS</t>
        </is>
      </c>
      <c r="H1092" s="0" t="inlineStr">
        <is>
          <t>2XL</t>
        </is>
      </c>
      <c r="I1092" s="0">
        <v>49.99</v>
      </c>
      <c r="J1092" s="0">
        <v>2</v>
      </c>
    </row>
    <row r="1093" spans="1:10" customHeight="0">
      <c r="A1093" s="0">
        <f>HYPERLINK("https://dl.dropboxusercontent.com/scl/fi/5qa8dmcj8nmubc3q5zh4w/116525-af.jpg?rlkey=5tkh1fhpf2993xhby4ufozk6e&amp;dl=0","Click to download Image")</f>
      </c>
      <c r="B1093" s="0">
        <f>HYPERLINK("https://dl.dropboxusercontent.com/scl/fi/xlstdimhapsxd4wcwmg52/womens-polo-size-chartsgloria.jpg?rlkey=ty61hfaoe5brtb8q3ysrhz5v4&amp;dl=0","Click to download SizeChart")</f>
      </c>
      <c r="C1093" s="0" t="inlineStr">
        <is>
          <t>Gloria Women's Polo</t>
        </is>
      </c>
      <c r="D1093" s="0" t="inlineStr">
        <is>
          <t>'116525</t>
        </is>
      </c>
      <c r="E1093" s="0" t="inlineStr">
        <is>
          <t>ISU GLORIA W GREY:116525F-3XL</t>
        </is>
      </c>
      <c r="F1093" s="0" t="inlineStr">
        <is>
          <t>'801116525094</t>
        </is>
      </c>
      <c r="G1093" s="0" t="inlineStr">
        <is>
          <t>WOMENS</t>
        </is>
      </c>
      <c r="H1093" s="0" t="inlineStr">
        <is>
          <t>3XL</t>
        </is>
      </c>
      <c r="I1093" s="0">
        <v>49.99</v>
      </c>
      <c r="J1093" s="0">
        <v>1</v>
      </c>
    </row>
    <row r="1094" spans="1:10" customHeight="0">
      <c r="A1094" s="0">
        <f>HYPERLINK("https://dl.dropboxusercontent.com/scl/fi/5qa8dmcj8nmubc3q5zh4w/116525-af.jpg?rlkey=5tkh1fhpf2993xhby4ufozk6e&amp;dl=0","Click to download Image")</f>
      </c>
      <c r="B1094" s="0">
        <f>HYPERLINK("https://dl.dropboxusercontent.com/scl/fi/xlstdimhapsxd4wcwmg52/womens-polo-size-chartsgloria.jpg?rlkey=ty61hfaoe5brtb8q3ysrhz5v4&amp;dl=0","Click to download SizeChart")</f>
      </c>
      <c r="C1094" s="0" t="inlineStr">
        <is>
          <t>Gloria Women's Polo</t>
        </is>
      </c>
      <c r="D1094" s="0" t="inlineStr">
        <is>
          <t>'116525</t>
        </is>
      </c>
      <c r="E1094" s="0" t="inlineStr">
        <is>
          <t>ISU GLORIA W GREY 12 PACK:116525Z-12PK</t>
        </is>
      </c>
      <c r="F1094" s="0" t="inlineStr">
        <is>
          <t>'801116525995</t>
        </is>
      </c>
      <c r="G1094" s="0" t="inlineStr">
        <is>
          <t>WOMENS</t>
        </is>
      </c>
      <c r="H1094" s="0" t="inlineStr">
        <is>
          <t>12 PACK</t>
        </is>
      </c>
      <c r="I1094" s="0">
        <v>49.99</v>
      </c>
      <c r="J1094" s="0">
        <v>1</v>
      </c>
    </row>
    <row r="1095" spans="1:10" customHeight="0">
      <c r="A1095" s="0">
        <f>HYPERLINK("https://dl.dropboxusercontent.com/scl/fi/4wumw8k2tbjelrje7omxw/116448-af.jpg?rlkey=o5j2bqlj8wtajdokbhuyzrsg1&amp;dl=0","Click to download Image")</f>
      </c>
      <c r="B1095" s="0">
        <f>HYPERLINK("https://dl.dropboxusercontent.com/scl/fi/czhfy9xi4mc1t6tehcc5w/mens-hoodie-size-chartsluther.jpg?rlkey=dgkrt0urmalxqlojbxd5zliy7&amp;dl=0","Click to download SizeChart")</f>
      </c>
      <c r="C1095" s="0" t="inlineStr">
        <is>
          <t>Luther Men's Lightweight Hoodie</t>
        </is>
      </c>
      <c r="D1095" s="0" t="inlineStr">
        <is>
          <t>'116448</t>
        </is>
      </c>
      <c r="E1095" s="0" t="inlineStr">
        <is>
          <t>ISU LUTHER M CARDINAL:116448A - S</t>
        </is>
      </c>
      <c r="F1095" s="0" t="inlineStr">
        <is>
          <t>'000000000000</t>
        </is>
      </c>
      <c r="G1095" s="0" t="inlineStr">
        <is>
          <t>MENS</t>
        </is>
      </c>
      <c r="H1095" s="0" t="inlineStr">
        <is>
          <t>S</t>
        </is>
      </c>
      <c r="I1095" s="0">
        <v>39.99</v>
      </c>
      <c r="J1095" s="0">
        <v>1</v>
      </c>
    </row>
    <row r="1096" spans="1:10" customHeight="0">
      <c r="A1096" s="0">
        <f>HYPERLINK("https://dl.dropboxusercontent.com/scl/fi/4wumw8k2tbjelrje7omxw/116448-af.jpg?rlkey=o5j2bqlj8wtajdokbhuyzrsg1&amp;dl=0","Click to download Image")</f>
      </c>
      <c r="B1096" s="0">
        <f>HYPERLINK("https://dl.dropboxusercontent.com/scl/fi/czhfy9xi4mc1t6tehcc5w/mens-hoodie-size-chartsluther.jpg?rlkey=dgkrt0urmalxqlojbxd5zliy7&amp;dl=0","Click to download SizeChart")</f>
      </c>
      <c r="C1096" s="0" t="inlineStr">
        <is>
          <t>Luther Men's Lightweight Hoodie</t>
        </is>
      </c>
      <c r="D1096" s="0" t="inlineStr">
        <is>
          <t>'116448</t>
        </is>
      </c>
      <c r="E1096" s="0" t="inlineStr">
        <is>
          <t>ISU LUTHER M CARDINAL:116448B - M</t>
        </is>
      </c>
      <c r="F1096" s="0" t="inlineStr">
        <is>
          <t>'000000000000</t>
        </is>
      </c>
      <c r="G1096" s="0" t="inlineStr">
        <is>
          <t>MENS</t>
        </is>
      </c>
      <c r="H1096" s="0" t="inlineStr">
        <is>
          <t>M</t>
        </is>
      </c>
      <c r="I1096" s="0">
        <v>39.99</v>
      </c>
      <c r="J1096" s="0">
        <v>0</v>
      </c>
    </row>
    <row r="1097" spans="1:10" customHeight="0">
      <c r="A1097" s="0">
        <f>HYPERLINK("https://dl.dropboxusercontent.com/scl/fi/4wumw8k2tbjelrje7omxw/116448-af.jpg?rlkey=o5j2bqlj8wtajdokbhuyzrsg1&amp;dl=0","Click to download Image")</f>
      </c>
      <c r="B1097" s="0">
        <f>HYPERLINK("https://dl.dropboxusercontent.com/scl/fi/czhfy9xi4mc1t6tehcc5w/mens-hoodie-size-chartsluther.jpg?rlkey=dgkrt0urmalxqlojbxd5zliy7&amp;dl=0","Click to download SizeChart")</f>
      </c>
      <c r="C1097" s="0" t="inlineStr">
        <is>
          <t>Luther Men's Lightweight Hoodie</t>
        </is>
      </c>
      <c r="D1097" s="0" t="inlineStr">
        <is>
          <t>'116448</t>
        </is>
      </c>
      <c r="E1097" s="0" t="inlineStr">
        <is>
          <t>ISU LUTHER M CARDINAL:116448C - L</t>
        </is>
      </c>
      <c r="F1097" s="0" t="inlineStr">
        <is>
          <t>'000000000000</t>
        </is>
      </c>
      <c r="G1097" s="0" t="inlineStr">
        <is>
          <t>MENS</t>
        </is>
      </c>
      <c r="H1097" s="0" t="inlineStr">
        <is>
          <t>L</t>
        </is>
      </c>
      <c r="I1097" s="0">
        <v>39.99</v>
      </c>
      <c r="J1097" s="0">
        <v>5</v>
      </c>
    </row>
    <row r="1098" spans="1:10" customHeight="0">
      <c r="A1098" s="0">
        <f>HYPERLINK("https://dl.dropboxusercontent.com/scl/fi/4wumw8k2tbjelrje7omxw/116448-af.jpg?rlkey=o5j2bqlj8wtajdokbhuyzrsg1&amp;dl=0","Click to download Image")</f>
      </c>
      <c r="B1098" s="0">
        <f>HYPERLINK("https://dl.dropboxusercontent.com/scl/fi/czhfy9xi4mc1t6tehcc5w/mens-hoodie-size-chartsluther.jpg?rlkey=dgkrt0urmalxqlojbxd5zliy7&amp;dl=0","Click to download SizeChart")</f>
      </c>
      <c r="C1098" s="0" t="inlineStr">
        <is>
          <t>Luther Men's Lightweight Hoodie</t>
        </is>
      </c>
      <c r="D1098" s="0" t="inlineStr">
        <is>
          <t>'116448</t>
        </is>
      </c>
      <c r="E1098" s="0" t="inlineStr">
        <is>
          <t>ISU LUTHER M CARDINAL:116448D - XL</t>
        </is>
      </c>
      <c r="F1098" s="0" t="inlineStr">
        <is>
          <t>'000000000000</t>
        </is>
      </c>
      <c r="G1098" s="0" t="inlineStr">
        <is>
          <t>MENS</t>
        </is>
      </c>
      <c r="H1098" s="0" t="inlineStr">
        <is>
          <t>XL</t>
        </is>
      </c>
      <c r="I1098" s="0">
        <v>39.99</v>
      </c>
      <c r="J1098" s="0">
        <v>7</v>
      </c>
    </row>
    <row r="1099" spans="1:10" customHeight="0">
      <c r="A1099" s="0">
        <f>HYPERLINK("https://dl.dropboxusercontent.com/scl/fi/4wumw8k2tbjelrje7omxw/116448-af.jpg?rlkey=o5j2bqlj8wtajdokbhuyzrsg1&amp;dl=0","Click to download Image")</f>
      </c>
      <c r="B1099" s="0">
        <f>HYPERLINK("https://dl.dropboxusercontent.com/scl/fi/czhfy9xi4mc1t6tehcc5w/mens-hoodie-size-chartsluther.jpg?rlkey=dgkrt0urmalxqlojbxd5zliy7&amp;dl=0","Click to download SizeChart")</f>
      </c>
      <c r="C1099" s="0" t="inlineStr">
        <is>
          <t>Luther Men's Lightweight Hoodie</t>
        </is>
      </c>
      <c r="D1099" s="0" t="inlineStr">
        <is>
          <t>'116448</t>
        </is>
      </c>
      <c r="E1099" s="0" t="inlineStr">
        <is>
          <t>ISU LUTHER M CARDINAL:116448E - 2XL</t>
        </is>
      </c>
      <c r="F1099" s="0" t="inlineStr">
        <is>
          <t>'000000000000</t>
        </is>
      </c>
      <c r="G1099" s="0" t="inlineStr">
        <is>
          <t>MENS</t>
        </is>
      </c>
      <c r="H1099" s="0" t="inlineStr">
        <is>
          <t>2XL</t>
        </is>
      </c>
      <c r="I1099" s="0">
        <v>39.99</v>
      </c>
      <c r="J1099" s="0">
        <v>4</v>
      </c>
    </row>
    <row r="1100" spans="1:10" customHeight="0">
      <c r="A1100" s="0">
        <f>HYPERLINK("https://dl.dropboxusercontent.com/scl/fi/4wumw8k2tbjelrje7omxw/116448-af.jpg?rlkey=o5j2bqlj8wtajdokbhuyzrsg1&amp;dl=0","Click to download Image")</f>
      </c>
      <c r="B1100" s="0">
        <f>HYPERLINK("https://dl.dropboxusercontent.com/scl/fi/czhfy9xi4mc1t6tehcc5w/mens-hoodie-size-chartsluther.jpg?rlkey=dgkrt0urmalxqlojbxd5zliy7&amp;dl=0","Click to download SizeChart")</f>
      </c>
      <c r="C1100" s="0" t="inlineStr">
        <is>
          <t>Luther Men's Lightweight Hoodie</t>
        </is>
      </c>
      <c r="D1100" s="0" t="inlineStr">
        <is>
          <t>'116448</t>
        </is>
      </c>
      <c r="E1100" s="0" t="inlineStr">
        <is>
          <t>ISU LUTHER M CARDINAL:116448F - 3XL</t>
        </is>
      </c>
      <c r="F1100" s="0" t="inlineStr">
        <is>
          <t>'000000000000</t>
        </is>
      </c>
      <c r="G1100" s="0" t="inlineStr">
        <is>
          <t>MENS</t>
        </is>
      </c>
      <c r="H1100" s="0" t="inlineStr">
        <is>
          <t>3XL</t>
        </is>
      </c>
      <c r="I1100" s="0">
        <v>39.99</v>
      </c>
      <c r="J1100" s="0">
        <v>3</v>
      </c>
    </row>
    <row r="1101" spans="1:10" customHeight="0">
      <c r="A1101" s="0">
        <f>HYPERLINK("https://dl.dropboxusercontent.com/scl/fi/4wumw8k2tbjelrje7omxw/116448-af.jpg?rlkey=o5j2bqlj8wtajdokbhuyzrsg1&amp;dl=0","Click to download Image")</f>
      </c>
      <c r="B1101" s="0">
        <f>HYPERLINK("https://dl.dropboxusercontent.com/scl/fi/czhfy9xi4mc1t6tehcc5w/mens-hoodie-size-chartsluther.jpg?rlkey=dgkrt0urmalxqlojbxd5zliy7&amp;dl=0","Click to download SizeChart")</f>
      </c>
      <c r="C1101" s="0" t="inlineStr">
        <is>
          <t>Luther Men's Lightweight Hoodie</t>
        </is>
      </c>
      <c r="D1101" s="0" t="inlineStr">
        <is>
          <t>'116448</t>
        </is>
      </c>
      <c r="E1101" s="0" t="inlineStr">
        <is>
          <t>ISU LUTHER M CARDINAL (116448)</t>
        </is>
      </c>
      <c r="F1101" s="0" t="inlineStr">
        <is>
          <t>'000000000000</t>
        </is>
      </c>
      <c r="G1101" s="0" t="inlineStr">
        <is>
          <t>MENS</t>
        </is>
      </c>
      <c r="H1101" s="0" t="inlineStr">
        <is>
          <t>12 PACK</t>
        </is>
      </c>
      <c r="I1101" s="0">
        <v>383.76</v>
      </c>
      <c r="J1101" s="0">
        <v>0</v>
      </c>
    </row>
    <row r="1102" spans="1:10" customHeight="0">
      <c r="A1102" s="0">
        <f>HYPERLINK("https://dl.dropboxusercontent.com/scl/fi/xyw1cuhtyit2cbrpz8khg/vrtl-isu-sutton-w-nd-0275904.jpg?rlkey=e4nq9nbcssax9oaa4xy0pz9w5&amp;dl=0","Click to download Image")</f>
      </c>
      <c r="B1102" s="0">
        <f>HYPERLINK("https://dl.dropboxusercontent.com/scl/fi/qeagy8rpn9xey8kdbf374/womens-hoodie-and-sweatshirt-size-chartssutton.jpg?rlkey=xf5jytcabyvblj630efn33w4m&amp;dl=0","Click to download SizeChart")</f>
      </c>
      <c r="C1102" s="0" t="inlineStr">
        <is>
          <t>Sutton Women's Sweatshirt</t>
        </is>
      </c>
      <c r="D1102" s="0" t="inlineStr">
        <is>
          <t>'153717</t>
        </is>
      </c>
      <c r="E1102" s="0" t="inlineStr">
        <is>
          <t>ISU SUTTON W ND:153717A-S</t>
        </is>
      </c>
      <c r="F1102" s="0" t="inlineStr">
        <is>
          <t>'801153717049</t>
        </is>
      </c>
      <c r="G1102" s="0" t="inlineStr">
        <is>
          <t>WOMENS</t>
        </is>
      </c>
      <c r="H1102" s="0" t="inlineStr">
        <is>
          <t>S</t>
        </is>
      </c>
      <c r="I1102" s="0">
        <v>49.99</v>
      </c>
      <c r="J1102" s="0">
        <v>4</v>
      </c>
    </row>
    <row r="1103" spans="1:10" customHeight="0">
      <c r="A1103" s="0">
        <f>HYPERLINK("https://dl.dropboxusercontent.com/scl/fi/xyw1cuhtyit2cbrpz8khg/vrtl-isu-sutton-w-nd-0275904.jpg?rlkey=e4nq9nbcssax9oaa4xy0pz9w5&amp;dl=0","Click to download Image")</f>
      </c>
      <c r="B1103" s="0">
        <f>HYPERLINK("https://dl.dropboxusercontent.com/scl/fi/qeagy8rpn9xey8kdbf374/womens-hoodie-and-sweatshirt-size-chartssutton.jpg?rlkey=xf5jytcabyvblj630efn33w4m&amp;dl=0","Click to download SizeChart")</f>
      </c>
      <c r="C1103" s="0" t="inlineStr">
        <is>
          <t>Sutton Women's Sweatshirt</t>
        </is>
      </c>
      <c r="D1103" s="0" t="inlineStr">
        <is>
          <t>'153717</t>
        </is>
      </c>
      <c r="E1103" s="0" t="inlineStr">
        <is>
          <t>ISU SUTTON W ND:153717B-M</t>
        </is>
      </c>
      <c r="F1103" s="0" t="inlineStr">
        <is>
          <t>'801153717056</t>
        </is>
      </c>
      <c r="G1103" s="0" t="inlineStr">
        <is>
          <t>WOMENS</t>
        </is>
      </c>
      <c r="H1103" s="0" t="inlineStr">
        <is>
          <t>M</t>
        </is>
      </c>
      <c r="I1103" s="0">
        <v>49.99</v>
      </c>
      <c r="J1103" s="0">
        <v>4</v>
      </c>
    </row>
    <row r="1104" spans="1:10" customHeight="0">
      <c r="A1104" s="0">
        <f>HYPERLINK("https://dl.dropboxusercontent.com/scl/fi/xyw1cuhtyit2cbrpz8khg/vrtl-isu-sutton-w-nd-0275904.jpg?rlkey=e4nq9nbcssax9oaa4xy0pz9w5&amp;dl=0","Click to download Image")</f>
      </c>
      <c r="B1104" s="0">
        <f>HYPERLINK("https://dl.dropboxusercontent.com/scl/fi/qeagy8rpn9xey8kdbf374/womens-hoodie-and-sweatshirt-size-chartssutton.jpg?rlkey=xf5jytcabyvblj630efn33w4m&amp;dl=0","Click to download SizeChart")</f>
      </c>
      <c r="C1104" s="0" t="inlineStr">
        <is>
          <t>Sutton Women's Sweatshirt</t>
        </is>
      </c>
      <c r="D1104" s="0" t="inlineStr">
        <is>
          <t>'153717</t>
        </is>
      </c>
      <c r="E1104" s="0" t="inlineStr">
        <is>
          <t>ISU SUTTON W ND:153717C-L</t>
        </is>
      </c>
      <c r="F1104" s="0" t="inlineStr">
        <is>
          <t>'801153717063</t>
        </is>
      </c>
      <c r="G1104" s="0" t="inlineStr">
        <is>
          <t>WOMENS</t>
        </is>
      </c>
      <c r="H1104" s="0" t="inlineStr">
        <is>
          <t>L</t>
        </is>
      </c>
      <c r="I1104" s="0">
        <v>49.99</v>
      </c>
      <c r="J1104" s="0">
        <v>6</v>
      </c>
    </row>
    <row r="1105" spans="1:10" customHeight="0">
      <c r="A1105" s="0">
        <f>HYPERLINK("https://dl.dropboxusercontent.com/scl/fi/xyw1cuhtyit2cbrpz8khg/vrtl-isu-sutton-w-nd-0275904.jpg?rlkey=e4nq9nbcssax9oaa4xy0pz9w5&amp;dl=0","Click to download Image")</f>
      </c>
      <c r="B1105" s="0">
        <f>HYPERLINK("https://dl.dropboxusercontent.com/scl/fi/qeagy8rpn9xey8kdbf374/womens-hoodie-and-sweatshirt-size-chartssutton.jpg?rlkey=xf5jytcabyvblj630efn33w4m&amp;dl=0","Click to download SizeChart")</f>
      </c>
      <c r="C1105" s="0" t="inlineStr">
        <is>
          <t>Sutton Women's Sweatshirt</t>
        </is>
      </c>
      <c r="D1105" s="0" t="inlineStr">
        <is>
          <t>'153717</t>
        </is>
      </c>
      <c r="E1105" s="0" t="inlineStr">
        <is>
          <t>ISU SUTTON W ND:153717D-XL</t>
        </is>
      </c>
      <c r="F1105" s="0" t="inlineStr">
        <is>
          <t>'801153717070</t>
        </is>
      </c>
      <c r="G1105" s="0" t="inlineStr">
        <is>
          <t>WOMENS</t>
        </is>
      </c>
      <c r="H1105" s="0" t="inlineStr">
        <is>
          <t>XL</t>
        </is>
      </c>
      <c r="I1105" s="0">
        <v>49.99</v>
      </c>
      <c r="J1105" s="0">
        <v>0</v>
      </c>
    </row>
    <row r="1106" spans="1:10" customHeight="0">
      <c r="A1106" s="0">
        <f>HYPERLINK("https://dl.dropboxusercontent.com/scl/fi/xyw1cuhtyit2cbrpz8khg/vrtl-isu-sutton-w-nd-0275904.jpg?rlkey=e4nq9nbcssax9oaa4xy0pz9w5&amp;dl=0","Click to download Image")</f>
      </c>
      <c r="B1106" s="0">
        <f>HYPERLINK("https://dl.dropboxusercontent.com/scl/fi/qeagy8rpn9xey8kdbf374/womens-hoodie-and-sweatshirt-size-chartssutton.jpg?rlkey=xf5jytcabyvblj630efn33w4m&amp;dl=0","Click to download SizeChart")</f>
      </c>
      <c r="C1106" s="0" t="inlineStr">
        <is>
          <t>Sutton Women's Sweatshirt</t>
        </is>
      </c>
      <c r="D1106" s="0" t="inlineStr">
        <is>
          <t>'153717</t>
        </is>
      </c>
      <c r="E1106" s="0" t="inlineStr">
        <is>
          <t>ISU SUTTON W ND:153717E-2XL</t>
        </is>
      </c>
      <c r="F1106" s="0" t="inlineStr">
        <is>
          <t>'801153717087</t>
        </is>
      </c>
      <c r="G1106" s="0" t="inlineStr">
        <is>
          <t>WOMENS</t>
        </is>
      </c>
      <c r="H1106" s="0" t="inlineStr">
        <is>
          <t>2XL</t>
        </is>
      </c>
      <c r="I1106" s="0">
        <v>49.99</v>
      </c>
      <c r="J1106" s="0">
        <v>1</v>
      </c>
    </row>
    <row r="1107" spans="1:10" customHeight="0">
      <c r="A1107" s="0">
        <f>HYPERLINK("https://dl.dropboxusercontent.com/scl/fi/xyw1cuhtyit2cbrpz8khg/vrtl-isu-sutton-w-nd-0275904.jpg?rlkey=e4nq9nbcssax9oaa4xy0pz9w5&amp;dl=0","Click to download Image")</f>
      </c>
      <c r="B1107" s="0">
        <f>HYPERLINK("https://dl.dropboxusercontent.com/scl/fi/qeagy8rpn9xey8kdbf374/womens-hoodie-and-sweatshirt-size-chartssutton.jpg?rlkey=xf5jytcabyvblj630efn33w4m&amp;dl=0","Click to download SizeChart")</f>
      </c>
      <c r="C1107" s="0" t="inlineStr">
        <is>
          <t>Sutton Women's Sweatshirt</t>
        </is>
      </c>
      <c r="D1107" s="0" t="inlineStr">
        <is>
          <t>'153717</t>
        </is>
      </c>
      <c r="E1107" s="0" t="inlineStr">
        <is>
          <t>ISU SUTTON W ND:153717F-3XL</t>
        </is>
      </c>
      <c r="F1107" s="0" t="inlineStr">
        <is>
          <t>'801153717094</t>
        </is>
      </c>
      <c r="G1107" s="0" t="inlineStr">
        <is>
          <t>WOMENS</t>
        </is>
      </c>
      <c r="H1107" s="0" t="inlineStr">
        <is>
          <t>3XL</t>
        </is>
      </c>
      <c r="I1107" s="0">
        <v>49.99</v>
      </c>
      <c r="J1107" s="0">
        <v>2</v>
      </c>
    </row>
    <row r="1108" spans="1:10" customHeight="0">
      <c r="A1108" s="0">
        <f>HYPERLINK("https://dl.dropboxusercontent.com/scl/fi/eniurwo98n5vqr8uwnba1/vrtl-isu-sutton-w-gy-0253037.jpg?rlkey=2hudtkmxy519y3qkq0cgvihb9&amp;dl=0","Click to download Image")</f>
      </c>
      <c r="B1108" s="0">
        <f>HYPERLINK("https://dl.dropboxusercontent.com/scl/fi/qeagy8rpn9xey8kdbf374/womens-hoodie-and-sweatshirt-size-chartssutton.jpg?rlkey=xf5jytcabyvblj630efn33w4m&amp;dl=0","Click to download SizeChart")</f>
      </c>
      <c r="C1108" s="0" t="inlineStr">
        <is>
          <t>Sutton Women's Sweatshirt</t>
        </is>
      </c>
      <c r="D1108" s="0" t="inlineStr">
        <is>
          <t>'153716</t>
        </is>
      </c>
      <c r="E1108" s="0" t="inlineStr">
        <is>
          <t>ISU SUTTON W GY:153716A-S</t>
        </is>
      </c>
      <c r="F1108" s="0" t="inlineStr">
        <is>
          <t>'801153716042</t>
        </is>
      </c>
      <c r="G1108" s="0" t="inlineStr">
        <is>
          <t>WOMENS</t>
        </is>
      </c>
      <c r="H1108" s="0" t="inlineStr">
        <is>
          <t>S</t>
        </is>
      </c>
      <c r="I1108" s="0">
        <v>49.99</v>
      </c>
      <c r="J1108" s="0">
        <v>0</v>
      </c>
    </row>
    <row r="1109" spans="1:10" customHeight="0">
      <c r="A1109" s="0">
        <f>HYPERLINK("https://dl.dropboxusercontent.com/scl/fi/eniurwo98n5vqr8uwnba1/vrtl-isu-sutton-w-gy-0253037.jpg?rlkey=2hudtkmxy519y3qkq0cgvihb9&amp;dl=0","Click to download Image")</f>
      </c>
      <c r="B1109" s="0">
        <f>HYPERLINK("https://dl.dropboxusercontent.com/scl/fi/qeagy8rpn9xey8kdbf374/womens-hoodie-and-sweatshirt-size-chartssutton.jpg?rlkey=xf5jytcabyvblj630efn33w4m&amp;dl=0","Click to download SizeChart")</f>
      </c>
      <c r="C1109" s="0" t="inlineStr">
        <is>
          <t>Sutton Women's Sweatshirt</t>
        </is>
      </c>
      <c r="D1109" s="0" t="inlineStr">
        <is>
          <t>'153716</t>
        </is>
      </c>
      <c r="E1109" s="0" t="inlineStr">
        <is>
          <t>ISU SUTTON W GY:153716B-M</t>
        </is>
      </c>
      <c r="F1109" s="0" t="inlineStr">
        <is>
          <t>'801153716059</t>
        </is>
      </c>
      <c r="G1109" s="0" t="inlineStr">
        <is>
          <t>WOMENS</t>
        </is>
      </c>
      <c r="H1109" s="0" t="inlineStr">
        <is>
          <t>M</t>
        </is>
      </c>
      <c r="I1109" s="0">
        <v>49.99</v>
      </c>
      <c r="J1109" s="0">
        <v>0</v>
      </c>
    </row>
    <row r="1110" spans="1:10" customHeight="0">
      <c r="A1110" s="0">
        <f>HYPERLINK("https://dl.dropboxusercontent.com/scl/fi/eniurwo98n5vqr8uwnba1/vrtl-isu-sutton-w-gy-0253037.jpg?rlkey=2hudtkmxy519y3qkq0cgvihb9&amp;dl=0","Click to download Image")</f>
      </c>
      <c r="B1110" s="0">
        <f>HYPERLINK("https://dl.dropboxusercontent.com/scl/fi/qeagy8rpn9xey8kdbf374/womens-hoodie-and-sweatshirt-size-chartssutton.jpg?rlkey=xf5jytcabyvblj630efn33w4m&amp;dl=0","Click to download SizeChart")</f>
      </c>
      <c r="C1110" s="0" t="inlineStr">
        <is>
          <t>Sutton Women's Sweatshirt</t>
        </is>
      </c>
      <c r="D1110" s="0" t="inlineStr">
        <is>
          <t>'153716</t>
        </is>
      </c>
      <c r="E1110" s="0" t="inlineStr">
        <is>
          <t>ISU SUTTON W GY:153716C-L</t>
        </is>
      </c>
      <c r="F1110" s="0" t="inlineStr">
        <is>
          <t>'801153716066</t>
        </is>
      </c>
      <c r="G1110" s="0" t="inlineStr">
        <is>
          <t>WOMENS</t>
        </is>
      </c>
      <c r="H1110" s="0" t="inlineStr">
        <is>
          <t>L</t>
        </is>
      </c>
      <c r="I1110" s="0">
        <v>49.99</v>
      </c>
      <c r="J1110" s="0">
        <v>0</v>
      </c>
    </row>
    <row r="1111" spans="1:10" customHeight="0">
      <c r="A1111" s="0">
        <f>HYPERLINK("https://dl.dropboxusercontent.com/scl/fi/eniurwo98n5vqr8uwnba1/vrtl-isu-sutton-w-gy-0253037.jpg?rlkey=2hudtkmxy519y3qkq0cgvihb9&amp;dl=0","Click to download Image")</f>
      </c>
      <c r="B1111" s="0">
        <f>HYPERLINK("https://dl.dropboxusercontent.com/scl/fi/qeagy8rpn9xey8kdbf374/womens-hoodie-and-sweatshirt-size-chartssutton.jpg?rlkey=xf5jytcabyvblj630efn33w4m&amp;dl=0","Click to download SizeChart")</f>
      </c>
      <c r="C1111" s="0" t="inlineStr">
        <is>
          <t>Sutton Women's Sweatshirt</t>
        </is>
      </c>
      <c r="D1111" s="0" t="inlineStr">
        <is>
          <t>'153716</t>
        </is>
      </c>
      <c r="E1111" s="0" t="inlineStr">
        <is>
          <t>ISU SUTTON W GY:153716D-XL</t>
        </is>
      </c>
      <c r="F1111" s="0" t="inlineStr">
        <is>
          <t>'801153716073</t>
        </is>
      </c>
      <c r="G1111" s="0" t="inlineStr">
        <is>
          <t>WOMENS</t>
        </is>
      </c>
      <c r="H1111" s="0" t="inlineStr">
        <is>
          <t>XL</t>
        </is>
      </c>
      <c r="I1111" s="0">
        <v>49.99</v>
      </c>
      <c r="J1111" s="0">
        <v>0</v>
      </c>
    </row>
    <row r="1112" spans="1:10" customHeight="0">
      <c r="A1112" s="0">
        <f>HYPERLINK("https://dl.dropboxusercontent.com/scl/fi/eniurwo98n5vqr8uwnba1/vrtl-isu-sutton-w-gy-0253037.jpg?rlkey=2hudtkmxy519y3qkq0cgvihb9&amp;dl=0","Click to download Image")</f>
      </c>
      <c r="B1112" s="0">
        <f>HYPERLINK("https://dl.dropboxusercontent.com/scl/fi/qeagy8rpn9xey8kdbf374/womens-hoodie-and-sweatshirt-size-chartssutton.jpg?rlkey=xf5jytcabyvblj630efn33w4m&amp;dl=0","Click to download SizeChart")</f>
      </c>
      <c r="C1112" s="0" t="inlineStr">
        <is>
          <t>Sutton Women's Sweatshirt</t>
        </is>
      </c>
      <c r="D1112" s="0" t="inlineStr">
        <is>
          <t>'153716</t>
        </is>
      </c>
      <c r="E1112" s="0" t="inlineStr">
        <is>
          <t>ISU SUTTON W GY:153716E-2XL</t>
        </is>
      </c>
      <c r="F1112" s="0" t="inlineStr">
        <is>
          <t>'801153716080</t>
        </is>
      </c>
      <c r="G1112" s="0" t="inlineStr">
        <is>
          <t>WOMENS</t>
        </is>
      </c>
      <c r="H1112" s="0" t="inlineStr">
        <is>
          <t>2XL</t>
        </is>
      </c>
      <c r="I1112" s="0">
        <v>49.99</v>
      </c>
      <c r="J1112" s="0">
        <v>0</v>
      </c>
    </row>
    <row r="1113" spans="1:10" customHeight="0">
      <c r="A1113" s="0">
        <f>HYPERLINK("https://dl.dropboxusercontent.com/scl/fi/eniurwo98n5vqr8uwnba1/vrtl-isu-sutton-w-gy-0253037.jpg?rlkey=2hudtkmxy519y3qkq0cgvihb9&amp;dl=0","Click to download Image")</f>
      </c>
      <c r="B1113" s="0">
        <f>HYPERLINK("https://dl.dropboxusercontent.com/scl/fi/qeagy8rpn9xey8kdbf374/womens-hoodie-and-sweatshirt-size-chartssutton.jpg?rlkey=xf5jytcabyvblj630efn33w4m&amp;dl=0","Click to download SizeChart")</f>
      </c>
      <c r="C1113" s="0" t="inlineStr">
        <is>
          <t>Sutton Women's Sweatshirt</t>
        </is>
      </c>
      <c r="D1113" s="0" t="inlineStr">
        <is>
          <t>'153716</t>
        </is>
      </c>
      <c r="E1113" s="0" t="inlineStr">
        <is>
          <t>ISU SUTTON W GY:153716F-3XL</t>
        </is>
      </c>
      <c r="F1113" s="0" t="inlineStr">
        <is>
          <t>'801153716097</t>
        </is>
      </c>
      <c r="G1113" s="0" t="inlineStr">
        <is>
          <t>WOMENS</t>
        </is>
      </c>
      <c r="H1113" s="0" t="inlineStr">
        <is>
          <t>3XL</t>
        </is>
      </c>
      <c r="I1113" s="0">
        <v>49.99</v>
      </c>
      <c r="J1113" s="0">
        <v>2</v>
      </c>
    </row>
    <row r="1114" spans="1:10" customHeight="0">
      <c r="A1114" s="0">
        <f>HYPERLINK("https://dl.dropboxusercontent.com/scl/fi/3htw24d2uiwoseo9fwhni/126876t.jpg?rlkey=gy2ece1u6icg82mcqy73i4chr&amp;dl=0","Click to download Image")</f>
      </c>
      <c r="C1114" s="0" t="inlineStr">
        <is>
          <t>Dawne Toddler Cap</t>
        </is>
      </c>
      <c r="D1114" s="0" t="inlineStr">
        <is>
          <t>'126876</t>
        </is>
      </c>
      <c r="E1114" s="0" t="inlineStr">
        <is>
          <t>ISU DAWNE T GY:126876</t>
        </is>
      </c>
      <c r="F1114" s="0" t="inlineStr">
        <is>
          <t>'701126876042</t>
        </is>
      </c>
      <c r="G1114" s="0" t="inlineStr">
        <is>
          <t>TODDLER</t>
        </is>
      </c>
      <c r="H1114" s="0" t="inlineStr">
        <is>
          <t>TODDLER</t>
        </is>
      </c>
      <c r="I1114" s="0">
        <v>22.99</v>
      </c>
      <c r="J1114" s="0">
        <v>66</v>
      </c>
    </row>
    <row r="1115" spans="1:10" customHeight="0">
      <c r="A1115" s="0">
        <f>HYPERLINK("https://dl.dropboxusercontent.com/scl/fi/vgle7qgvcie2q60b6k4b7/126876t.jpg?rlkey=1hj15ac4ygcsmpnpwxho6imc6&amp;dl=0","Click to download Image")</f>
      </c>
      <c r="C1115" s="0" t="inlineStr">
        <is>
          <t>Dawne Youth Cap</t>
        </is>
      </c>
      <c r="D1115" s="0" t="inlineStr">
        <is>
          <t>'124989</t>
        </is>
      </c>
      <c r="E1115" s="0" t="inlineStr">
        <is>
          <t>ISU DAWNE Y GY:124989</t>
        </is>
      </c>
      <c r="F1115" s="0" t="inlineStr">
        <is>
          <t>'701124989034</t>
        </is>
      </c>
      <c r="G1115" s="0" t="inlineStr">
        <is>
          <t>YOUTH</t>
        </is>
      </c>
      <c r="H1115" s="0" t="inlineStr">
        <is>
          <t>YOUTH</t>
        </is>
      </c>
      <c r="I1115" s="0">
        <v>22.99</v>
      </c>
      <c r="J1115" s="0">
        <v>24</v>
      </c>
    </row>
    <row r="1116" spans="1:10" customHeight="0">
      <c r="A1116" s="0">
        <f>HYPERLINK("https://dl.dropboxusercontent.com/scl/fi/fkuw3ul374ik4l42ylr8u/124692t.jpg?rlkey=acqp539jnz1sks7qrzslril0r&amp;dl=0","Click to download Image")</f>
      </c>
      <c r="C1116" s="0" t="inlineStr">
        <is>
          <t>Skip Toddler T-shirt</t>
        </is>
      </c>
      <c r="D1116" s="0" t="inlineStr">
        <is>
          <t>'124692</t>
        </is>
      </c>
      <c r="E1116" s="0" t="inlineStr">
        <is>
          <t>ISU SKIP T CL:124692A-2T</t>
        </is>
      </c>
      <c r="F1116" s="0" t="inlineStr">
        <is>
          <t>'801124692085</t>
        </is>
      </c>
      <c r="G1116" s="0" t="inlineStr">
        <is>
          <t>TODDLER</t>
        </is>
      </c>
      <c r="H1116" s="0" t="inlineStr">
        <is>
          <t>2T</t>
        </is>
      </c>
      <c r="I1116" s="0">
        <v>29.99</v>
      </c>
      <c r="J1116" s="0">
        <v>0</v>
      </c>
    </row>
    <row r="1117" spans="1:10" customHeight="0">
      <c r="A1117" s="0">
        <f>HYPERLINK("https://dl.dropboxusercontent.com/scl/fi/fkuw3ul374ik4l42ylr8u/124692t.jpg?rlkey=acqp539jnz1sks7qrzslril0r&amp;dl=0","Click to download Image")</f>
      </c>
      <c r="C1117" s="0" t="inlineStr">
        <is>
          <t>Skip Toddler T-shirt</t>
        </is>
      </c>
      <c r="D1117" s="0" t="inlineStr">
        <is>
          <t>'124692</t>
        </is>
      </c>
      <c r="E1117" s="0" t="inlineStr">
        <is>
          <t>ISU SKIP T CL:124692B-3T</t>
        </is>
      </c>
      <c r="F1117" s="0" t="inlineStr">
        <is>
          <t>'801124692092</t>
        </is>
      </c>
      <c r="G1117" s="0" t="inlineStr">
        <is>
          <t>TODDLER</t>
        </is>
      </c>
      <c r="H1117" s="0" t="inlineStr">
        <is>
          <t>3T</t>
        </is>
      </c>
      <c r="I1117" s="0">
        <v>29.99</v>
      </c>
      <c r="J1117" s="0">
        <v>1</v>
      </c>
    </row>
    <row r="1118" spans="1:10" customHeight="0">
      <c r="A1118" s="0">
        <f>HYPERLINK("https://dl.dropboxusercontent.com/scl/fi/fkuw3ul374ik4l42ylr8u/124692t.jpg?rlkey=acqp539jnz1sks7qrzslril0r&amp;dl=0","Click to download Image")</f>
      </c>
      <c r="C1118" s="0" t="inlineStr">
        <is>
          <t>Skip Toddler T-shirt</t>
        </is>
      </c>
      <c r="D1118" s="0" t="inlineStr">
        <is>
          <t>'124692</t>
        </is>
      </c>
      <c r="E1118" s="0" t="inlineStr">
        <is>
          <t>ISU SKIP T CL:124692C-4T</t>
        </is>
      </c>
      <c r="F1118" s="0" t="inlineStr">
        <is>
          <t>'801124692108</t>
        </is>
      </c>
      <c r="G1118" s="0" t="inlineStr">
        <is>
          <t>TODDLER</t>
        </is>
      </c>
      <c r="H1118" s="0" t="inlineStr">
        <is>
          <t>4T</t>
        </is>
      </c>
      <c r="I1118" s="0">
        <v>29.99</v>
      </c>
      <c r="J1118" s="0">
        <v>0</v>
      </c>
    </row>
    <row r="1119" spans="1:10" customHeight="0">
      <c r="A1119" s="0">
        <f>HYPERLINK("https://dl.dropboxusercontent.com/scl/fi/fkuw3ul374ik4l42ylr8u/124692t.jpg?rlkey=acqp539jnz1sks7qrzslril0r&amp;dl=0","Click to download Image")</f>
      </c>
      <c r="C1119" s="0" t="inlineStr">
        <is>
          <t>Skip Toddler T-shirt</t>
        </is>
      </c>
      <c r="D1119" s="0" t="inlineStr">
        <is>
          <t>'124692</t>
        </is>
      </c>
      <c r="E1119" s="0" t="inlineStr">
        <is>
          <t>ISU SKIP T CL:124692D-5T</t>
        </is>
      </c>
      <c r="F1119" s="0" t="inlineStr">
        <is>
          <t>'801124692115</t>
        </is>
      </c>
      <c r="G1119" s="0" t="inlineStr">
        <is>
          <t>TODDLER</t>
        </is>
      </c>
      <c r="H1119" s="0" t="inlineStr">
        <is>
          <t>5T</t>
        </is>
      </c>
      <c r="I1119" s="0">
        <v>29.99</v>
      </c>
      <c r="J1119" s="0">
        <v>0</v>
      </c>
    </row>
    <row r="1120" spans="1:10" customHeight="0">
      <c r="A1120" s="0">
        <f>HYPERLINK("https://dl.dropboxusercontent.com/scl/fi/fkuw3ul374ik4l42ylr8u/124692t.jpg?rlkey=acqp539jnz1sks7qrzslril0r&amp;dl=0","Click to download Image")</f>
      </c>
      <c r="C1120" s="0" t="inlineStr">
        <is>
          <t>Skip Toddler T-shirt</t>
        </is>
      </c>
      <c r="D1120" s="0" t="inlineStr">
        <is>
          <t>'124692</t>
        </is>
      </c>
      <c r="E1120" s="0" t="inlineStr">
        <is>
          <t>ISU SKIP T CL 12PK:124692Z-12PK</t>
        </is>
      </c>
      <c r="F1120" s="0" t="inlineStr">
        <is>
          <t>'801124692993</t>
        </is>
      </c>
      <c r="G1120" s="0" t="inlineStr">
        <is>
          <t>TODDLER</t>
        </is>
      </c>
      <c r="H1120" s="0" t="inlineStr">
        <is>
          <t>12 PACK</t>
        </is>
      </c>
      <c r="I1120" s="0">
        <v>288</v>
      </c>
      <c r="J1120" s="0">
        <v>0</v>
      </c>
    </row>
    <row r="1121" spans="1:10" customHeight="0">
      <c r="A1121" s="0">
        <f>HYPERLINK("https://dl.dropboxusercontent.com/scl/fi/l7khta8fbgr669h9gif3h/125015t.jpg?rlkey=isy4vpco053tk1xjrl42eq4rd&amp;dl=0","Click to download Image")</f>
      </c>
      <c r="C1121" s="0" t="inlineStr">
        <is>
          <t>Rosco Infant Cap</t>
        </is>
      </c>
      <c r="D1121" s="0" t="inlineStr">
        <is>
          <t>'125015</t>
        </is>
      </c>
      <c r="E1121" s="0" t="inlineStr">
        <is>
          <t>ISU ROSCO I CL:125015</t>
        </is>
      </c>
      <c r="F1121" s="0" t="inlineStr">
        <is>
          <t>'701125015053</t>
        </is>
      </c>
      <c r="G1121" s="0" t="inlineStr">
        <is>
          <t>INFANT</t>
        </is>
      </c>
      <c r="H1121" s="0" t="inlineStr">
        <is>
          <t>INFANT</t>
        </is>
      </c>
      <c r="I1121" s="0">
        <v>22.99</v>
      </c>
      <c r="J1121" s="0">
        <v>36</v>
      </c>
    </row>
    <row r="1122" spans="1:10" customHeight="0">
      <c r="A1122" s="0">
        <f>HYPERLINK("https://dl.dropboxusercontent.com/scl/fi/og72nbvhmi5xo56zwugyf/123835-f.jpg?rlkey=x0svfqnbzbtr7e83erlm1qbr3&amp;dl=0","Click to download Image")</f>
      </c>
      <c r="C1122" s="0" t="inlineStr">
        <is>
          <t>Rella Youth Cap</t>
        </is>
      </c>
      <c r="D1122" s="0" t="inlineStr">
        <is>
          <t>'123835</t>
        </is>
      </c>
      <c r="E1122" s="0" t="inlineStr">
        <is>
          <t>ISU RELLA Y CL:123835</t>
        </is>
      </c>
      <c r="F1122" s="0" t="inlineStr">
        <is>
          <t>'701123835035</t>
        </is>
      </c>
      <c r="G1122" s="0" t="inlineStr">
        <is>
          <t>YOUTH</t>
        </is>
      </c>
      <c r="H1122" s="0" t="inlineStr">
        <is>
          <t>YOUTH</t>
        </is>
      </c>
      <c r="I1122" s="0">
        <v>22.99</v>
      </c>
      <c r="J1122" s="0">
        <v>60</v>
      </c>
    </row>
    <row r="1123" spans="1:10" customHeight="0">
      <c r="A1123" s="0">
        <f>HYPERLINK("https://dl.dropboxusercontent.com/scl/fi/l52p2pmcpkxr520ix2h9b/123835-af.jpg?rlkey=005ldfqctfa307fe9dvk8o0n1&amp;dl=0","Click to download Image")</f>
      </c>
      <c r="C1123" s="0" t="inlineStr">
        <is>
          <t>Rella Toddler Cap</t>
        </is>
      </c>
      <c r="D1123" s="0" t="inlineStr">
        <is>
          <t>'126880</t>
        </is>
      </c>
      <c r="E1123" s="0" t="inlineStr">
        <is>
          <t>ISU RELLA T CL:126880</t>
        </is>
      </c>
      <c r="F1123" s="0" t="inlineStr">
        <is>
          <t>'701126880049</t>
        </is>
      </c>
      <c r="G1123" s="0" t="inlineStr">
        <is>
          <t>TODDLER</t>
        </is>
      </c>
      <c r="H1123" s="0" t="inlineStr">
        <is>
          <t>TODDLER</t>
        </is>
      </c>
      <c r="I1123" s="0">
        <v>22.99</v>
      </c>
      <c r="J1123" s="0">
        <v>65</v>
      </c>
    </row>
    <row r="1124" spans="1:10" customHeight="0">
      <c r="A1124" s="0">
        <f>HYPERLINK("https://dl.dropboxusercontent.com/scl/fi/qrhcrdmoh4htn6hfwrzog/vrtl-isu-blaise-m-cl-0219047-1.jpg?rlkey=csti9dq7vfk2vwnmoizye7ozm&amp;dl=0","Click to download Image")</f>
      </c>
      <c r="B1124" s="0">
        <f>HYPERLINK("https://dl.dropboxusercontent.com/scl/fi/dlau67htd9g4pxlhdmaic/mens-pullover-size-chartsblaise.jpg?rlkey=qtla1oc3c2earnha8xhvvjmb0&amp;dl=0","Click to download SizeChart")</f>
      </c>
      <c r="C1124" s="0" t="inlineStr">
        <is>
          <t>Blaise Men's Pullover</t>
        </is>
      </c>
      <c r="D1124" s="0" t="inlineStr">
        <is>
          <t>'153711</t>
        </is>
      </c>
      <c r="E1124" s="0" t="inlineStr">
        <is>
          <t>ISU BLAISE M CL:153711A-S</t>
        </is>
      </c>
      <c r="F1124" s="0" t="inlineStr">
        <is>
          <t>'801153711047</t>
        </is>
      </c>
      <c r="G1124" s="0" t="inlineStr">
        <is>
          <t>MENS</t>
        </is>
      </c>
      <c r="H1124" s="0" t="inlineStr">
        <is>
          <t>S</t>
        </is>
      </c>
      <c r="I1124" s="0">
        <v>59.99</v>
      </c>
      <c r="J1124" s="0">
        <v>4</v>
      </c>
    </row>
    <row r="1125" spans="1:10" customHeight="0">
      <c r="A1125" s="0">
        <f>HYPERLINK("https://dl.dropboxusercontent.com/scl/fi/qrhcrdmoh4htn6hfwrzog/vrtl-isu-blaise-m-cl-0219047-1.jpg?rlkey=csti9dq7vfk2vwnmoizye7ozm&amp;dl=0","Click to download Image")</f>
      </c>
      <c r="B1125" s="0">
        <f>HYPERLINK("https://dl.dropboxusercontent.com/scl/fi/dlau67htd9g4pxlhdmaic/mens-pullover-size-chartsblaise.jpg?rlkey=qtla1oc3c2earnha8xhvvjmb0&amp;dl=0","Click to download SizeChart")</f>
      </c>
      <c r="C1125" s="0" t="inlineStr">
        <is>
          <t>Blaise Men's Pullover</t>
        </is>
      </c>
      <c r="D1125" s="0" t="inlineStr">
        <is>
          <t>'153711</t>
        </is>
      </c>
      <c r="E1125" s="0" t="inlineStr">
        <is>
          <t>ISU BLAISE M CL:153711B-M</t>
        </is>
      </c>
      <c r="F1125" s="0" t="inlineStr">
        <is>
          <t>'801153711054</t>
        </is>
      </c>
      <c r="G1125" s="0" t="inlineStr">
        <is>
          <t>MENS</t>
        </is>
      </c>
      <c r="H1125" s="0" t="inlineStr">
        <is>
          <t>M</t>
        </is>
      </c>
      <c r="I1125" s="0">
        <v>59.99</v>
      </c>
      <c r="J1125" s="0">
        <v>5</v>
      </c>
    </row>
    <row r="1126" spans="1:10" customHeight="0">
      <c r="A1126" s="0">
        <f>HYPERLINK("https://dl.dropboxusercontent.com/scl/fi/qrhcrdmoh4htn6hfwrzog/vrtl-isu-blaise-m-cl-0219047-1.jpg?rlkey=csti9dq7vfk2vwnmoizye7ozm&amp;dl=0","Click to download Image")</f>
      </c>
      <c r="B1126" s="0">
        <f>HYPERLINK("https://dl.dropboxusercontent.com/scl/fi/dlau67htd9g4pxlhdmaic/mens-pullover-size-chartsblaise.jpg?rlkey=qtla1oc3c2earnha8xhvvjmb0&amp;dl=0","Click to download SizeChart")</f>
      </c>
      <c r="C1126" s="0" t="inlineStr">
        <is>
          <t>Blaise Men's Pullover</t>
        </is>
      </c>
      <c r="D1126" s="0" t="inlineStr">
        <is>
          <t>'153711</t>
        </is>
      </c>
      <c r="E1126" s="0" t="inlineStr">
        <is>
          <t>ISU BLAISE M CL:153711C-L</t>
        </is>
      </c>
      <c r="F1126" s="0" t="inlineStr">
        <is>
          <t>'801153711061</t>
        </is>
      </c>
      <c r="G1126" s="0" t="inlineStr">
        <is>
          <t>MENS</t>
        </is>
      </c>
      <c r="H1126" s="0" t="inlineStr">
        <is>
          <t>L</t>
        </is>
      </c>
      <c r="I1126" s="0">
        <v>59.99</v>
      </c>
      <c r="J1126" s="0">
        <v>5</v>
      </c>
    </row>
    <row r="1127" spans="1:10" customHeight="0">
      <c r="A1127" s="0">
        <f>HYPERLINK("https://dl.dropboxusercontent.com/scl/fi/qrhcrdmoh4htn6hfwrzog/vrtl-isu-blaise-m-cl-0219047-1.jpg?rlkey=csti9dq7vfk2vwnmoizye7ozm&amp;dl=0","Click to download Image")</f>
      </c>
      <c r="B1127" s="0">
        <f>HYPERLINK("https://dl.dropboxusercontent.com/scl/fi/dlau67htd9g4pxlhdmaic/mens-pullover-size-chartsblaise.jpg?rlkey=qtla1oc3c2earnha8xhvvjmb0&amp;dl=0","Click to download SizeChart")</f>
      </c>
      <c r="C1127" s="0" t="inlineStr">
        <is>
          <t>Blaise Men's Pullover</t>
        </is>
      </c>
      <c r="D1127" s="0" t="inlineStr">
        <is>
          <t>'153711</t>
        </is>
      </c>
      <c r="E1127" s="0" t="inlineStr">
        <is>
          <t>ISU BLAISE M CL:153711D-XL</t>
        </is>
      </c>
      <c r="F1127" s="0" t="inlineStr">
        <is>
          <t>'801153711078</t>
        </is>
      </c>
      <c r="G1127" s="0" t="inlineStr">
        <is>
          <t>MENS</t>
        </is>
      </c>
      <c r="H1127" s="0" t="inlineStr">
        <is>
          <t>XL</t>
        </is>
      </c>
      <c r="I1127" s="0">
        <v>59.99</v>
      </c>
      <c r="J1127" s="0">
        <v>9</v>
      </c>
    </row>
    <row r="1128" spans="1:10" customHeight="0">
      <c r="A1128" s="0">
        <f>HYPERLINK("https://dl.dropboxusercontent.com/scl/fi/qrhcrdmoh4htn6hfwrzog/vrtl-isu-blaise-m-cl-0219047-1.jpg?rlkey=csti9dq7vfk2vwnmoizye7ozm&amp;dl=0","Click to download Image")</f>
      </c>
      <c r="B1128" s="0">
        <f>HYPERLINK("https://dl.dropboxusercontent.com/scl/fi/dlau67htd9g4pxlhdmaic/mens-pullover-size-chartsblaise.jpg?rlkey=qtla1oc3c2earnha8xhvvjmb0&amp;dl=0","Click to download SizeChart")</f>
      </c>
      <c r="C1128" s="0" t="inlineStr">
        <is>
          <t>Blaise Men's Pullover</t>
        </is>
      </c>
      <c r="D1128" s="0" t="inlineStr">
        <is>
          <t>'153711</t>
        </is>
      </c>
      <c r="E1128" s="0" t="inlineStr">
        <is>
          <t>ISU BLAISE M CL:153711E-2XL</t>
        </is>
      </c>
      <c r="F1128" s="0" t="inlineStr">
        <is>
          <t>'801153711085</t>
        </is>
      </c>
      <c r="G1128" s="0" t="inlineStr">
        <is>
          <t>MENS</t>
        </is>
      </c>
      <c r="H1128" s="0" t="inlineStr">
        <is>
          <t>2XL</t>
        </is>
      </c>
      <c r="I1128" s="0">
        <v>59.99</v>
      </c>
      <c r="J1128" s="0">
        <v>5</v>
      </c>
    </row>
    <row r="1129" spans="1:10" customHeight="0">
      <c r="A1129" s="0">
        <f>HYPERLINK("https://dl.dropboxusercontent.com/scl/fi/qrhcrdmoh4htn6hfwrzog/vrtl-isu-blaise-m-cl-0219047-1.jpg?rlkey=csti9dq7vfk2vwnmoizye7ozm&amp;dl=0","Click to download Image")</f>
      </c>
      <c r="B1129" s="0">
        <f>HYPERLINK("https://dl.dropboxusercontent.com/scl/fi/dlau67htd9g4pxlhdmaic/mens-pullover-size-chartsblaise.jpg?rlkey=qtla1oc3c2earnha8xhvvjmb0&amp;dl=0","Click to download SizeChart")</f>
      </c>
      <c r="C1129" s="0" t="inlineStr">
        <is>
          <t>Blaise Men's Pullover</t>
        </is>
      </c>
      <c r="D1129" s="0" t="inlineStr">
        <is>
          <t>'153711</t>
        </is>
      </c>
      <c r="E1129" s="0" t="inlineStr">
        <is>
          <t>ISU BLAISE M CL:153711F-3XL</t>
        </is>
      </c>
      <c r="F1129" s="0" t="inlineStr">
        <is>
          <t>'801153711092</t>
        </is>
      </c>
      <c r="G1129" s="0" t="inlineStr">
        <is>
          <t>MENS</t>
        </is>
      </c>
      <c r="H1129" s="0" t="inlineStr">
        <is>
          <t>3XL</t>
        </is>
      </c>
      <c r="I1129" s="0">
        <v>59.99</v>
      </c>
      <c r="J1129" s="0">
        <v>2</v>
      </c>
    </row>
    <row r="1130" spans="1:10" customHeight="0">
      <c r="A1130" s="0">
        <f>HYPERLINK("https://dl.dropboxusercontent.com/scl/fi/ki6jp3cokl4jyhdkuujv9/vrtl-isu-aries-w-we-0266641.jpg?rlkey=o12w0n0em2bq02diimzkcw2tz&amp;dl=0","Click to download Image")</f>
      </c>
      <c r="B1130" s="0">
        <f>HYPERLINK("https://dl.dropboxusercontent.com/scl/fi/vn5xgjyvhs9z5xmynt8go/womens-size-chartsaries.jpg?rlkey=z8pcv2fj5d0wepf5k08yi5nt7&amp;dl=0","Click to download SizeChart")</f>
      </c>
      <c r="C1130" s="0" t="inlineStr">
        <is>
          <t>Aries Women's Jacket</t>
        </is>
      </c>
      <c r="D1130" s="0" t="inlineStr">
        <is>
          <t>'153714</t>
        </is>
      </c>
      <c r="E1130" s="0" t="inlineStr">
        <is>
          <t>ISU ARIES W WE:153714A-S</t>
        </is>
      </c>
      <c r="F1130" s="0" t="inlineStr">
        <is>
          <t>'801153714048</t>
        </is>
      </c>
      <c r="G1130" s="0" t="inlineStr">
        <is>
          <t>WOMENS</t>
        </is>
      </c>
      <c r="H1130" s="0" t="inlineStr">
        <is>
          <t>S</t>
        </is>
      </c>
      <c r="I1130" s="0">
        <v>69.99</v>
      </c>
      <c r="J1130" s="0">
        <v>2</v>
      </c>
    </row>
    <row r="1131" spans="1:10" customHeight="0">
      <c r="A1131" s="0">
        <f>HYPERLINK("https://dl.dropboxusercontent.com/scl/fi/ki6jp3cokl4jyhdkuujv9/vrtl-isu-aries-w-we-0266641.jpg?rlkey=o12w0n0em2bq02diimzkcw2tz&amp;dl=0","Click to download Image")</f>
      </c>
      <c r="B1131" s="0">
        <f>HYPERLINK("https://dl.dropboxusercontent.com/scl/fi/vn5xgjyvhs9z5xmynt8go/womens-size-chartsaries.jpg?rlkey=z8pcv2fj5d0wepf5k08yi5nt7&amp;dl=0","Click to download SizeChart")</f>
      </c>
      <c r="C1131" s="0" t="inlineStr">
        <is>
          <t>Aries Women's Jacket</t>
        </is>
      </c>
      <c r="D1131" s="0" t="inlineStr">
        <is>
          <t>'153714</t>
        </is>
      </c>
      <c r="E1131" s="0" t="inlineStr">
        <is>
          <t>ISU ARIES W WE:153714B-M</t>
        </is>
      </c>
      <c r="F1131" s="0" t="inlineStr">
        <is>
          <t>'801153714055</t>
        </is>
      </c>
      <c r="G1131" s="0" t="inlineStr">
        <is>
          <t>WOMENS</t>
        </is>
      </c>
      <c r="H1131" s="0" t="inlineStr">
        <is>
          <t>M</t>
        </is>
      </c>
      <c r="I1131" s="0">
        <v>69.99</v>
      </c>
      <c r="J1131" s="0">
        <v>4</v>
      </c>
    </row>
    <row r="1132" spans="1:10" customHeight="0">
      <c r="A1132" s="0">
        <f>HYPERLINK("https://dl.dropboxusercontent.com/scl/fi/ki6jp3cokl4jyhdkuujv9/vrtl-isu-aries-w-we-0266641.jpg?rlkey=o12w0n0em2bq02diimzkcw2tz&amp;dl=0","Click to download Image")</f>
      </c>
      <c r="B1132" s="0">
        <f>HYPERLINK("https://dl.dropboxusercontent.com/scl/fi/vn5xgjyvhs9z5xmynt8go/womens-size-chartsaries.jpg?rlkey=z8pcv2fj5d0wepf5k08yi5nt7&amp;dl=0","Click to download SizeChart")</f>
      </c>
      <c r="C1132" s="0" t="inlineStr">
        <is>
          <t>Aries Women's Jacket</t>
        </is>
      </c>
      <c r="D1132" s="0" t="inlineStr">
        <is>
          <t>'153714</t>
        </is>
      </c>
      <c r="E1132" s="0" t="inlineStr">
        <is>
          <t>ISU ARIES W WE:153714C-L</t>
        </is>
      </c>
      <c r="F1132" s="0" t="inlineStr">
        <is>
          <t>'801153714062</t>
        </is>
      </c>
      <c r="G1132" s="0" t="inlineStr">
        <is>
          <t>WOMENS</t>
        </is>
      </c>
      <c r="H1132" s="0" t="inlineStr">
        <is>
          <t>L</t>
        </is>
      </c>
      <c r="I1132" s="0">
        <v>69.99</v>
      </c>
      <c r="J1132" s="0">
        <v>7</v>
      </c>
    </row>
    <row r="1133" spans="1:10" customHeight="0">
      <c r="A1133" s="0">
        <f>HYPERLINK("https://dl.dropboxusercontent.com/scl/fi/ki6jp3cokl4jyhdkuujv9/vrtl-isu-aries-w-we-0266641.jpg?rlkey=o12w0n0em2bq02diimzkcw2tz&amp;dl=0","Click to download Image")</f>
      </c>
      <c r="B1133" s="0">
        <f>HYPERLINK("https://dl.dropboxusercontent.com/scl/fi/vn5xgjyvhs9z5xmynt8go/womens-size-chartsaries.jpg?rlkey=z8pcv2fj5d0wepf5k08yi5nt7&amp;dl=0","Click to download SizeChart")</f>
      </c>
      <c r="C1133" s="0" t="inlineStr">
        <is>
          <t>Aries Women's Jacket</t>
        </is>
      </c>
      <c r="D1133" s="0" t="inlineStr">
        <is>
          <t>'153714</t>
        </is>
      </c>
      <c r="E1133" s="0" t="inlineStr">
        <is>
          <t>ISU ARIES W WE:153714D-XL</t>
        </is>
      </c>
      <c r="F1133" s="0" t="inlineStr">
        <is>
          <t>'801153714079</t>
        </is>
      </c>
      <c r="G1133" s="0" t="inlineStr">
        <is>
          <t>WOMENS</t>
        </is>
      </c>
      <c r="H1133" s="0" t="inlineStr">
        <is>
          <t>XL</t>
        </is>
      </c>
      <c r="I1133" s="0">
        <v>69.99</v>
      </c>
      <c r="J1133" s="0">
        <v>6</v>
      </c>
    </row>
    <row r="1134" spans="1:10" customHeight="0">
      <c r="A1134" s="0">
        <f>HYPERLINK("https://dl.dropboxusercontent.com/scl/fi/ki6jp3cokl4jyhdkuujv9/vrtl-isu-aries-w-we-0266641.jpg?rlkey=o12w0n0em2bq02diimzkcw2tz&amp;dl=0","Click to download Image")</f>
      </c>
      <c r="B1134" s="0">
        <f>HYPERLINK("https://dl.dropboxusercontent.com/scl/fi/vn5xgjyvhs9z5xmynt8go/womens-size-chartsaries.jpg?rlkey=z8pcv2fj5d0wepf5k08yi5nt7&amp;dl=0","Click to download SizeChart")</f>
      </c>
      <c r="C1134" s="0" t="inlineStr">
        <is>
          <t>Aries Women's Jacket</t>
        </is>
      </c>
      <c r="D1134" s="0" t="inlineStr">
        <is>
          <t>'153714</t>
        </is>
      </c>
      <c r="E1134" s="0" t="inlineStr">
        <is>
          <t>ISU ARIES W WE:153714E-2XL</t>
        </is>
      </c>
      <c r="F1134" s="0" t="inlineStr">
        <is>
          <t>'801153714086</t>
        </is>
      </c>
      <c r="G1134" s="0" t="inlineStr">
        <is>
          <t>WOMENS</t>
        </is>
      </c>
      <c r="H1134" s="0" t="inlineStr">
        <is>
          <t>2XL</t>
        </is>
      </c>
      <c r="I1134" s="0">
        <v>71.99</v>
      </c>
      <c r="J1134" s="0">
        <v>4</v>
      </c>
    </row>
    <row r="1135" spans="1:10" customHeight="0">
      <c r="A1135" s="0">
        <f>HYPERLINK("https://dl.dropboxusercontent.com/scl/fi/ki6jp3cokl4jyhdkuujv9/vrtl-isu-aries-w-we-0266641.jpg?rlkey=o12w0n0em2bq02diimzkcw2tz&amp;dl=0","Click to download Image")</f>
      </c>
      <c r="B1135" s="0">
        <f>HYPERLINK("https://dl.dropboxusercontent.com/scl/fi/vn5xgjyvhs9z5xmynt8go/womens-size-chartsaries.jpg?rlkey=z8pcv2fj5d0wepf5k08yi5nt7&amp;dl=0","Click to download SizeChart")</f>
      </c>
      <c r="C1135" s="0" t="inlineStr">
        <is>
          <t>Aries Women's Jacket</t>
        </is>
      </c>
      <c r="D1135" s="0" t="inlineStr">
        <is>
          <t>'153714</t>
        </is>
      </c>
      <c r="E1135" s="0" t="inlineStr">
        <is>
          <t>ISU ARIES W WE:153714F-3XL</t>
        </is>
      </c>
      <c r="F1135" s="0" t="inlineStr">
        <is>
          <t>'801153714093</t>
        </is>
      </c>
      <c r="G1135" s="0" t="inlineStr">
        <is>
          <t>WOMENS</t>
        </is>
      </c>
      <c r="H1135" s="0" t="inlineStr">
        <is>
          <t>3XL</t>
        </is>
      </c>
      <c r="I1135" s="0">
        <v>71.99</v>
      </c>
      <c r="J1135" s="0">
        <v>2</v>
      </c>
    </row>
    <row r="1136" spans="1:10" customHeight="0">
      <c r="A1136" s="0">
        <f>HYPERLINK("https://dl.dropboxusercontent.com/scl/fi/4ve5nxfn88e9tm89w94fr/vrtl-isu-aries-w-bk-0275410.jpg?rlkey=r3m9sjbeg55g4ija645puis7w&amp;dl=0","Click to download Image")</f>
      </c>
      <c r="B1136" s="0">
        <f>HYPERLINK("https://dl.dropboxusercontent.com/scl/fi/vn5xgjyvhs9z5xmynt8go/womens-size-chartsaries.jpg?rlkey=z8pcv2fj5d0wepf5k08yi5nt7&amp;dl=0","Click to download SizeChart")</f>
      </c>
      <c r="C1136" s="0" t="inlineStr">
        <is>
          <t>Aries Women's Jacket</t>
        </is>
      </c>
      <c r="D1136" s="0" t="inlineStr">
        <is>
          <t>'153713</t>
        </is>
      </c>
      <c r="E1136" s="0" t="inlineStr">
        <is>
          <t>ISU ARIES W BK:153713A-S</t>
        </is>
      </c>
      <c r="F1136" s="0" t="inlineStr">
        <is>
          <t>'801153713041</t>
        </is>
      </c>
      <c r="G1136" s="0" t="inlineStr">
        <is>
          <t>WOMENS</t>
        </is>
      </c>
      <c r="H1136" s="0" t="inlineStr">
        <is>
          <t>S</t>
        </is>
      </c>
      <c r="I1136" s="0">
        <v>69.99</v>
      </c>
      <c r="J1136" s="0">
        <v>0</v>
      </c>
    </row>
    <row r="1137" spans="1:10" customHeight="0">
      <c r="A1137" s="0">
        <f>HYPERLINK("https://dl.dropboxusercontent.com/scl/fi/4ve5nxfn88e9tm89w94fr/vrtl-isu-aries-w-bk-0275410.jpg?rlkey=r3m9sjbeg55g4ija645puis7w&amp;dl=0","Click to download Image")</f>
      </c>
      <c r="B1137" s="0">
        <f>HYPERLINK("https://dl.dropboxusercontent.com/scl/fi/vn5xgjyvhs9z5xmynt8go/womens-size-chartsaries.jpg?rlkey=z8pcv2fj5d0wepf5k08yi5nt7&amp;dl=0","Click to download SizeChart")</f>
      </c>
      <c r="C1137" s="0" t="inlineStr">
        <is>
          <t>Aries Women's Jacket</t>
        </is>
      </c>
      <c r="D1137" s="0" t="inlineStr">
        <is>
          <t>'153713</t>
        </is>
      </c>
      <c r="E1137" s="0" t="inlineStr">
        <is>
          <t>ISU ARIES W BK:153713B-M</t>
        </is>
      </c>
      <c r="F1137" s="0" t="inlineStr">
        <is>
          <t>'801153713058</t>
        </is>
      </c>
      <c r="G1137" s="0" t="inlineStr">
        <is>
          <t>WOMENS</t>
        </is>
      </c>
      <c r="H1137" s="0" t="inlineStr">
        <is>
          <t>M</t>
        </is>
      </c>
      <c r="I1137" s="0">
        <v>69.99</v>
      </c>
      <c r="J1137" s="0">
        <v>0</v>
      </c>
    </row>
    <row r="1138" spans="1:10" customHeight="0">
      <c r="A1138" s="0">
        <f>HYPERLINK("https://dl.dropboxusercontent.com/scl/fi/4ve5nxfn88e9tm89w94fr/vrtl-isu-aries-w-bk-0275410.jpg?rlkey=r3m9sjbeg55g4ija645puis7w&amp;dl=0","Click to download Image")</f>
      </c>
      <c r="B1138" s="0">
        <f>HYPERLINK("https://dl.dropboxusercontent.com/scl/fi/vn5xgjyvhs9z5xmynt8go/womens-size-chartsaries.jpg?rlkey=z8pcv2fj5d0wepf5k08yi5nt7&amp;dl=0","Click to download SizeChart")</f>
      </c>
      <c r="C1138" s="0" t="inlineStr">
        <is>
          <t>Aries Women's Jacket</t>
        </is>
      </c>
      <c r="D1138" s="0" t="inlineStr">
        <is>
          <t>'153713</t>
        </is>
      </c>
      <c r="E1138" s="0" t="inlineStr">
        <is>
          <t>ISU ARIES W BK:153713C-L</t>
        </is>
      </c>
      <c r="F1138" s="0" t="inlineStr">
        <is>
          <t>'801153713065</t>
        </is>
      </c>
      <c r="G1138" s="0" t="inlineStr">
        <is>
          <t>WOMENS</t>
        </is>
      </c>
      <c r="H1138" s="0" t="inlineStr">
        <is>
          <t>L</t>
        </is>
      </c>
      <c r="I1138" s="0">
        <v>69.99</v>
      </c>
      <c r="J1138" s="0">
        <v>7</v>
      </c>
    </row>
    <row r="1139" spans="1:10" customHeight="0">
      <c r="A1139" s="0">
        <f>HYPERLINK("https://dl.dropboxusercontent.com/scl/fi/4ve5nxfn88e9tm89w94fr/vrtl-isu-aries-w-bk-0275410.jpg?rlkey=r3m9sjbeg55g4ija645puis7w&amp;dl=0","Click to download Image")</f>
      </c>
      <c r="B1139" s="0">
        <f>HYPERLINK("https://dl.dropboxusercontent.com/scl/fi/vn5xgjyvhs9z5xmynt8go/womens-size-chartsaries.jpg?rlkey=z8pcv2fj5d0wepf5k08yi5nt7&amp;dl=0","Click to download SizeChart")</f>
      </c>
      <c r="C1139" s="0" t="inlineStr">
        <is>
          <t>Aries Women's Jacket</t>
        </is>
      </c>
      <c r="D1139" s="0" t="inlineStr">
        <is>
          <t>'153713</t>
        </is>
      </c>
      <c r="E1139" s="0" t="inlineStr">
        <is>
          <t>ISU ARIES W BK:153713D-XL</t>
        </is>
      </c>
      <c r="F1139" s="0" t="inlineStr">
        <is>
          <t>'801153713072</t>
        </is>
      </c>
      <c r="G1139" s="0" t="inlineStr">
        <is>
          <t>WOMENS</t>
        </is>
      </c>
      <c r="H1139" s="0" t="inlineStr">
        <is>
          <t>XL</t>
        </is>
      </c>
      <c r="I1139" s="0">
        <v>69.99</v>
      </c>
      <c r="J1139" s="0">
        <v>5</v>
      </c>
    </row>
    <row r="1140" spans="1:10" customHeight="0">
      <c r="A1140" s="0">
        <f>HYPERLINK("https://dl.dropboxusercontent.com/scl/fi/4ve5nxfn88e9tm89w94fr/vrtl-isu-aries-w-bk-0275410.jpg?rlkey=r3m9sjbeg55g4ija645puis7w&amp;dl=0","Click to download Image")</f>
      </c>
      <c r="B1140" s="0">
        <f>HYPERLINK("https://dl.dropboxusercontent.com/scl/fi/vn5xgjyvhs9z5xmynt8go/womens-size-chartsaries.jpg?rlkey=z8pcv2fj5d0wepf5k08yi5nt7&amp;dl=0","Click to download SizeChart")</f>
      </c>
      <c r="C1140" s="0" t="inlineStr">
        <is>
          <t>Aries Women's Jacket</t>
        </is>
      </c>
      <c r="D1140" s="0" t="inlineStr">
        <is>
          <t>'153713</t>
        </is>
      </c>
      <c r="E1140" s="0" t="inlineStr">
        <is>
          <t>ISU ARIES W BK:153713E-2XL</t>
        </is>
      </c>
      <c r="F1140" s="0" t="inlineStr">
        <is>
          <t>'801153713089</t>
        </is>
      </c>
      <c r="G1140" s="0" t="inlineStr">
        <is>
          <t>WOMENS</t>
        </is>
      </c>
      <c r="H1140" s="0" t="inlineStr">
        <is>
          <t>2XL</t>
        </is>
      </c>
      <c r="I1140" s="0">
        <v>71.99</v>
      </c>
      <c r="J1140" s="0">
        <v>0</v>
      </c>
    </row>
    <row r="1141" spans="1:10" customHeight="0">
      <c r="A1141" s="0">
        <f>HYPERLINK("https://dl.dropboxusercontent.com/scl/fi/4ve5nxfn88e9tm89w94fr/vrtl-isu-aries-w-bk-0275410.jpg?rlkey=r3m9sjbeg55g4ija645puis7w&amp;dl=0","Click to download Image")</f>
      </c>
      <c r="B1141" s="0">
        <f>HYPERLINK("https://dl.dropboxusercontent.com/scl/fi/vn5xgjyvhs9z5xmynt8go/womens-size-chartsaries.jpg?rlkey=z8pcv2fj5d0wepf5k08yi5nt7&amp;dl=0","Click to download SizeChart")</f>
      </c>
      <c r="C1141" s="0" t="inlineStr">
        <is>
          <t>Aries Women's Jacket</t>
        </is>
      </c>
      <c r="D1141" s="0" t="inlineStr">
        <is>
          <t>'153713</t>
        </is>
      </c>
      <c r="E1141" s="0" t="inlineStr">
        <is>
          <t>ISU ARIES W BK:153713F-3XL</t>
        </is>
      </c>
      <c r="F1141" s="0" t="inlineStr">
        <is>
          <t>'801153713096</t>
        </is>
      </c>
      <c r="G1141" s="0" t="inlineStr">
        <is>
          <t>WOMENS</t>
        </is>
      </c>
      <c r="H1141" s="0" t="inlineStr">
        <is>
          <t>3XL</t>
        </is>
      </c>
      <c r="I1141" s="0">
        <v>71.99</v>
      </c>
      <c r="J1141" s="0">
        <v>0</v>
      </c>
    </row>
    <row r="1142" spans="1:10" customHeight="0">
      <c r="A1142" s="0">
        <f>HYPERLINK("https://dl.dropboxusercontent.com/scl/fi/cmsbcfyyywgzu7c7tfjre/alan153442f96242.jpg?rlkey=3uvq3c93gl4rcnxueld412cc4&amp;dl=0","Click to download Image")</f>
      </c>
      <c r="B1142" s="0">
        <f>HYPERLINK("https://dl.dropboxusercontent.com/scl/fi/w5b9fa2j2zxdmjtgzwv7b/mens-hoodie-size-chartsalan-sweatshirt.jpg?rlkey=nhb9ki8y05aweddkkykwvtlbo&amp;dl=0","Click to download SizeChart")</f>
      </c>
      <c r="C1142" s="0" t="inlineStr">
        <is>
          <t>Alan Men's Sweatshirt</t>
        </is>
      </c>
      <c r="D1142" s="0" t="inlineStr">
        <is>
          <t>'153442</t>
        </is>
      </c>
      <c r="E1142" s="0" t="inlineStr">
        <is>
          <t>ISU ALAN M CL:153442A-S</t>
        </is>
      </c>
      <c r="F1142" s="0" t="inlineStr">
        <is>
          <t>'801153442040</t>
        </is>
      </c>
      <c r="G1142" s="0" t="inlineStr">
        <is>
          <t>MENS</t>
        </is>
      </c>
      <c r="H1142" s="0" t="inlineStr">
        <is>
          <t>S</t>
        </is>
      </c>
      <c r="I1142" s="0">
        <v>39.99</v>
      </c>
      <c r="J1142" s="0">
        <v>7</v>
      </c>
    </row>
    <row r="1143" spans="1:10" customHeight="0">
      <c r="A1143" s="0">
        <f>HYPERLINK("https://dl.dropboxusercontent.com/scl/fi/cmsbcfyyywgzu7c7tfjre/alan153442f96242.jpg?rlkey=3uvq3c93gl4rcnxueld412cc4&amp;dl=0","Click to download Image")</f>
      </c>
      <c r="B1143" s="0">
        <f>HYPERLINK("https://dl.dropboxusercontent.com/scl/fi/w5b9fa2j2zxdmjtgzwv7b/mens-hoodie-size-chartsalan-sweatshirt.jpg?rlkey=nhb9ki8y05aweddkkykwvtlbo&amp;dl=0","Click to download SizeChart")</f>
      </c>
      <c r="C1143" s="0" t="inlineStr">
        <is>
          <t>Alan Men's Sweatshirt</t>
        </is>
      </c>
      <c r="D1143" s="0" t="inlineStr">
        <is>
          <t>'153442</t>
        </is>
      </c>
      <c r="E1143" s="0" t="inlineStr">
        <is>
          <t>ISU ALAN M CL:153442B-M</t>
        </is>
      </c>
      <c r="F1143" s="0" t="inlineStr">
        <is>
          <t>'801153442057</t>
        </is>
      </c>
      <c r="G1143" s="0" t="inlineStr">
        <is>
          <t>MENS</t>
        </is>
      </c>
      <c r="H1143" s="0" t="inlineStr">
        <is>
          <t>M</t>
        </is>
      </c>
      <c r="I1143" s="0">
        <v>39.99</v>
      </c>
      <c r="J1143" s="0">
        <v>21</v>
      </c>
    </row>
    <row r="1144" spans="1:10" customHeight="0">
      <c r="A1144" s="0">
        <f>HYPERLINK("https://dl.dropboxusercontent.com/scl/fi/cmsbcfyyywgzu7c7tfjre/alan153442f96242.jpg?rlkey=3uvq3c93gl4rcnxueld412cc4&amp;dl=0","Click to download Image")</f>
      </c>
      <c r="B1144" s="0">
        <f>HYPERLINK("https://dl.dropboxusercontent.com/scl/fi/w5b9fa2j2zxdmjtgzwv7b/mens-hoodie-size-chartsalan-sweatshirt.jpg?rlkey=nhb9ki8y05aweddkkykwvtlbo&amp;dl=0","Click to download SizeChart")</f>
      </c>
      <c r="C1144" s="0" t="inlineStr">
        <is>
          <t>Alan Men's Sweatshirt</t>
        </is>
      </c>
      <c r="D1144" s="0" t="inlineStr">
        <is>
          <t>'153442</t>
        </is>
      </c>
      <c r="E1144" s="0" t="inlineStr">
        <is>
          <t>ISU ALAN M CL:153442C-L</t>
        </is>
      </c>
      <c r="F1144" s="0" t="inlineStr">
        <is>
          <t>'801153442064</t>
        </is>
      </c>
      <c r="G1144" s="0" t="inlineStr">
        <is>
          <t>MENS</t>
        </is>
      </c>
      <c r="H1144" s="0" t="inlineStr">
        <is>
          <t>L</t>
        </is>
      </c>
      <c r="I1144" s="0">
        <v>39.99</v>
      </c>
      <c r="J1144" s="0">
        <v>42</v>
      </c>
    </row>
    <row r="1145" spans="1:10" customHeight="0">
      <c r="A1145" s="0">
        <f>HYPERLINK("https://dl.dropboxusercontent.com/scl/fi/cmsbcfyyywgzu7c7tfjre/alan153442f96242.jpg?rlkey=3uvq3c93gl4rcnxueld412cc4&amp;dl=0","Click to download Image")</f>
      </c>
      <c r="B1145" s="0">
        <f>HYPERLINK("https://dl.dropboxusercontent.com/scl/fi/w5b9fa2j2zxdmjtgzwv7b/mens-hoodie-size-chartsalan-sweatshirt.jpg?rlkey=nhb9ki8y05aweddkkykwvtlbo&amp;dl=0","Click to download SizeChart")</f>
      </c>
      <c r="C1145" s="0" t="inlineStr">
        <is>
          <t>Alan Men's Sweatshirt</t>
        </is>
      </c>
      <c r="D1145" s="0" t="inlineStr">
        <is>
          <t>'153442</t>
        </is>
      </c>
      <c r="E1145" s="0" t="inlineStr">
        <is>
          <t>ISU ALAN M CL:153442D-XL</t>
        </is>
      </c>
      <c r="F1145" s="0" t="inlineStr">
        <is>
          <t>'801153442071</t>
        </is>
      </c>
      <c r="G1145" s="0" t="inlineStr">
        <is>
          <t>MENS</t>
        </is>
      </c>
      <c r="H1145" s="0" t="inlineStr">
        <is>
          <t>XL</t>
        </is>
      </c>
      <c r="I1145" s="0">
        <v>39.99</v>
      </c>
      <c r="J1145" s="0">
        <v>45</v>
      </c>
    </row>
    <row r="1146" spans="1:10" customHeight="0">
      <c r="A1146" s="0">
        <f>HYPERLINK("https://dl.dropboxusercontent.com/scl/fi/cmsbcfyyywgzu7c7tfjre/alan153442f96242.jpg?rlkey=3uvq3c93gl4rcnxueld412cc4&amp;dl=0","Click to download Image")</f>
      </c>
      <c r="B1146" s="0">
        <f>HYPERLINK("https://dl.dropboxusercontent.com/scl/fi/w5b9fa2j2zxdmjtgzwv7b/mens-hoodie-size-chartsalan-sweatshirt.jpg?rlkey=nhb9ki8y05aweddkkykwvtlbo&amp;dl=0","Click to download SizeChart")</f>
      </c>
      <c r="C1146" s="0" t="inlineStr">
        <is>
          <t>Alan Men's Sweatshirt</t>
        </is>
      </c>
      <c r="D1146" s="0" t="inlineStr">
        <is>
          <t>'153442</t>
        </is>
      </c>
      <c r="E1146" s="0" t="inlineStr">
        <is>
          <t>ISU ALAN M CL:153442E-2XL</t>
        </is>
      </c>
      <c r="F1146" s="0" t="inlineStr">
        <is>
          <t>'801153442088</t>
        </is>
      </c>
      <c r="G1146" s="0" t="inlineStr">
        <is>
          <t>MENS</t>
        </is>
      </c>
      <c r="H1146" s="0" t="inlineStr">
        <is>
          <t>2XL</t>
        </is>
      </c>
      <c r="I1146" s="0">
        <v>39.99</v>
      </c>
      <c r="J1146" s="0">
        <v>28</v>
      </c>
    </row>
    <row r="1147" spans="1:10" customHeight="0">
      <c r="A1147" s="0">
        <f>HYPERLINK("https://dl.dropboxusercontent.com/scl/fi/cmsbcfyyywgzu7c7tfjre/alan153442f96242.jpg?rlkey=3uvq3c93gl4rcnxueld412cc4&amp;dl=0","Click to download Image")</f>
      </c>
      <c r="B1147" s="0">
        <f>HYPERLINK("https://dl.dropboxusercontent.com/scl/fi/w5b9fa2j2zxdmjtgzwv7b/mens-hoodie-size-chartsalan-sweatshirt.jpg?rlkey=nhb9ki8y05aweddkkykwvtlbo&amp;dl=0","Click to download SizeChart")</f>
      </c>
      <c r="C1147" s="0" t="inlineStr">
        <is>
          <t>Alan Men's Sweatshirt</t>
        </is>
      </c>
      <c r="D1147" s="0" t="inlineStr">
        <is>
          <t>'153442</t>
        </is>
      </c>
      <c r="E1147" s="0" t="inlineStr">
        <is>
          <t>ISU ALAN M CL:153442F-3XL</t>
        </is>
      </c>
      <c r="F1147" s="0" t="inlineStr">
        <is>
          <t>'801153442095</t>
        </is>
      </c>
      <c r="G1147" s="0" t="inlineStr">
        <is>
          <t>MENS</t>
        </is>
      </c>
      <c r="H1147" s="0" t="inlineStr">
        <is>
          <t>3XL</t>
        </is>
      </c>
      <c r="I1147" s="0">
        <v>39.99</v>
      </c>
      <c r="J1147" s="0">
        <v>14</v>
      </c>
    </row>
    <row r="1148" spans="1:10" customHeight="0">
      <c r="A1148" s="0">
        <f>HYPERLINK("https://dl.dropboxusercontent.com/scl/fi/8zudzgiszm2msmbifi7ap/alan153446f94902.jpg?rlkey=ra0dj5g9welslg2vyprd05bbh&amp;dl=0","Click to download Image")</f>
      </c>
      <c r="B1148" s="0">
        <f>HYPERLINK("https://dl.dropboxusercontent.com/scl/fi/w5b9fa2j2zxdmjtgzwv7b/mens-hoodie-size-chartsalan-sweatshirt.jpg?rlkey=nhb9ki8y05aweddkkykwvtlbo&amp;dl=0","Click to download SizeChart")</f>
      </c>
      <c r="C1148" s="0" t="inlineStr">
        <is>
          <t>Alan Men's Sweatshirt</t>
        </is>
      </c>
      <c r="D1148" s="0" t="inlineStr">
        <is>
          <t>'153446</t>
        </is>
      </c>
      <c r="E1148" s="0" t="inlineStr">
        <is>
          <t>ISU ALAN M CL:153446A-S</t>
        </is>
      </c>
      <c r="F1148" s="0" t="inlineStr">
        <is>
          <t>'801153446048</t>
        </is>
      </c>
      <c r="G1148" s="0" t="inlineStr">
        <is>
          <t>MENS</t>
        </is>
      </c>
      <c r="H1148" s="0" t="inlineStr">
        <is>
          <t>S</t>
        </is>
      </c>
      <c r="I1148" s="0">
        <v>39.99</v>
      </c>
      <c r="J1148" s="0">
        <v>17</v>
      </c>
    </row>
    <row r="1149" spans="1:10" customHeight="0">
      <c r="A1149" s="0">
        <f>HYPERLINK("https://dl.dropboxusercontent.com/scl/fi/8zudzgiszm2msmbifi7ap/alan153446f94902.jpg?rlkey=ra0dj5g9welslg2vyprd05bbh&amp;dl=0","Click to download Image")</f>
      </c>
      <c r="B1149" s="0">
        <f>HYPERLINK("https://dl.dropboxusercontent.com/scl/fi/w5b9fa2j2zxdmjtgzwv7b/mens-hoodie-size-chartsalan-sweatshirt.jpg?rlkey=nhb9ki8y05aweddkkykwvtlbo&amp;dl=0","Click to download SizeChart")</f>
      </c>
      <c r="C1149" s="0" t="inlineStr">
        <is>
          <t>Alan Men's Sweatshirt</t>
        </is>
      </c>
      <c r="D1149" s="0" t="inlineStr">
        <is>
          <t>'153446</t>
        </is>
      </c>
      <c r="E1149" s="0" t="inlineStr">
        <is>
          <t>ISU ALAN M CL:153446B-M</t>
        </is>
      </c>
      <c r="F1149" s="0" t="inlineStr">
        <is>
          <t>'801153446055</t>
        </is>
      </c>
      <c r="G1149" s="0" t="inlineStr">
        <is>
          <t>MENS</t>
        </is>
      </c>
      <c r="H1149" s="0" t="inlineStr">
        <is>
          <t>M</t>
        </is>
      </c>
      <c r="I1149" s="0">
        <v>39.99</v>
      </c>
      <c r="J1149" s="0">
        <v>31</v>
      </c>
    </row>
    <row r="1150" spans="1:10" customHeight="0">
      <c r="A1150" s="0">
        <f>HYPERLINK("https://dl.dropboxusercontent.com/scl/fi/8zudzgiszm2msmbifi7ap/alan153446f94902.jpg?rlkey=ra0dj5g9welslg2vyprd05bbh&amp;dl=0","Click to download Image")</f>
      </c>
      <c r="B1150" s="0">
        <f>HYPERLINK("https://dl.dropboxusercontent.com/scl/fi/w5b9fa2j2zxdmjtgzwv7b/mens-hoodie-size-chartsalan-sweatshirt.jpg?rlkey=nhb9ki8y05aweddkkykwvtlbo&amp;dl=0","Click to download SizeChart")</f>
      </c>
      <c r="C1150" s="0" t="inlineStr">
        <is>
          <t>Alan Men's Sweatshirt</t>
        </is>
      </c>
      <c r="D1150" s="0" t="inlineStr">
        <is>
          <t>'153446</t>
        </is>
      </c>
      <c r="E1150" s="0" t="inlineStr">
        <is>
          <t>ISU ALAN M CL:153446C-L</t>
        </is>
      </c>
      <c r="F1150" s="0" t="inlineStr">
        <is>
          <t>'801153446062</t>
        </is>
      </c>
      <c r="G1150" s="0" t="inlineStr">
        <is>
          <t>MENS</t>
        </is>
      </c>
      <c r="H1150" s="0" t="inlineStr">
        <is>
          <t>L</t>
        </is>
      </c>
      <c r="I1150" s="0">
        <v>39.99</v>
      </c>
      <c r="J1150" s="0">
        <v>46</v>
      </c>
    </row>
    <row r="1151" spans="1:10" customHeight="0">
      <c r="A1151" s="0">
        <f>HYPERLINK("https://dl.dropboxusercontent.com/scl/fi/8zudzgiszm2msmbifi7ap/alan153446f94902.jpg?rlkey=ra0dj5g9welslg2vyprd05bbh&amp;dl=0","Click to download Image")</f>
      </c>
      <c r="B1151" s="0">
        <f>HYPERLINK("https://dl.dropboxusercontent.com/scl/fi/w5b9fa2j2zxdmjtgzwv7b/mens-hoodie-size-chartsalan-sweatshirt.jpg?rlkey=nhb9ki8y05aweddkkykwvtlbo&amp;dl=0","Click to download SizeChart")</f>
      </c>
      <c r="C1151" s="0" t="inlineStr">
        <is>
          <t>Alan Men's Sweatshirt</t>
        </is>
      </c>
      <c r="D1151" s="0" t="inlineStr">
        <is>
          <t>'153446</t>
        </is>
      </c>
      <c r="E1151" s="0" t="inlineStr">
        <is>
          <t>ISU ALAN M CL:153446D-XL</t>
        </is>
      </c>
      <c r="F1151" s="0" t="inlineStr">
        <is>
          <t>'801153446079</t>
        </is>
      </c>
      <c r="G1151" s="0" t="inlineStr">
        <is>
          <t>MENS</t>
        </is>
      </c>
      <c r="H1151" s="0" t="inlineStr">
        <is>
          <t>XL</t>
        </is>
      </c>
      <c r="I1151" s="0">
        <v>39.99</v>
      </c>
      <c r="J1151" s="0">
        <v>47</v>
      </c>
    </row>
    <row r="1152" spans="1:10" customHeight="0">
      <c r="A1152" s="0">
        <f>HYPERLINK("https://dl.dropboxusercontent.com/scl/fi/8zudzgiszm2msmbifi7ap/alan153446f94902.jpg?rlkey=ra0dj5g9welslg2vyprd05bbh&amp;dl=0","Click to download Image")</f>
      </c>
      <c r="B1152" s="0">
        <f>HYPERLINK("https://dl.dropboxusercontent.com/scl/fi/w5b9fa2j2zxdmjtgzwv7b/mens-hoodie-size-chartsalan-sweatshirt.jpg?rlkey=nhb9ki8y05aweddkkykwvtlbo&amp;dl=0","Click to download SizeChart")</f>
      </c>
      <c r="C1152" s="0" t="inlineStr">
        <is>
          <t>Alan Men's Sweatshirt</t>
        </is>
      </c>
      <c r="D1152" s="0" t="inlineStr">
        <is>
          <t>'153446</t>
        </is>
      </c>
      <c r="E1152" s="0" t="inlineStr">
        <is>
          <t>ISU ALAN M CL:153446E-2XL</t>
        </is>
      </c>
      <c r="F1152" s="0" t="inlineStr">
        <is>
          <t>'801153446086</t>
        </is>
      </c>
      <c r="G1152" s="0" t="inlineStr">
        <is>
          <t>MENS</t>
        </is>
      </c>
      <c r="H1152" s="0" t="inlineStr">
        <is>
          <t>2XL</t>
        </is>
      </c>
      <c r="I1152" s="0">
        <v>39.99</v>
      </c>
      <c r="J1152" s="0">
        <v>32</v>
      </c>
    </row>
    <row r="1153" spans="1:10" customHeight="0">
      <c r="A1153" s="0">
        <f>HYPERLINK("https://dl.dropboxusercontent.com/scl/fi/8zudzgiszm2msmbifi7ap/alan153446f94902.jpg?rlkey=ra0dj5g9welslg2vyprd05bbh&amp;dl=0","Click to download Image")</f>
      </c>
      <c r="B1153" s="0">
        <f>HYPERLINK("https://dl.dropboxusercontent.com/scl/fi/w5b9fa2j2zxdmjtgzwv7b/mens-hoodie-size-chartsalan-sweatshirt.jpg?rlkey=nhb9ki8y05aweddkkykwvtlbo&amp;dl=0","Click to download SizeChart")</f>
      </c>
      <c r="C1153" s="0" t="inlineStr">
        <is>
          <t>Alan Men's Sweatshirt</t>
        </is>
      </c>
      <c r="D1153" s="0" t="inlineStr">
        <is>
          <t>'153446</t>
        </is>
      </c>
      <c r="E1153" s="0" t="inlineStr">
        <is>
          <t>ISU ALAN M CL:153446F-3XL</t>
        </is>
      </c>
      <c r="F1153" s="0" t="inlineStr">
        <is>
          <t>'801153446093</t>
        </is>
      </c>
      <c r="G1153" s="0" t="inlineStr">
        <is>
          <t>MENS</t>
        </is>
      </c>
      <c r="H1153" s="0" t="inlineStr">
        <is>
          <t>3XL</t>
        </is>
      </c>
      <c r="I1153" s="0">
        <v>39.99</v>
      </c>
      <c r="J1153" s="0">
        <v>17</v>
      </c>
    </row>
    <row r="1154" spans="1:10" customHeight="0">
      <c r="A1154" s="0">
        <f>HYPERLINK("https://dl.dropboxusercontent.com/scl/fi/lm9eqc7hfz6yljws3cngf/alan-153578-f.jpg?rlkey=dgs5pk2l55kqxae7xict6xp7d&amp;dl=0","Click to download Image")</f>
      </c>
      <c r="B1154" s="0">
        <f>HYPERLINK("https://dl.dropboxusercontent.com/scl/fi/6qol7vb5etcu5spzsgvqu/mens-hoodie-size-chartsalan-hoodie.jpg?rlkey=ne3rynigh0mhlfsykj4lp87lc&amp;dl=0","Click to download SizeChart")</f>
      </c>
      <c r="C1154" s="0" t="inlineStr">
        <is>
          <t>Alan Men's Hoodie</t>
        </is>
      </c>
      <c r="D1154" s="0" t="inlineStr">
        <is>
          <t>'153578</t>
        </is>
      </c>
      <c r="E1154" s="0" t="inlineStr">
        <is>
          <t>ISU ALAN M OE:153578A-S</t>
        </is>
      </c>
      <c r="F1154" s="0" t="inlineStr">
        <is>
          <t>'801153578046</t>
        </is>
      </c>
      <c r="G1154" s="0" t="inlineStr">
        <is>
          <t>MENS</t>
        </is>
      </c>
      <c r="H1154" s="0" t="inlineStr">
        <is>
          <t>S</t>
        </is>
      </c>
      <c r="I1154" s="0">
        <v>39.99</v>
      </c>
      <c r="J1154" s="0">
        <v>9</v>
      </c>
    </row>
    <row r="1155" spans="1:10" customHeight="0">
      <c r="A1155" s="0">
        <f>HYPERLINK("https://dl.dropboxusercontent.com/scl/fi/lm9eqc7hfz6yljws3cngf/alan-153578-f.jpg?rlkey=dgs5pk2l55kqxae7xict6xp7d&amp;dl=0","Click to download Image")</f>
      </c>
      <c r="B1155" s="0">
        <f>HYPERLINK("https://dl.dropboxusercontent.com/scl/fi/6qol7vb5etcu5spzsgvqu/mens-hoodie-size-chartsalan-hoodie.jpg?rlkey=ne3rynigh0mhlfsykj4lp87lc&amp;dl=0","Click to download SizeChart")</f>
      </c>
      <c r="C1155" s="0" t="inlineStr">
        <is>
          <t>Alan Men's Hoodie</t>
        </is>
      </c>
      <c r="D1155" s="0" t="inlineStr">
        <is>
          <t>'153578</t>
        </is>
      </c>
      <c r="E1155" s="0" t="inlineStr">
        <is>
          <t>ISU ALAN M OE:153578B-M</t>
        </is>
      </c>
      <c r="F1155" s="0" t="inlineStr">
        <is>
          <t>'801153578053</t>
        </is>
      </c>
      <c r="G1155" s="0" t="inlineStr">
        <is>
          <t>MENS</t>
        </is>
      </c>
      <c r="H1155" s="0" t="inlineStr">
        <is>
          <t>M</t>
        </is>
      </c>
      <c r="I1155" s="0">
        <v>39.99</v>
      </c>
      <c r="J1155" s="0">
        <v>20</v>
      </c>
    </row>
    <row r="1156" spans="1:10" customHeight="0">
      <c r="A1156" s="0">
        <f>HYPERLINK("https://dl.dropboxusercontent.com/scl/fi/lm9eqc7hfz6yljws3cngf/alan-153578-f.jpg?rlkey=dgs5pk2l55kqxae7xict6xp7d&amp;dl=0","Click to download Image")</f>
      </c>
      <c r="B1156" s="0">
        <f>HYPERLINK("https://dl.dropboxusercontent.com/scl/fi/6qol7vb5etcu5spzsgvqu/mens-hoodie-size-chartsalan-hoodie.jpg?rlkey=ne3rynigh0mhlfsykj4lp87lc&amp;dl=0","Click to download SizeChart")</f>
      </c>
      <c r="C1156" s="0" t="inlineStr">
        <is>
          <t>Alan Men's Hoodie</t>
        </is>
      </c>
      <c r="D1156" s="0" t="inlineStr">
        <is>
          <t>'153578</t>
        </is>
      </c>
      <c r="E1156" s="0" t="inlineStr">
        <is>
          <t>ISU ALAN M OE:153578C-L</t>
        </is>
      </c>
      <c r="F1156" s="0" t="inlineStr">
        <is>
          <t>'801153578060</t>
        </is>
      </c>
      <c r="G1156" s="0" t="inlineStr">
        <is>
          <t>MENS</t>
        </is>
      </c>
      <c r="H1156" s="0" t="inlineStr">
        <is>
          <t>L</t>
        </is>
      </c>
      <c r="I1156" s="0">
        <v>39.99</v>
      </c>
      <c r="J1156" s="0">
        <v>18</v>
      </c>
    </row>
    <row r="1157" spans="1:10" customHeight="0">
      <c r="A1157" s="0">
        <f>HYPERLINK("https://dl.dropboxusercontent.com/scl/fi/lm9eqc7hfz6yljws3cngf/alan-153578-f.jpg?rlkey=dgs5pk2l55kqxae7xict6xp7d&amp;dl=0","Click to download Image")</f>
      </c>
      <c r="B1157" s="0">
        <f>HYPERLINK("https://dl.dropboxusercontent.com/scl/fi/6qol7vb5etcu5spzsgvqu/mens-hoodie-size-chartsalan-hoodie.jpg?rlkey=ne3rynigh0mhlfsykj4lp87lc&amp;dl=0","Click to download SizeChart")</f>
      </c>
      <c r="C1157" s="0" t="inlineStr">
        <is>
          <t>Alan Men's Hoodie</t>
        </is>
      </c>
      <c r="D1157" s="0" t="inlineStr">
        <is>
          <t>'153578</t>
        </is>
      </c>
      <c r="E1157" s="0" t="inlineStr">
        <is>
          <t>ISU ALAN M OE:153578D-XL</t>
        </is>
      </c>
      <c r="F1157" s="0" t="inlineStr">
        <is>
          <t>'801153578077</t>
        </is>
      </c>
      <c r="G1157" s="0" t="inlineStr">
        <is>
          <t>MENS</t>
        </is>
      </c>
      <c r="H1157" s="0" t="inlineStr">
        <is>
          <t>XL</t>
        </is>
      </c>
      <c r="I1157" s="0">
        <v>39.99</v>
      </c>
      <c r="J1157" s="0">
        <v>20</v>
      </c>
    </row>
    <row r="1158" spans="1:10" customHeight="0">
      <c r="A1158" s="0">
        <f>HYPERLINK("https://dl.dropboxusercontent.com/scl/fi/lm9eqc7hfz6yljws3cngf/alan-153578-f.jpg?rlkey=dgs5pk2l55kqxae7xict6xp7d&amp;dl=0","Click to download Image")</f>
      </c>
      <c r="B1158" s="0">
        <f>HYPERLINK("https://dl.dropboxusercontent.com/scl/fi/6qol7vb5etcu5spzsgvqu/mens-hoodie-size-chartsalan-hoodie.jpg?rlkey=ne3rynigh0mhlfsykj4lp87lc&amp;dl=0","Click to download SizeChart")</f>
      </c>
      <c r="C1158" s="0" t="inlineStr">
        <is>
          <t>Alan Men's Hoodie</t>
        </is>
      </c>
      <c r="D1158" s="0" t="inlineStr">
        <is>
          <t>'153578</t>
        </is>
      </c>
      <c r="E1158" s="0" t="inlineStr">
        <is>
          <t>ISU ALAN M OE:153578E-2XL</t>
        </is>
      </c>
      <c r="F1158" s="0" t="inlineStr">
        <is>
          <t>'801153578084</t>
        </is>
      </c>
      <c r="G1158" s="0" t="inlineStr">
        <is>
          <t>MENS</t>
        </is>
      </c>
      <c r="H1158" s="0" t="inlineStr">
        <is>
          <t>2XL</t>
        </is>
      </c>
      <c r="I1158" s="0">
        <v>39.99</v>
      </c>
      <c r="J1158" s="0">
        <v>19</v>
      </c>
    </row>
    <row r="1159" spans="1:10" customHeight="0">
      <c r="A1159" s="0">
        <f>HYPERLINK("https://dl.dropboxusercontent.com/scl/fi/lm9eqc7hfz6yljws3cngf/alan-153578-f.jpg?rlkey=dgs5pk2l55kqxae7xict6xp7d&amp;dl=0","Click to download Image")</f>
      </c>
      <c r="B1159" s="0">
        <f>HYPERLINK("https://dl.dropboxusercontent.com/scl/fi/6qol7vb5etcu5spzsgvqu/mens-hoodie-size-chartsalan-hoodie.jpg?rlkey=ne3rynigh0mhlfsykj4lp87lc&amp;dl=0","Click to download SizeChart")</f>
      </c>
      <c r="C1159" s="0" t="inlineStr">
        <is>
          <t>Alan Men's Hoodie</t>
        </is>
      </c>
      <c r="D1159" s="0" t="inlineStr">
        <is>
          <t>'153578</t>
        </is>
      </c>
      <c r="E1159" s="0" t="inlineStr">
        <is>
          <t>ISU ALAN M OE:153578F-3XL</t>
        </is>
      </c>
      <c r="F1159" s="0" t="inlineStr">
        <is>
          <t>'801153578091</t>
        </is>
      </c>
      <c r="G1159" s="0" t="inlineStr">
        <is>
          <t>MENS</t>
        </is>
      </c>
      <c r="H1159" s="0" t="inlineStr">
        <is>
          <t>3XL</t>
        </is>
      </c>
      <c r="I1159" s="0">
        <v>39.99</v>
      </c>
      <c r="J1159" s="0">
        <v>10</v>
      </c>
    </row>
    <row r="1160" spans="1:10" customHeight="0">
      <c r="A1160" s="0">
        <f>HYPERLINK("https://dl.dropboxusercontent.com/scl/fi/sns9tj1tylaw5oahateuc/alan-139644-t.jpg?rlkey=g5q0eo9oiclb7tiz5yd4nmexc&amp;dl=0","Click to download Image")</f>
      </c>
      <c r="B1160" s="0">
        <f>HYPERLINK("https://dl.dropboxusercontent.com/scl/fi/b5jc0h4mur7uyqrbq778j/mens-hoodie-size-chartsalan-hoodie.jpg?rlkey=k8rtob14d1rmpd2ltui8afxav&amp;dl=0","Click to download SizeChart")</f>
      </c>
      <c r="C1160" s="0" t="inlineStr">
        <is>
          <t>Alan Men's Hoodie</t>
        </is>
      </c>
      <c r="D1160" s="0" t="inlineStr">
        <is>
          <t>'139644</t>
        </is>
      </c>
      <c r="E1160" s="0" t="inlineStr">
        <is>
          <t>ISU ALAN M BK:139644A-S</t>
        </is>
      </c>
      <c r="F1160" s="0" t="inlineStr">
        <is>
          <t>'801139644048</t>
        </is>
      </c>
      <c r="G1160" s="0" t="inlineStr">
        <is>
          <t>MENS</t>
        </is>
      </c>
      <c r="H1160" s="0" t="inlineStr">
        <is>
          <t>S</t>
        </is>
      </c>
      <c r="I1160" s="0">
        <v>39.99</v>
      </c>
      <c r="J1160" s="0">
        <v>51</v>
      </c>
    </row>
    <row r="1161" spans="1:10" customHeight="0">
      <c r="A1161" s="0">
        <f>HYPERLINK("https://dl.dropboxusercontent.com/scl/fi/sns9tj1tylaw5oahateuc/alan-139644-t.jpg?rlkey=g5q0eo9oiclb7tiz5yd4nmexc&amp;dl=0","Click to download Image")</f>
      </c>
      <c r="B1161" s="0">
        <f>HYPERLINK("https://dl.dropboxusercontent.com/scl/fi/b5jc0h4mur7uyqrbq778j/mens-hoodie-size-chartsalan-hoodie.jpg?rlkey=k8rtob14d1rmpd2ltui8afxav&amp;dl=0","Click to download SizeChart")</f>
      </c>
      <c r="C1161" s="0" t="inlineStr">
        <is>
          <t>Alan Men's Hoodie</t>
        </is>
      </c>
      <c r="D1161" s="0" t="inlineStr">
        <is>
          <t>'139644</t>
        </is>
      </c>
      <c r="E1161" s="0" t="inlineStr">
        <is>
          <t>ISU ALAN M BK:139644B-M</t>
        </is>
      </c>
      <c r="F1161" s="0" t="inlineStr">
        <is>
          <t>'801139644055</t>
        </is>
      </c>
      <c r="G1161" s="0" t="inlineStr">
        <is>
          <t>MENS</t>
        </is>
      </c>
      <c r="H1161" s="0" t="inlineStr">
        <is>
          <t>M</t>
        </is>
      </c>
      <c r="I1161" s="0">
        <v>39.99</v>
      </c>
      <c r="J1161" s="0">
        <v>92</v>
      </c>
    </row>
    <row r="1162" spans="1:10" customHeight="0">
      <c r="A1162" s="0">
        <f>HYPERLINK("https://dl.dropboxusercontent.com/scl/fi/sns9tj1tylaw5oahateuc/alan-139644-t.jpg?rlkey=g5q0eo9oiclb7tiz5yd4nmexc&amp;dl=0","Click to download Image")</f>
      </c>
      <c r="B1162" s="0">
        <f>HYPERLINK("https://dl.dropboxusercontent.com/scl/fi/b5jc0h4mur7uyqrbq778j/mens-hoodie-size-chartsalan-hoodie.jpg?rlkey=k8rtob14d1rmpd2ltui8afxav&amp;dl=0","Click to download SizeChart")</f>
      </c>
      <c r="C1162" s="0" t="inlineStr">
        <is>
          <t>Alan Men's Hoodie</t>
        </is>
      </c>
      <c r="D1162" s="0" t="inlineStr">
        <is>
          <t>'139644</t>
        </is>
      </c>
      <c r="E1162" s="0" t="inlineStr">
        <is>
          <t>ISU ALAN M BK:139644C-L</t>
        </is>
      </c>
      <c r="F1162" s="0" t="inlineStr">
        <is>
          <t>'801139644062</t>
        </is>
      </c>
      <c r="G1162" s="0" t="inlineStr">
        <is>
          <t>MENS</t>
        </is>
      </c>
      <c r="H1162" s="0" t="inlineStr">
        <is>
          <t>L</t>
        </is>
      </c>
      <c r="I1162" s="0">
        <v>39.99</v>
      </c>
      <c r="J1162" s="0">
        <v>120</v>
      </c>
    </row>
    <row r="1163" spans="1:10" customHeight="0">
      <c r="A1163" s="0">
        <f>HYPERLINK("https://dl.dropboxusercontent.com/scl/fi/sns9tj1tylaw5oahateuc/alan-139644-t.jpg?rlkey=g5q0eo9oiclb7tiz5yd4nmexc&amp;dl=0","Click to download Image")</f>
      </c>
      <c r="B1163" s="0">
        <f>HYPERLINK("https://dl.dropboxusercontent.com/scl/fi/b5jc0h4mur7uyqrbq778j/mens-hoodie-size-chartsalan-hoodie.jpg?rlkey=k8rtob14d1rmpd2ltui8afxav&amp;dl=0","Click to download SizeChart")</f>
      </c>
      <c r="C1163" s="0" t="inlineStr">
        <is>
          <t>Alan Men's Hoodie</t>
        </is>
      </c>
      <c r="D1163" s="0" t="inlineStr">
        <is>
          <t>'139644</t>
        </is>
      </c>
      <c r="E1163" s="0" t="inlineStr">
        <is>
          <t>ISU ALAN M BK:139644D-XL</t>
        </is>
      </c>
      <c r="F1163" s="0" t="inlineStr">
        <is>
          <t>'801139644079</t>
        </is>
      </c>
      <c r="G1163" s="0" t="inlineStr">
        <is>
          <t>MENS</t>
        </is>
      </c>
      <c r="H1163" s="0" t="inlineStr">
        <is>
          <t>XL</t>
        </is>
      </c>
      <c r="I1163" s="0">
        <v>39.99</v>
      </c>
      <c r="J1163" s="0">
        <v>122</v>
      </c>
    </row>
    <row r="1164" spans="1:10" customHeight="0">
      <c r="A1164" s="0">
        <f>HYPERLINK("https://dl.dropboxusercontent.com/scl/fi/sns9tj1tylaw5oahateuc/alan-139644-t.jpg?rlkey=g5q0eo9oiclb7tiz5yd4nmexc&amp;dl=0","Click to download Image")</f>
      </c>
      <c r="B1164" s="0">
        <f>HYPERLINK("https://dl.dropboxusercontent.com/scl/fi/b5jc0h4mur7uyqrbq778j/mens-hoodie-size-chartsalan-hoodie.jpg?rlkey=k8rtob14d1rmpd2ltui8afxav&amp;dl=0","Click to download SizeChart")</f>
      </c>
      <c r="C1164" s="0" t="inlineStr">
        <is>
          <t>Alan Men's Hoodie</t>
        </is>
      </c>
      <c r="D1164" s="0" t="inlineStr">
        <is>
          <t>'139644</t>
        </is>
      </c>
      <c r="E1164" s="0" t="inlineStr">
        <is>
          <t>ISU ALAN M BK:139644E-2XL</t>
        </is>
      </c>
      <c r="F1164" s="0" t="inlineStr">
        <is>
          <t>'801139644086</t>
        </is>
      </c>
      <c r="G1164" s="0" t="inlineStr">
        <is>
          <t>MENS</t>
        </is>
      </c>
      <c r="H1164" s="0" t="inlineStr">
        <is>
          <t>2XL</t>
        </is>
      </c>
      <c r="I1164" s="0">
        <v>39.99</v>
      </c>
      <c r="J1164" s="0">
        <v>95</v>
      </c>
    </row>
    <row r="1165" spans="1:10" customHeight="0">
      <c r="A1165" s="0">
        <f>HYPERLINK("https://dl.dropboxusercontent.com/scl/fi/sns9tj1tylaw5oahateuc/alan-139644-t.jpg?rlkey=g5q0eo9oiclb7tiz5yd4nmexc&amp;dl=0","Click to download Image")</f>
      </c>
      <c r="B1165" s="0">
        <f>HYPERLINK("https://dl.dropboxusercontent.com/scl/fi/b5jc0h4mur7uyqrbq778j/mens-hoodie-size-chartsalan-hoodie.jpg?rlkey=k8rtob14d1rmpd2ltui8afxav&amp;dl=0","Click to download SizeChart")</f>
      </c>
      <c r="C1165" s="0" t="inlineStr">
        <is>
          <t>Alan Men's Hoodie</t>
        </is>
      </c>
      <c r="D1165" s="0" t="inlineStr">
        <is>
          <t>'139644</t>
        </is>
      </c>
      <c r="E1165" s="0" t="inlineStr">
        <is>
          <t>ISU ALAN M BK:139644F-3XL</t>
        </is>
      </c>
      <c r="F1165" s="0" t="inlineStr">
        <is>
          <t>'801139644093</t>
        </is>
      </c>
      <c r="G1165" s="0" t="inlineStr">
        <is>
          <t>MENS</t>
        </is>
      </c>
      <c r="H1165" s="0" t="inlineStr">
        <is>
          <t>3XL</t>
        </is>
      </c>
      <c r="I1165" s="0">
        <v>39.99</v>
      </c>
      <c r="J1165" s="0">
        <v>52</v>
      </c>
    </row>
    <row r="1166" spans="1:10" customHeight="0">
      <c r="A1166" s="0">
        <f>HYPERLINK("https://dl.dropboxusercontent.com/scl/fi/vqlueiqiby2irvvtj2tu2/alan-139661-t.jpg?rlkey=plhswcsagba4wgd4qk12r3rg3&amp;dl=0","Click to download Image")</f>
      </c>
      <c r="B1166" s="0">
        <f>HYPERLINK("https://dl.dropboxusercontent.com/scl/fi/b5jc0h4mur7uyqrbq778j/mens-hoodie-size-chartsalan-hoodie.jpg?rlkey=k8rtob14d1rmpd2ltui8afxav&amp;dl=0","Click to download SizeChart")</f>
      </c>
      <c r="C1166" s="0" t="inlineStr">
        <is>
          <t>Alan Men's Hoodie</t>
        </is>
      </c>
      <c r="D1166" s="0" t="inlineStr">
        <is>
          <t>'139661</t>
        </is>
      </c>
      <c r="E1166" s="0" t="inlineStr">
        <is>
          <t>ISU ALAN M LG:139661A-S</t>
        </is>
      </c>
      <c r="F1166" s="0" t="inlineStr">
        <is>
          <t>'801139661045</t>
        </is>
      </c>
      <c r="G1166" s="0" t="inlineStr">
        <is>
          <t>MENS</t>
        </is>
      </c>
      <c r="H1166" s="0" t="inlineStr">
        <is>
          <t>S</t>
        </is>
      </c>
      <c r="I1166" s="0">
        <v>39.99</v>
      </c>
      <c r="J1166" s="0">
        <v>14</v>
      </c>
    </row>
    <row r="1167" spans="1:10" customHeight="0">
      <c r="A1167" s="0">
        <f>HYPERLINK("https://dl.dropboxusercontent.com/scl/fi/vqlueiqiby2irvvtj2tu2/alan-139661-t.jpg?rlkey=plhswcsagba4wgd4qk12r3rg3&amp;dl=0","Click to download Image")</f>
      </c>
      <c r="B1167" s="0">
        <f>HYPERLINK("https://dl.dropboxusercontent.com/scl/fi/b5jc0h4mur7uyqrbq778j/mens-hoodie-size-chartsalan-hoodie.jpg?rlkey=k8rtob14d1rmpd2ltui8afxav&amp;dl=0","Click to download SizeChart")</f>
      </c>
      <c r="C1167" s="0" t="inlineStr">
        <is>
          <t>Alan Men's Hoodie</t>
        </is>
      </c>
      <c r="D1167" s="0" t="inlineStr">
        <is>
          <t>'139661</t>
        </is>
      </c>
      <c r="E1167" s="0" t="inlineStr">
        <is>
          <t>ISU ALAN M LG:139661B-M</t>
        </is>
      </c>
      <c r="F1167" s="0" t="inlineStr">
        <is>
          <t>'801139661052</t>
        </is>
      </c>
      <c r="G1167" s="0" t="inlineStr">
        <is>
          <t>MENS</t>
        </is>
      </c>
      <c r="H1167" s="0" t="inlineStr">
        <is>
          <t>M</t>
        </is>
      </c>
      <c r="I1167" s="0">
        <v>39.99</v>
      </c>
      <c r="J1167" s="0">
        <v>23</v>
      </c>
    </row>
    <row r="1168" spans="1:10" customHeight="0">
      <c r="A1168" s="0">
        <f>HYPERLINK("https://dl.dropboxusercontent.com/scl/fi/vqlueiqiby2irvvtj2tu2/alan-139661-t.jpg?rlkey=plhswcsagba4wgd4qk12r3rg3&amp;dl=0","Click to download Image")</f>
      </c>
      <c r="B1168" s="0">
        <f>HYPERLINK("https://dl.dropboxusercontent.com/scl/fi/b5jc0h4mur7uyqrbq778j/mens-hoodie-size-chartsalan-hoodie.jpg?rlkey=k8rtob14d1rmpd2ltui8afxav&amp;dl=0","Click to download SizeChart")</f>
      </c>
      <c r="C1168" s="0" t="inlineStr">
        <is>
          <t>Alan Men's Hoodie</t>
        </is>
      </c>
      <c r="D1168" s="0" t="inlineStr">
        <is>
          <t>'139661</t>
        </is>
      </c>
      <c r="E1168" s="0" t="inlineStr">
        <is>
          <t>ISU ALAN M LG:139661C-L</t>
        </is>
      </c>
      <c r="F1168" s="0" t="inlineStr">
        <is>
          <t>'801139661069</t>
        </is>
      </c>
      <c r="G1168" s="0" t="inlineStr">
        <is>
          <t>MENS</t>
        </is>
      </c>
      <c r="H1168" s="0" t="inlineStr">
        <is>
          <t>L</t>
        </is>
      </c>
      <c r="I1168" s="0">
        <v>39.99</v>
      </c>
      <c r="J1168" s="0">
        <v>32</v>
      </c>
    </row>
    <row r="1169" spans="1:10" customHeight="0">
      <c r="A1169" s="0">
        <f>HYPERLINK("https://dl.dropboxusercontent.com/scl/fi/vqlueiqiby2irvvtj2tu2/alan-139661-t.jpg?rlkey=plhswcsagba4wgd4qk12r3rg3&amp;dl=0","Click to download Image")</f>
      </c>
      <c r="B1169" s="0">
        <f>HYPERLINK("https://dl.dropboxusercontent.com/scl/fi/b5jc0h4mur7uyqrbq778j/mens-hoodie-size-chartsalan-hoodie.jpg?rlkey=k8rtob14d1rmpd2ltui8afxav&amp;dl=0","Click to download SizeChart")</f>
      </c>
      <c r="C1169" s="0" t="inlineStr">
        <is>
          <t>Alan Men's Hoodie</t>
        </is>
      </c>
      <c r="D1169" s="0" t="inlineStr">
        <is>
          <t>'139661</t>
        </is>
      </c>
      <c r="E1169" s="0" t="inlineStr">
        <is>
          <t>ISU ALAN M LG:139661D-XL</t>
        </is>
      </c>
      <c r="F1169" s="0" t="inlineStr">
        <is>
          <t>'801139661076</t>
        </is>
      </c>
      <c r="G1169" s="0" t="inlineStr">
        <is>
          <t>MENS</t>
        </is>
      </c>
      <c r="H1169" s="0" t="inlineStr">
        <is>
          <t>XL</t>
        </is>
      </c>
      <c r="I1169" s="0">
        <v>39.99</v>
      </c>
      <c r="J1169" s="0">
        <v>31</v>
      </c>
    </row>
    <row r="1170" spans="1:10" customHeight="0">
      <c r="A1170" s="0">
        <f>HYPERLINK("https://dl.dropboxusercontent.com/scl/fi/vqlueiqiby2irvvtj2tu2/alan-139661-t.jpg?rlkey=plhswcsagba4wgd4qk12r3rg3&amp;dl=0","Click to download Image")</f>
      </c>
      <c r="B1170" s="0">
        <f>HYPERLINK("https://dl.dropboxusercontent.com/scl/fi/b5jc0h4mur7uyqrbq778j/mens-hoodie-size-chartsalan-hoodie.jpg?rlkey=k8rtob14d1rmpd2ltui8afxav&amp;dl=0","Click to download SizeChart")</f>
      </c>
      <c r="C1170" s="0" t="inlineStr">
        <is>
          <t>Alan Men's Hoodie</t>
        </is>
      </c>
      <c r="D1170" s="0" t="inlineStr">
        <is>
          <t>'139661</t>
        </is>
      </c>
      <c r="E1170" s="0" t="inlineStr">
        <is>
          <t>ISU ALAN M LG:139661E-2XL</t>
        </is>
      </c>
      <c r="F1170" s="0" t="inlineStr">
        <is>
          <t>'801139661083</t>
        </is>
      </c>
      <c r="G1170" s="0" t="inlineStr">
        <is>
          <t>MENS</t>
        </is>
      </c>
      <c r="H1170" s="0" t="inlineStr">
        <is>
          <t>2XL</t>
        </is>
      </c>
      <c r="I1170" s="0">
        <v>39.99</v>
      </c>
      <c r="J1170" s="0">
        <v>24</v>
      </c>
    </row>
    <row r="1171" spans="1:10" customHeight="0">
      <c r="A1171" s="0">
        <f>HYPERLINK("https://dl.dropboxusercontent.com/scl/fi/vqlueiqiby2irvvtj2tu2/alan-139661-t.jpg?rlkey=plhswcsagba4wgd4qk12r3rg3&amp;dl=0","Click to download Image")</f>
      </c>
      <c r="B1171" s="0">
        <f>HYPERLINK("https://dl.dropboxusercontent.com/scl/fi/b5jc0h4mur7uyqrbq778j/mens-hoodie-size-chartsalan-hoodie.jpg?rlkey=k8rtob14d1rmpd2ltui8afxav&amp;dl=0","Click to download SizeChart")</f>
      </c>
      <c r="C1171" s="0" t="inlineStr">
        <is>
          <t>Alan Men's Hoodie</t>
        </is>
      </c>
      <c r="D1171" s="0" t="inlineStr">
        <is>
          <t>'139661</t>
        </is>
      </c>
      <c r="E1171" s="0" t="inlineStr">
        <is>
          <t>ISU ALAN M LG:139661F-3XL</t>
        </is>
      </c>
      <c r="F1171" s="0" t="inlineStr">
        <is>
          <t>'801139661090</t>
        </is>
      </c>
      <c r="G1171" s="0" t="inlineStr">
        <is>
          <t>MENS</t>
        </is>
      </c>
      <c r="H1171" s="0" t="inlineStr">
        <is>
          <t>3XL</t>
        </is>
      </c>
      <c r="I1171" s="0">
        <v>39.99</v>
      </c>
      <c r="J1171" s="0">
        <v>11</v>
      </c>
    </row>
    <row r="1172" spans="1:10" customHeight="0">
      <c r="A1172" s="0">
        <f>HYPERLINK("https://dl.dropboxusercontent.com/scl/fi/pdmunmmt50m7179l2vo6k/alan-139568-tn.jpg?rlkey=77tkl30lbblp9spwofa4x62b8&amp;dl=0","Click to download Image")</f>
      </c>
      <c r="B1172" s="0">
        <f>HYPERLINK("https://dl.dropboxusercontent.com/scl/fi/b5jc0h4mur7uyqrbq778j/mens-hoodie-size-chartsalan-hoodie.jpg?rlkey=k8rtob14d1rmpd2ltui8afxav&amp;dl=0","Click to download SizeChart")</f>
      </c>
      <c r="C1172" s="0" t="inlineStr">
        <is>
          <t>Alan Men's Hoodie</t>
        </is>
      </c>
      <c r="D1172" s="0" t="inlineStr">
        <is>
          <t>'139568</t>
        </is>
      </c>
      <c r="E1172" s="0" t="inlineStr">
        <is>
          <t>ISU ALAN M GD:139568A-S</t>
        </is>
      </c>
      <c r="F1172" s="0" t="inlineStr">
        <is>
          <t>'801139568047</t>
        </is>
      </c>
      <c r="G1172" s="0" t="inlineStr">
        <is>
          <t>MENS</t>
        </is>
      </c>
      <c r="H1172" s="0" t="inlineStr">
        <is>
          <t>S</t>
        </is>
      </c>
      <c r="I1172" s="0">
        <v>39.99</v>
      </c>
      <c r="J1172" s="0">
        <v>1</v>
      </c>
    </row>
    <row r="1173" spans="1:10" customHeight="0">
      <c r="A1173" s="0">
        <f>HYPERLINK("https://dl.dropboxusercontent.com/scl/fi/pdmunmmt50m7179l2vo6k/alan-139568-tn.jpg?rlkey=77tkl30lbblp9spwofa4x62b8&amp;dl=0","Click to download Image")</f>
      </c>
      <c r="B1173" s="0">
        <f>HYPERLINK("https://dl.dropboxusercontent.com/scl/fi/b5jc0h4mur7uyqrbq778j/mens-hoodie-size-chartsalan-hoodie.jpg?rlkey=k8rtob14d1rmpd2ltui8afxav&amp;dl=0","Click to download SizeChart")</f>
      </c>
      <c r="C1173" s="0" t="inlineStr">
        <is>
          <t>Alan Men's Hoodie</t>
        </is>
      </c>
      <c r="D1173" s="0" t="inlineStr">
        <is>
          <t>'139568</t>
        </is>
      </c>
      <c r="E1173" s="0" t="inlineStr">
        <is>
          <t>ISU ALAN M GD:139568B-M</t>
        </is>
      </c>
      <c r="F1173" s="0" t="inlineStr">
        <is>
          <t>'801139568054</t>
        </is>
      </c>
      <c r="G1173" s="0" t="inlineStr">
        <is>
          <t>MENS</t>
        </is>
      </c>
      <c r="H1173" s="0" t="inlineStr">
        <is>
          <t>M</t>
        </is>
      </c>
      <c r="I1173" s="0">
        <v>39.99</v>
      </c>
      <c r="J1173" s="0">
        <v>6</v>
      </c>
    </row>
    <row r="1174" spans="1:10" customHeight="0">
      <c r="A1174" s="0">
        <f>HYPERLINK("https://dl.dropboxusercontent.com/scl/fi/pdmunmmt50m7179l2vo6k/alan-139568-tn.jpg?rlkey=77tkl30lbblp9spwofa4x62b8&amp;dl=0","Click to download Image")</f>
      </c>
      <c r="B1174" s="0">
        <f>HYPERLINK("https://dl.dropboxusercontent.com/scl/fi/b5jc0h4mur7uyqrbq778j/mens-hoodie-size-chartsalan-hoodie.jpg?rlkey=k8rtob14d1rmpd2ltui8afxav&amp;dl=0","Click to download SizeChart")</f>
      </c>
      <c r="C1174" s="0" t="inlineStr">
        <is>
          <t>Alan Men's Hoodie</t>
        </is>
      </c>
      <c r="D1174" s="0" t="inlineStr">
        <is>
          <t>'139568</t>
        </is>
      </c>
      <c r="E1174" s="0" t="inlineStr">
        <is>
          <t>ISU ALAN M GD:139568C-L</t>
        </is>
      </c>
      <c r="F1174" s="0" t="inlineStr">
        <is>
          <t>'801139568061</t>
        </is>
      </c>
      <c r="G1174" s="0" t="inlineStr">
        <is>
          <t>MENS</t>
        </is>
      </c>
      <c r="H1174" s="0" t="inlineStr">
        <is>
          <t>L</t>
        </is>
      </c>
      <c r="I1174" s="0">
        <v>39.99</v>
      </c>
      <c r="J1174" s="0">
        <v>14</v>
      </c>
    </row>
    <row r="1175" spans="1:10" customHeight="0">
      <c r="A1175" s="0">
        <f>HYPERLINK("https://dl.dropboxusercontent.com/scl/fi/pdmunmmt50m7179l2vo6k/alan-139568-tn.jpg?rlkey=77tkl30lbblp9spwofa4x62b8&amp;dl=0","Click to download Image")</f>
      </c>
      <c r="B1175" s="0">
        <f>HYPERLINK("https://dl.dropboxusercontent.com/scl/fi/b5jc0h4mur7uyqrbq778j/mens-hoodie-size-chartsalan-hoodie.jpg?rlkey=k8rtob14d1rmpd2ltui8afxav&amp;dl=0","Click to download SizeChart")</f>
      </c>
      <c r="C1175" s="0" t="inlineStr">
        <is>
          <t>Alan Men's Hoodie</t>
        </is>
      </c>
      <c r="D1175" s="0" t="inlineStr">
        <is>
          <t>'139568</t>
        </is>
      </c>
      <c r="E1175" s="0" t="inlineStr">
        <is>
          <t>ISU ALAN M GD:139568D-XL</t>
        </is>
      </c>
      <c r="F1175" s="0" t="inlineStr">
        <is>
          <t>'801139568078</t>
        </is>
      </c>
      <c r="G1175" s="0" t="inlineStr">
        <is>
          <t>MENS</t>
        </is>
      </c>
      <c r="H1175" s="0" t="inlineStr">
        <is>
          <t>XL</t>
        </is>
      </c>
      <c r="I1175" s="0">
        <v>39.99</v>
      </c>
      <c r="J1175" s="0">
        <v>13</v>
      </c>
    </row>
    <row r="1176" spans="1:10" customHeight="0">
      <c r="A1176" s="0">
        <f>HYPERLINK("https://dl.dropboxusercontent.com/scl/fi/pdmunmmt50m7179l2vo6k/alan-139568-tn.jpg?rlkey=77tkl30lbblp9spwofa4x62b8&amp;dl=0","Click to download Image")</f>
      </c>
      <c r="B1176" s="0">
        <f>HYPERLINK("https://dl.dropboxusercontent.com/scl/fi/b5jc0h4mur7uyqrbq778j/mens-hoodie-size-chartsalan-hoodie.jpg?rlkey=k8rtob14d1rmpd2ltui8afxav&amp;dl=0","Click to download SizeChart")</f>
      </c>
      <c r="C1176" s="0" t="inlineStr">
        <is>
          <t>Alan Men's Hoodie</t>
        </is>
      </c>
      <c r="D1176" s="0" t="inlineStr">
        <is>
          <t>'139568</t>
        </is>
      </c>
      <c r="E1176" s="0" t="inlineStr">
        <is>
          <t>ISU ALAN M GD:139568E-2XL</t>
        </is>
      </c>
      <c r="F1176" s="0" t="inlineStr">
        <is>
          <t>'801139568085</t>
        </is>
      </c>
      <c r="G1176" s="0" t="inlineStr">
        <is>
          <t>MENS</t>
        </is>
      </c>
      <c r="H1176" s="0" t="inlineStr">
        <is>
          <t>2XL</t>
        </is>
      </c>
      <c r="I1176" s="0">
        <v>39.99</v>
      </c>
      <c r="J1176" s="0">
        <v>9</v>
      </c>
    </row>
    <row r="1177" spans="1:10" customHeight="0">
      <c r="A1177" s="0">
        <f>HYPERLINK("https://dl.dropboxusercontent.com/scl/fi/pdmunmmt50m7179l2vo6k/alan-139568-tn.jpg?rlkey=77tkl30lbblp9spwofa4x62b8&amp;dl=0","Click to download Image")</f>
      </c>
      <c r="B1177" s="0">
        <f>HYPERLINK("https://dl.dropboxusercontent.com/scl/fi/b5jc0h4mur7uyqrbq778j/mens-hoodie-size-chartsalan-hoodie.jpg?rlkey=k8rtob14d1rmpd2ltui8afxav&amp;dl=0","Click to download SizeChart")</f>
      </c>
      <c r="C1177" s="0" t="inlineStr">
        <is>
          <t>Alan Men's Hoodie</t>
        </is>
      </c>
      <c r="D1177" s="0" t="inlineStr">
        <is>
          <t>'139568</t>
        </is>
      </c>
      <c r="E1177" s="0" t="inlineStr">
        <is>
          <t>ISU ALAN M GD:139568F-3XL</t>
        </is>
      </c>
      <c r="F1177" s="0" t="inlineStr">
        <is>
          <t>'801139568092</t>
        </is>
      </c>
      <c r="G1177" s="0" t="inlineStr">
        <is>
          <t>MENS</t>
        </is>
      </c>
      <c r="H1177" s="0" t="inlineStr">
        <is>
          <t>3XL</t>
        </is>
      </c>
      <c r="I1177" s="0">
        <v>39.99</v>
      </c>
      <c r="J1177" s="0">
        <v>6</v>
      </c>
    </row>
    <row r="1178" spans="1:10" customHeight="0">
      <c r="A1178" s="0">
        <f>HYPERLINK("https://dl.dropboxusercontent.com/scl/fi/91j533qdd06xxi5qkkqy6/alan-140301-tn.jpg?rlkey=wfe2ihicnadsxystjeyi7cjwv&amp;dl=0","Click to download Image")</f>
      </c>
      <c r="B1178" s="0">
        <f>HYPERLINK("https://dl.dropboxusercontent.com/scl/fi/b5jc0h4mur7uyqrbq778j/mens-hoodie-size-chartsalan-hoodie.jpg?rlkey=k8rtob14d1rmpd2ltui8afxav&amp;dl=0","Click to download SizeChart")</f>
      </c>
      <c r="C1178" s="0" t="inlineStr">
        <is>
          <t>Alan Men's Hoodie</t>
        </is>
      </c>
      <c r="D1178" s="0" t="inlineStr">
        <is>
          <t>'140301</t>
        </is>
      </c>
      <c r="E1178" s="0" t="inlineStr">
        <is>
          <t>ISU ALAN M OG:140301A-S</t>
        </is>
      </c>
      <c r="F1178" s="0" t="inlineStr">
        <is>
          <t>'801140301046</t>
        </is>
      </c>
      <c r="G1178" s="0" t="inlineStr">
        <is>
          <t>MENS</t>
        </is>
      </c>
      <c r="H1178" s="0" t="inlineStr">
        <is>
          <t>S</t>
        </is>
      </c>
      <c r="I1178" s="0">
        <v>39.99</v>
      </c>
      <c r="J1178" s="0">
        <v>12</v>
      </c>
    </row>
    <row r="1179" spans="1:10" customHeight="0">
      <c r="A1179" s="0">
        <f>HYPERLINK("https://dl.dropboxusercontent.com/scl/fi/91j533qdd06xxi5qkkqy6/alan-140301-tn.jpg?rlkey=wfe2ihicnadsxystjeyi7cjwv&amp;dl=0","Click to download Image")</f>
      </c>
      <c r="B1179" s="0">
        <f>HYPERLINK("https://dl.dropboxusercontent.com/scl/fi/b5jc0h4mur7uyqrbq778j/mens-hoodie-size-chartsalan-hoodie.jpg?rlkey=k8rtob14d1rmpd2ltui8afxav&amp;dl=0","Click to download SizeChart")</f>
      </c>
      <c r="C1179" s="0" t="inlineStr">
        <is>
          <t>Alan Men's Hoodie</t>
        </is>
      </c>
      <c r="D1179" s="0" t="inlineStr">
        <is>
          <t>'140301</t>
        </is>
      </c>
      <c r="E1179" s="0" t="inlineStr">
        <is>
          <t>ISU ALAN M OG:140301B-M</t>
        </is>
      </c>
      <c r="F1179" s="0" t="inlineStr">
        <is>
          <t>'801140301053</t>
        </is>
      </c>
      <c r="G1179" s="0" t="inlineStr">
        <is>
          <t>MENS</t>
        </is>
      </c>
      <c r="H1179" s="0" t="inlineStr">
        <is>
          <t>M</t>
        </is>
      </c>
      <c r="I1179" s="0">
        <v>39.99</v>
      </c>
      <c r="J1179" s="0">
        <v>26</v>
      </c>
    </row>
    <row r="1180" spans="1:10" customHeight="0">
      <c r="A1180" s="0">
        <f>HYPERLINK("https://dl.dropboxusercontent.com/scl/fi/91j533qdd06xxi5qkkqy6/alan-140301-tn.jpg?rlkey=wfe2ihicnadsxystjeyi7cjwv&amp;dl=0","Click to download Image")</f>
      </c>
      <c r="B1180" s="0">
        <f>HYPERLINK("https://dl.dropboxusercontent.com/scl/fi/b5jc0h4mur7uyqrbq778j/mens-hoodie-size-chartsalan-hoodie.jpg?rlkey=k8rtob14d1rmpd2ltui8afxav&amp;dl=0","Click to download SizeChart")</f>
      </c>
      <c r="C1180" s="0" t="inlineStr">
        <is>
          <t>Alan Men's Hoodie</t>
        </is>
      </c>
      <c r="D1180" s="0" t="inlineStr">
        <is>
          <t>'140301</t>
        </is>
      </c>
      <c r="E1180" s="0" t="inlineStr">
        <is>
          <t>ISU ALAN M OG:140301C-L</t>
        </is>
      </c>
      <c r="F1180" s="0" t="inlineStr">
        <is>
          <t>'801140301060</t>
        </is>
      </c>
      <c r="G1180" s="0" t="inlineStr">
        <is>
          <t>MENS</t>
        </is>
      </c>
      <c r="H1180" s="0" t="inlineStr">
        <is>
          <t>L</t>
        </is>
      </c>
      <c r="I1180" s="0">
        <v>39.99</v>
      </c>
      <c r="J1180" s="0">
        <v>34</v>
      </c>
    </row>
    <row r="1181" spans="1:10" customHeight="0">
      <c r="A1181" s="0">
        <f>HYPERLINK("https://dl.dropboxusercontent.com/scl/fi/91j533qdd06xxi5qkkqy6/alan-140301-tn.jpg?rlkey=wfe2ihicnadsxystjeyi7cjwv&amp;dl=0","Click to download Image")</f>
      </c>
      <c r="B1181" s="0">
        <f>HYPERLINK("https://dl.dropboxusercontent.com/scl/fi/b5jc0h4mur7uyqrbq778j/mens-hoodie-size-chartsalan-hoodie.jpg?rlkey=k8rtob14d1rmpd2ltui8afxav&amp;dl=0","Click to download SizeChart")</f>
      </c>
      <c r="C1181" s="0" t="inlineStr">
        <is>
          <t>Alan Men's Hoodie</t>
        </is>
      </c>
      <c r="D1181" s="0" t="inlineStr">
        <is>
          <t>'140301</t>
        </is>
      </c>
      <c r="E1181" s="0" t="inlineStr">
        <is>
          <t>ISU ALAN M OG:140301D-XL</t>
        </is>
      </c>
      <c r="F1181" s="0" t="inlineStr">
        <is>
          <t>'801140301077</t>
        </is>
      </c>
      <c r="G1181" s="0" t="inlineStr">
        <is>
          <t>MENS</t>
        </is>
      </c>
      <c r="H1181" s="0" t="inlineStr">
        <is>
          <t>XL</t>
        </is>
      </c>
      <c r="I1181" s="0">
        <v>39.99</v>
      </c>
      <c r="J1181" s="0">
        <v>33</v>
      </c>
    </row>
    <row r="1182" spans="1:10" customHeight="0">
      <c r="A1182" s="0">
        <f>HYPERLINK("https://dl.dropboxusercontent.com/scl/fi/91j533qdd06xxi5qkkqy6/alan-140301-tn.jpg?rlkey=wfe2ihicnadsxystjeyi7cjwv&amp;dl=0","Click to download Image")</f>
      </c>
      <c r="B1182" s="0">
        <f>HYPERLINK("https://dl.dropboxusercontent.com/scl/fi/b5jc0h4mur7uyqrbq778j/mens-hoodie-size-chartsalan-hoodie.jpg?rlkey=k8rtob14d1rmpd2ltui8afxav&amp;dl=0","Click to download SizeChart")</f>
      </c>
      <c r="C1182" s="0" t="inlineStr">
        <is>
          <t>Alan Men's Hoodie</t>
        </is>
      </c>
      <c r="D1182" s="0" t="inlineStr">
        <is>
          <t>'140301</t>
        </is>
      </c>
      <c r="E1182" s="0" t="inlineStr">
        <is>
          <t>ISU ALAN M OG:140301E-2XL</t>
        </is>
      </c>
      <c r="F1182" s="0" t="inlineStr">
        <is>
          <t>'801140301084</t>
        </is>
      </c>
      <c r="G1182" s="0" t="inlineStr">
        <is>
          <t>MENS</t>
        </is>
      </c>
      <c r="H1182" s="0" t="inlineStr">
        <is>
          <t>2XL</t>
        </is>
      </c>
      <c r="I1182" s="0">
        <v>39.99</v>
      </c>
      <c r="J1182" s="0">
        <v>21</v>
      </c>
    </row>
    <row r="1183" spans="1:10" customHeight="0">
      <c r="A1183" s="0">
        <f>HYPERLINK("https://dl.dropboxusercontent.com/scl/fi/91j533qdd06xxi5qkkqy6/alan-140301-tn.jpg?rlkey=wfe2ihicnadsxystjeyi7cjwv&amp;dl=0","Click to download Image")</f>
      </c>
      <c r="B1183" s="0">
        <f>HYPERLINK("https://dl.dropboxusercontent.com/scl/fi/b5jc0h4mur7uyqrbq778j/mens-hoodie-size-chartsalan-hoodie.jpg?rlkey=k8rtob14d1rmpd2ltui8afxav&amp;dl=0","Click to download SizeChart")</f>
      </c>
      <c r="C1183" s="0" t="inlineStr">
        <is>
          <t>Alan Men's Hoodie</t>
        </is>
      </c>
      <c r="D1183" s="0" t="inlineStr">
        <is>
          <t>'140301</t>
        </is>
      </c>
      <c r="E1183" s="0" t="inlineStr">
        <is>
          <t>ISU ALAN M OG:140301F-3XL</t>
        </is>
      </c>
      <c r="F1183" s="0" t="inlineStr">
        <is>
          <t>'801140301091</t>
        </is>
      </c>
      <c r="G1183" s="0" t="inlineStr">
        <is>
          <t>MENS</t>
        </is>
      </c>
      <c r="H1183" s="0" t="inlineStr">
        <is>
          <t>3XL</t>
        </is>
      </c>
      <c r="I1183" s="0">
        <v>39.99</v>
      </c>
      <c r="J1183" s="0">
        <v>13</v>
      </c>
    </row>
    <row r="1184" spans="1:10" customHeight="0">
      <c r="A1184" s="0">
        <f>HYPERLINK("https://dl.dropboxusercontent.com/scl/fi/q5w9lowvcqx6e63cyun07/josh-138898-f.jpg?rlkey=1n1lybyh576c2gmcu94ag97n9&amp;dl=0","Click to download Image")</f>
      </c>
      <c r="B1184" s="0">
        <f>HYPERLINK("https://dl.dropboxusercontent.com/scl/fi/pwea2t622d8pd3n4r7bny/mens-hoodie-size-chartsalan-hoodie.jpg?rlkey=np8aejgjdozdax6cdkrjrcowr&amp;dl=0","Click to download SizeChart")</f>
      </c>
      <c r="C1184" s="0" t="inlineStr">
        <is>
          <t>Josh Men's Hoodie</t>
        </is>
      </c>
      <c r="D1184" s="0" t="inlineStr">
        <is>
          <t>'138898</t>
        </is>
      </c>
      <c r="E1184" s="0" t="inlineStr">
        <is>
          <t>ISU JOSH M BK:138898A-S</t>
        </is>
      </c>
      <c r="F1184" s="0" t="inlineStr">
        <is>
          <t>'800138898049</t>
        </is>
      </c>
      <c r="G1184" s="0" t="inlineStr">
        <is>
          <t>MENS</t>
        </is>
      </c>
      <c r="H1184" s="0" t="inlineStr">
        <is>
          <t>S</t>
        </is>
      </c>
      <c r="I1184" s="0">
        <v>39.99</v>
      </c>
      <c r="J1184" s="0">
        <v>2</v>
      </c>
    </row>
    <row r="1185" spans="1:10" customHeight="0">
      <c r="A1185" s="0">
        <f>HYPERLINK("https://dl.dropboxusercontent.com/scl/fi/q5w9lowvcqx6e63cyun07/josh-138898-f.jpg?rlkey=1n1lybyh576c2gmcu94ag97n9&amp;dl=0","Click to download Image")</f>
      </c>
      <c r="B1185" s="0">
        <f>HYPERLINK("https://dl.dropboxusercontent.com/scl/fi/pwea2t622d8pd3n4r7bny/mens-hoodie-size-chartsalan-hoodie.jpg?rlkey=np8aejgjdozdax6cdkrjrcowr&amp;dl=0","Click to download SizeChart")</f>
      </c>
      <c r="C1185" s="0" t="inlineStr">
        <is>
          <t>Josh Men's Hoodie</t>
        </is>
      </c>
      <c r="D1185" s="0" t="inlineStr">
        <is>
          <t>'138898</t>
        </is>
      </c>
      <c r="E1185" s="0" t="inlineStr">
        <is>
          <t>ISU JOSH M BK:138898B-M</t>
        </is>
      </c>
      <c r="F1185" s="0" t="inlineStr">
        <is>
          <t>'800138898056</t>
        </is>
      </c>
      <c r="G1185" s="0" t="inlineStr">
        <is>
          <t>MENS</t>
        </is>
      </c>
      <c r="H1185" s="0" t="inlineStr">
        <is>
          <t>M</t>
        </is>
      </c>
      <c r="I1185" s="0">
        <v>39.99</v>
      </c>
      <c r="J1185" s="0">
        <v>12</v>
      </c>
    </row>
    <row r="1186" spans="1:10" customHeight="0">
      <c r="A1186" s="0">
        <f>HYPERLINK("https://dl.dropboxusercontent.com/scl/fi/q5w9lowvcqx6e63cyun07/josh-138898-f.jpg?rlkey=1n1lybyh576c2gmcu94ag97n9&amp;dl=0","Click to download Image")</f>
      </c>
      <c r="B1186" s="0">
        <f>HYPERLINK("https://dl.dropboxusercontent.com/scl/fi/pwea2t622d8pd3n4r7bny/mens-hoodie-size-chartsalan-hoodie.jpg?rlkey=np8aejgjdozdax6cdkrjrcowr&amp;dl=0","Click to download SizeChart")</f>
      </c>
      <c r="C1186" s="0" t="inlineStr">
        <is>
          <t>Josh Men's Hoodie</t>
        </is>
      </c>
      <c r="D1186" s="0" t="inlineStr">
        <is>
          <t>'138898</t>
        </is>
      </c>
      <c r="E1186" s="0" t="inlineStr">
        <is>
          <t>ISU JOSH M BK:138898C-L</t>
        </is>
      </c>
      <c r="F1186" s="0" t="inlineStr">
        <is>
          <t>'800138898063</t>
        </is>
      </c>
      <c r="G1186" s="0" t="inlineStr">
        <is>
          <t>MENS</t>
        </is>
      </c>
      <c r="H1186" s="0" t="inlineStr">
        <is>
          <t>L</t>
        </is>
      </c>
      <c r="I1186" s="0">
        <v>39.99</v>
      </c>
      <c r="J1186" s="0">
        <v>18</v>
      </c>
    </row>
    <row r="1187" spans="1:10" customHeight="0">
      <c r="A1187" s="0">
        <f>HYPERLINK("https://dl.dropboxusercontent.com/scl/fi/q5w9lowvcqx6e63cyun07/josh-138898-f.jpg?rlkey=1n1lybyh576c2gmcu94ag97n9&amp;dl=0","Click to download Image")</f>
      </c>
      <c r="B1187" s="0">
        <f>HYPERLINK("https://dl.dropboxusercontent.com/scl/fi/pwea2t622d8pd3n4r7bny/mens-hoodie-size-chartsalan-hoodie.jpg?rlkey=np8aejgjdozdax6cdkrjrcowr&amp;dl=0","Click to download SizeChart")</f>
      </c>
      <c r="C1187" s="0" t="inlineStr">
        <is>
          <t>Josh Men's Hoodie</t>
        </is>
      </c>
      <c r="D1187" s="0" t="inlineStr">
        <is>
          <t>'138898</t>
        </is>
      </c>
      <c r="E1187" s="0" t="inlineStr">
        <is>
          <t>ISU JOSH M BK:138898D-XL</t>
        </is>
      </c>
      <c r="F1187" s="0" t="inlineStr">
        <is>
          <t>'800138898070</t>
        </is>
      </c>
      <c r="G1187" s="0" t="inlineStr">
        <is>
          <t>MENS</t>
        </is>
      </c>
      <c r="H1187" s="0" t="inlineStr">
        <is>
          <t>XL</t>
        </is>
      </c>
      <c r="I1187" s="0">
        <v>39.99</v>
      </c>
      <c r="J1187" s="0">
        <v>22</v>
      </c>
    </row>
    <row r="1188" spans="1:10" customHeight="0">
      <c r="A1188" s="0">
        <f>HYPERLINK("https://dl.dropboxusercontent.com/scl/fi/q5w9lowvcqx6e63cyun07/josh-138898-f.jpg?rlkey=1n1lybyh576c2gmcu94ag97n9&amp;dl=0","Click to download Image")</f>
      </c>
      <c r="B1188" s="0">
        <f>HYPERLINK("https://dl.dropboxusercontent.com/scl/fi/pwea2t622d8pd3n4r7bny/mens-hoodie-size-chartsalan-hoodie.jpg?rlkey=np8aejgjdozdax6cdkrjrcowr&amp;dl=0","Click to download SizeChart")</f>
      </c>
      <c r="C1188" s="0" t="inlineStr">
        <is>
          <t>Josh Men's Hoodie</t>
        </is>
      </c>
      <c r="D1188" s="0" t="inlineStr">
        <is>
          <t>'138898</t>
        </is>
      </c>
      <c r="E1188" s="0" t="inlineStr">
        <is>
          <t>ISU JOSH M BK:138898E-2XL</t>
        </is>
      </c>
      <c r="F1188" s="0" t="inlineStr">
        <is>
          <t>'800138898087</t>
        </is>
      </c>
      <c r="G1188" s="0" t="inlineStr">
        <is>
          <t>MENS</t>
        </is>
      </c>
      <c r="H1188" s="0" t="inlineStr">
        <is>
          <t>2XL</t>
        </is>
      </c>
      <c r="I1188" s="0">
        <v>39.99</v>
      </c>
      <c r="J1188" s="0">
        <v>15</v>
      </c>
    </row>
    <row r="1189" spans="1:10" customHeight="0">
      <c r="A1189" s="0">
        <f>HYPERLINK("https://dl.dropboxusercontent.com/scl/fi/q5w9lowvcqx6e63cyun07/josh-138898-f.jpg?rlkey=1n1lybyh576c2gmcu94ag97n9&amp;dl=0","Click to download Image")</f>
      </c>
      <c r="B1189" s="0">
        <f>HYPERLINK("https://dl.dropboxusercontent.com/scl/fi/pwea2t622d8pd3n4r7bny/mens-hoodie-size-chartsalan-hoodie.jpg?rlkey=np8aejgjdozdax6cdkrjrcowr&amp;dl=0","Click to download SizeChart")</f>
      </c>
      <c r="C1189" s="0" t="inlineStr">
        <is>
          <t>Josh Men's Hoodie</t>
        </is>
      </c>
      <c r="D1189" s="0" t="inlineStr">
        <is>
          <t>'138898</t>
        </is>
      </c>
      <c r="E1189" s="0" t="inlineStr">
        <is>
          <t>ISU JOSH M BK:138898F-3XL</t>
        </is>
      </c>
      <c r="F1189" s="0" t="inlineStr">
        <is>
          <t>'800138898094</t>
        </is>
      </c>
      <c r="G1189" s="0" t="inlineStr">
        <is>
          <t>MENS</t>
        </is>
      </c>
      <c r="H1189" s="0" t="inlineStr">
        <is>
          <t>3XL</t>
        </is>
      </c>
      <c r="I1189" s="0">
        <v>39.99</v>
      </c>
      <c r="J1189" s="0">
        <v>7</v>
      </c>
    </row>
    <row r="1190" spans="1:10" customHeight="0">
      <c r="A1190" s="0">
        <f>HYPERLINK("https://dl.dropboxusercontent.com/scl/fi/bafw7mj0n29aknlgo73xq/josh-138898-f.jpg?rlkey=gujm8r1f7fn82evst2tbdjntd&amp;dl=0","Click to download Image")</f>
      </c>
      <c r="B1190" s="0">
        <f>HYPERLINK("https://dl.dropboxusercontent.com/scl/fi/pwea2t622d8pd3n4r7bny/mens-hoodie-size-chartsalan-hoodie.jpg?rlkey=np8aejgjdozdax6cdkrjrcowr&amp;dl=0","Click to download SizeChart")</f>
      </c>
      <c r="C1190" s="0" t="inlineStr">
        <is>
          <t>Josh Men's Hoodie</t>
        </is>
      </c>
      <c r="D1190" s="0" t="inlineStr">
        <is>
          <t>'139495</t>
        </is>
      </c>
      <c r="E1190" s="0" t="inlineStr">
        <is>
          <t>ISU JOSH2 M BK:139495A-S</t>
        </is>
      </c>
      <c r="F1190" s="0" t="inlineStr">
        <is>
          <t>'801139495046</t>
        </is>
      </c>
      <c r="G1190" s="0" t="inlineStr">
        <is>
          <t>MENS</t>
        </is>
      </c>
      <c r="H1190" s="0" t="inlineStr">
        <is>
          <t>S</t>
        </is>
      </c>
      <c r="I1190" s="0">
        <v>39.99</v>
      </c>
      <c r="J1190" s="0">
        <v>2</v>
      </c>
    </row>
    <row r="1191" spans="1:10" customHeight="0">
      <c r="A1191" s="0">
        <f>HYPERLINK("https://dl.dropboxusercontent.com/scl/fi/bafw7mj0n29aknlgo73xq/josh-138898-f.jpg?rlkey=gujm8r1f7fn82evst2tbdjntd&amp;dl=0","Click to download Image")</f>
      </c>
      <c r="B1191" s="0">
        <f>HYPERLINK("https://dl.dropboxusercontent.com/scl/fi/pwea2t622d8pd3n4r7bny/mens-hoodie-size-chartsalan-hoodie.jpg?rlkey=np8aejgjdozdax6cdkrjrcowr&amp;dl=0","Click to download SizeChart")</f>
      </c>
      <c r="C1191" s="0" t="inlineStr">
        <is>
          <t>Josh Men's Hoodie</t>
        </is>
      </c>
      <c r="D1191" s="0" t="inlineStr">
        <is>
          <t>'139495</t>
        </is>
      </c>
      <c r="E1191" s="0" t="inlineStr">
        <is>
          <t>ISU JOSH2 M BK:139495B-M</t>
        </is>
      </c>
      <c r="F1191" s="0" t="inlineStr">
        <is>
          <t>'801139495053</t>
        </is>
      </c>
      <c r="G1191" s="0" t="inlineStr">
        <is>
          <t>MENS</t>
        </is>
      </c>
      <c r="H1191" s="0" t="inlineStr">
        <is>
          <t>M</t>
        </is>
      </c>
      <c r="I1191" s="0">
        <v>39.99</v>
      </c>
      <c r="J1191" s="0">
        <v>0</v>
      </c>
    </row>
    <row r="1192" spans="1:10" customHeight="0">
      <c r="A1192" s="0">
        <f>HYPERLINK("https://dl.dropboxusercontent.com/scl/fi/bafw7mj0n29aknlgo73xq/josh-138898-f.jpg?rlkey=gujm8r1f7fn82evst2tbdjntd&amp;dl=0","Click to download Image")</f>
      </c>
      <c r="B1192" s="0">
        <f>HYPERLINK("https://dl.dropboxusercontent.com/scl/fi/pwea2t622d8pd3n4r7bny/mens-hoodie-size-chartsalan-hoodie.jpg?rlkey=np8aejgjdozdax6cdkrjrcowr&amp;dl=0","Click to download SizeChart")</f>
      </c>
      <c r="C1192" s="0" t="inlineStr">
        <is>
          <t>Josh Men's Hoodie</t>
        </is>
      </c>
      <c r="D1192" s="0" t="inlineStr">
        <is>
          <t>'139495</t>
        </is>
      </c>
      <c r="E1192" s="0" t="inlineStr">
        <is>
          <t>ISU JOSH2 M BK:139495C-L</t>
        </is>
      </c>
      <c r="F1192" s="0" t="inlineStr">
        <is>
          <t>'801139495060</t>
        </is>
      </c>
      <c r="G1192" s="0" t="inlineStr">
        <is>
          <t>MENS</t>
        </is>
      </c>
      <c r="H1192" s="0" t="inlineStr">
        <is>
          <t>L</t>
        </is>
      </c>
      <c r="I1192" s="0">
        <v>39.99</v>
      </c>
      <c r="J1192" s="0">
        <v>0</v>
      </c>
    </row>
    <row r="1193" spans="1:10" customHeight="0">
      <c r="A1193" s="0">
        <f>HYPERLINK("https://dl.dropboxusercontent.com/scl/fi/bafw7mj0n29aknlgo73xq/josh-138898-f.jpg?rlkey=gujm8r1f7fn82evst2tbdjntd&amp;dl=0","Click to download Image")</f>
      </c>
      <c r="B1193" s="0">
        <f>HYPERLINK("https://dl.dropboxusercontent.com/scl/fi/pwea2t622d8pd3n4r7bny/mens-hoodie-size-chartsalan-hoodie.jpg?rlkey=np8aejgjdozdax6cdkrjrcowr&amp;dl=0","Click to download SizeChart")</f>
      </c>
      <c r="C1193" s="0" t="inlineStr">
        <is>
          <t>Josh Men's Hoodie</t>
        </is>
      </c>
      <c r="D1193" s="0" t="inlineStr">
        <is>
          <t>'139495</t>
        </is>
      </c>
      <c r="E1193" s="0" t="inlineStr">
        <is>
          <t>ISU JOSH2 M BK:139495D-XL</t>
        </is>
      </c>
      <c r="F1193" s="0" t="inlineStr">
        <is>
          <t>'801139495077</t>
        </is>
      </c>
      <c r="G1193" s="0" t="inlineStr">
        <is>
          <t>MENS</t>
        </is>
      </c>
      <c r="H1193" s="0" t="inlineStr">
        <is>
          <t>XL</t>
        </is>
      </c>
      <c r="I1193" s="0">
        <v>39.99</v>
      </c>
      <c r="J1193" s="0">
        <v>8</v>
      </c>
    </row>
    <row r="1194" spans="1:10" customHeight="0">
      <c r="A1194" s="0">
        <f>HYPERLINK("https://dl.dropboxusercontent.com/scl/fi/bafw7mj0n29aknlgo73xq/josh-138898-f.jpg?rlkey=gujm8r1f7fn82evst2tbdjntd&amp;dl=0","Click to download Image")</f>
      </c>
      <c r="B1194" s="0">
        <f>HYPERLINK("https://dl.dropboxusercontent.com/scl/fi/pwea2t622d8pd3n4r7bny/mens-hoodie-size-chartsalan-hoodie.jpg?rlkey=np8aejgjdozdax6cdkrjrcowr&amp;dl=0","Click to download SizeChart")</f>
      </c>
      <c r="C1194" s="0" t="inlineStr">
        <is>
          <t>Josh Men's Hoodie</t>
        </is>
      </c>
      <c r="D1194" s="0" t="inlineStr">
        <is>
          <t>'139495</t>
        </is>
      </c>
      <c r="E1194" s="0" t="inlineStr">
        <is>
          <t>ISU JOSH2 M BK:139495E-2XL</t>
        </is>
      </c>
      <c r="F1194" s="0" t="inlineStr">
        <is>
          <t>'801139495084</t>
        </is>
      </c>
      <c r="G1194" s="0" t="inlineStr">
        <is>
          <t>MENS</t>
        </is>
      </c>
      <c r="H1194" s="0" t="inlineStr">
        <is>
          <t>2XL</t>
        </is>
      </c>
      <c r="I1194" s="0">
        <v>39.99</v>
      </c>
      <c r="J1194" s="0">
        <v>2</v>
      </c>
    </row>
    <row r="1195" spans="1:10" customHeight="0">
      <c r="A1195" s="0">
        <f>HYPERLINK("https://dl.dropboxusercontent.com/scl/fi/bafw7mj0n29aknlgo73xq/josh-138898-f.jpg?rlkey=gujm8r1f7fn82evst2tbdjntd&amp;dl=0","Click to download Image")</f>
      </c>
      <c r="B1195" s="0">
        <f>HYPERLINK("https://dl.dropboxusercontent.com/scl/fi/pwea2t622d8pd3n4r7bny/mens-hoodie-size-chartsalan-hoodie.jpg?rlkey=np8aejgjdozdax6cdkrjrcowr&amp;dl=0","Click to download SizeChart")</f>
      </c>
      <c r="C1195" s="0" t="inlineStr">
        <is>
          <t>Josh Men's Hoodie</t>
        </is>
      </c>
      <c r="D1195" s="0" t="inlineStr">
        <is>
          <t>'139495</t>
        </is>
      </c>
      <c r="E1195" s="0" t="inlineStr">
        <is>
          <t>ISU JOSH2 M BK:139495F-3XL</t>
        </is>
      </c>
      <c r="F1195" s="0" t="inlineStr">
        <is>
          <t>'801139495091</t>
        </is>
      </c>
      <c r="G1195" s="0" t="inlineStr">
        <is>
          <t>MENS</t>
        </is>
      </c>
      <c r="H1195" s="0" t="inlineStr">
        <is>
          <t>3XL</t>
        </is>
      </c>
      <c r="I1195" s="0">
        <v>39.99</v>
      </c>
      <c r="J1195" s="0">
        <v>2</v>
      </c>
    </row>
    <row r="1196" spans="1:10" customHeight="0">
      <c r="A1196" s="0">
        <f>HYPERLINK("https://dl.dropboxusercontent.com/scl/fi/mete9isdxe08mrfxiyz5f/zach-138383-tn.jpg?rlkey=o7xfq07etq60zyefre3dcy5q5&amp;dl=0","Click to download Image")</f>
      </c>
      <c r="B1196" s="0">
        <f>HYPERLINK("https://dl.dropboxusercontent.com/scl/fi/r820xwsfsha17bufdqa39/graphic-update2022-mens.jpg?rlkey=zm1csada0fuwvykvd9qoovkni&amp;dl=0","Click to download SizeChart")</f>
      </c>
      <c r="C1196" s="0" t="inlineStr">
        <is>
          <t>Zach Men's Hoodie</t>
        </is>
      </c>
      <c r="D1196" s="0" t="inlineStr">
        <is>
          <t>'138383</t>
        </is>
      </c>
      <c r="E1196" s="0" t="inlineStr">
        <is>
          <t>ISU ZACH M OE:138383A-S</t>
        </is>
      </c>
      <c r="F1196" s="0" t="inlineStr">
        <is>
          <t>'801138383047</t>
        </is>
      </c>
      <c r="G1196" s="0" t="inlineStr">
        <is>
          <t>MENS</t>
        </is>
      </c>
      <c r="H1196" s="0" t="inlineStr">
        <is>
          <t>S</t>
        </is>
      </c>
      <c r="I1196" s="0">
        <v>39.99</v>
      </c>
      <c r="J1196" s="0">
        <v>16</v>
      </c>
    </row>
    <row r="1197" spans="1:10" customHeight="0">
      <c r="A1197" s="0">
        <f>HYPERLINK("https://dl.dropboxusercontent.com/scl/fi/mete9isdxe08mrfxiyz5f/zach-138383-tn.jpg?rlkey=o7xfq07etq60zyefre3dcy5q5&amp;dl=0","Click to download Image")</f>
      </c>
      <c r="B1197" s="0">
        <f>HYPERLINK("https://dl.dropboxusercontent.com/scl/fi/r820xwsfsha17bufdqa39/graphic-update2022-mens.jpg?rlkey=zm1csada0fuwvykvd9qoovkni&amp;dl=0","Click to download SizeChart")</f>
      </c>
      <c r="C1197" s="0" t="inlineStr">
        <is>
          <t>Zach Men's Hoodie</t>
        </is>
      </c>
      <c r="D1197" s="0" t="inlineStr">
        <is>
          <t>'138383</t>
        </is>
      </c>
      <c r="E1197" s="0" t="inlineStr">
        <is>
          <t>ISU ZACH M OE:138383B-M</t>
        </is>
      </c>
      <c r="F1197" s="0" t="inlineStr">
        <is>
          <t>'801138383054</t>
        </is>
      </c>
      <c r="G1197" s="0" t="inlineStr">
        <is>
          <t>MENS</t>
        </is>
      </c>
      <c r="H1197" s="0" t="inlineStr">
        <is>
          <t>M</t>
        </is>
      </c>
      <c r="I1197" s="0">
        <v>39.99</v>
      </c>
      <c r="J1197" s="0">
        <v>25</v>
      </c>
    </row>
    <row r="1198" spans="1:10" customHeight="0">
      <c r="A1198" s="0">
        <f>HYPERLINK("https://dl.dropboxusercontent.com/scl/fi/mete9isdxe08mrfxiyz5f/zach-138383-tn.jpg?rlkey=o7xfq07etq60zyefre3dcy5q5&amp;dl=0","Click to download Image")</f>
      </c>
      <c r="B1198" s="0">
        <f>HYPERLINK("https://dl.dropboxusercontent.com/scl/fi/r820xwsfsha17bufdqa39/graphic-update2022-mens.jpg?rlkey=zm1csada0fuwvykvd9qoovkni&amp;dl=0","Click to download SizeChart")</f>
      </c>
      <c r="C1198" s="0" t="inlineStr">
        <is>
          <t>Zach Men's Hoodie</t>
        </is>
      </c>
      <c r="D1198" s="0" t="inlineStr">
        <is>
          <t>'138383</t>
        </is>
      </c>
      <c r="E1198" s="0" t="inlineStr">
        <is>
          <t>ISU ZACH M OE:138383C-L</t>
        </is>
      </c>
      <c r="F1198" s="0" t="inlineStr">
        <is>
          <t>'801138383061</t>
        </is>
      </c>
      <c r="G1198" s="0" t="inlineStr">
        <is>
          <t>MENS</t>
        </is>
      </c>
      <c r="H1198" s="0" t="inlineStr">
        <is>
          <t>L</t>
        </is>
      </c>
      <c r="I1198" s="0">
        <v>39.99</v>
      </c>
      <c r="J1198" s="0">
        <v>29</v>
      </c>
    </row>
    <row r="1199" spans="1:10" customHeight="0">
      <c r="A1199" s="0">
        <f>HYPERLINK("https://dl.dropboxusercontent.com/scl/fi/mete9isdxe08mrfxiyz5f/zach-138383-tn.jpg?rlkey=o7xfq07etq60zyefre3dcy5q5&amp;dl=0","Click to download Image")</f>
      </c>
      <c r="B1199" s="0">
        <f>HYPERLINK("https://dl.dropboxusercontent.com/scl/fi/r820xwsfsha17bufdqa39/graphic-update2022-mens.jpg?rlkey=zm1csada0fuwvykvd9qoovkni&amp;dl=0","Click to download SizeChart")</f>
      </c>
      <c r="C1199" s="0" t="inlineStr">
        <is>
          <t>Zach Men's Hoodie</t>
        </is>
      </c>
      <c r="D1199" s="0" t="inlineStr">
        <is>
          <t>'138383</t>
        </is>
      </c>
      <c r="E1199" s="0" t="inlineStr">
        <is>
          <t>ISU ZACH M OE:138383D-XL</t>
        </is>
      </c>
      <c r="F1199" s="0" t="inlineStr">
        <is>
          <t>'801138383078</t>
        </is>
      </c>
      <c r="G1199" s="0" t="inlineStr">
        <is>
          <t>MENS</t>
        </is>
      </c>
      <c r="H1199" s="0" t="inlineStr">
        <is>
          <t>XL</t>
        </is>
      </c>
      <c r="I1199" s="0">
        <v>39.99</v>
      </c>
      <c r="J1199" s="0">
        <v>29</v>
      </c>
    </row>
    <row r="1200" spans="1:10" customHeight="0">
      <c r="A1200" s="0">
        <f>HYPERLINK("https://dl.dropboxusercontent.com/scl/fi/mete9isdxe08mrfxiyz5f/zach-138383-tn.jpg?rlkey=o7xfq07etq60zyefre3dcy5q5&amp;dl=0","Click to download Image")</f>
      </c>
      <c r="B1200" s="0">
        <f>HYPERLINK("https://dl.dropboxusercontent.com/scl/fi/r820xwsfsha17bufdqa39/graphic-update2022-mens.jpg?rlkey=zm1csada0fuwvykvd9qoovkni&amp;dl=0","Click to download SizeChart")</f>
      </c>
      <c r="C1200" s="0" t="inlineStr">
        <is>
          <t>Zach Men's Hoodie</t>
        </is>
      </c>
      <c r="D1200" s="0" t="inlineStr">
        <is>
          <t>'138383</t>
        </is>
      </c>
      <c r="E1200" s="0" t="inlineStr">
        <is>
          <t>ISU ZACH M OE:138383E-2XL</t>
        </is>
      </c>
      <c r="F1200" s="0" t="inlineStr">
        <is>
          <t>'801138383085</t>
        </is>
      </c>
      <c r="G1200" s="0" t="inlineStr">
        <is>
          <t>MENS</t>
        </is>
      </c>
      <c r="H1200" s="0" t="inlineStr">
        <is>
          <t>2XL</t>
        </is>
      </c>
      <c r="I1200" s="0">
        <v>41.99</v>
      </c>
      <c r="J1200" s="0">
        <v>23</v>
      </c>
    </row>
    <row r="1201" spans="1:10" customHeight="0">
      <c r="A1201" s="0">
        <f>HYPERLINK("https://dl.dropboxusercontent.com/scl/fi/mete9isdxe08mrfxiyz5f/zach-138383-tn.jpg?rlkey=o7xfq07etq60zyefre3dcy5q5&amp;dl=0","Click to download Image")</f>
      </c>
      <c r="B1201" s="0">
        <f>HYPERLINK("https://dl.dropboxusercontent.com/scl/fi/r820xwsfsha17bufdqa39/graphic-update2022-mens.jpg?rlkey=zm1csada0fuwvykvd9qoovkni&amp;dl=0","Click to download SizeChart")</f>
      </c>
      <c r="C1201" s="0" t="inlineStr">
        <is>
          <t>Zach Men's Hoodie</t>
        </is>
      </c>
      <c r="D1201" s="0" t="inlineStr">
        <is>
          <t>'138383</t>
        </is>
      </c>
      <c r="E1201" s="0" t="inlineStr">
        <is>
          <t>ISU ZACH M OE:138383F-3XL</t>
        </is>
      </c>
      <c r="F1201" s="0" t="inlineStr">
        <is>
          <t>'801138383092</t>
        </is>
      </c>
      <c r="G1201" s="0" t="inlineStr">
        <is>
          <t>MENS</t>
        </is>
      </c>
      <c r="H1201" s="0" t="inlineStr">
        <is>
          <t>3XL</t>
        </is>
      </c>
      <c r="I1201" s="0">
        <v>41.99</v>
      </c>
      <c r="J1201" s="0">
        <v>14</v>
      </c>
    </row>
    <row r="1202" spans="1:10" customHeight="0">
      <c r="A1202" s="0">
        <f>HYPERLINK("https://dl.dropboxusercontent.com/scl/fi/wqz8n08k6gls9mzqn4kvz/zach-138386-tn.jpg?rlkey=dta2v2a3xqd7o93umg2c9123l&amp;dl=0","Click to download Image")</f>
      </c>
      <c r="B1202" s="0">
        <f>HYPERLINK("https://dl.dropboxusercontent.com/scl/fi/r820xwsfsha17bufdqa39/graphic-update2022-mens.jpg?rlkey=zm1csada0fuwvykvd9qoovkni&amp;dl=0","Click to download SizeChart")</f>
      </c>
      <c r="C1202" s="0" t="inlineStr">
        <is>
          <t>Zach Men's Hoodie</t>
        </is>
      </c>
      <c r="D1202" s="0" t="inlineStr">
        <is>
          <t>'138386</t>
        </is>
      </c>
      <c r="E1202" s="0" t="inlineStr">
        <is>
          <t>ISU ZACH M CL:138386A-S</t>
        </is>
      </c>
      <c r="F1202" s="0" t="inlineStr">
        <is>
          <t>'801138386048</t>
        </is>
      </c>
      <c r="G1202" s="0" t="inlineStr">
        <is>
          <t>MENS</t>
        </is>
      </c>
      <c r="H1202" s="0" t="inlineStr">
        <is>
          <t>S</t>
        </is>
      </c>
      <c r="I1202" s="0">
        <v>39.99</v>
      </c>
      <c r="J1202" s="0">
        <v>20</v>
      </c>
    </row>
    <row r="1203" spans="1:10" customHeight="0">
      <c r="A1203" s="0">
        <f>HYPERLINK("https://dl.dropboxusercontent.com/scl/fi/wqz8n08k6gls9mzqn4kvz/zach-138386-tn.jpg?rlkey=dta2v2a3xqd7o93umg2c9123l&amp;dl=0","Click to download Image")</f>
      </c>
      <c r="B1203" s="0">
        <f>HYPERLINK("https://dl.dropboxusercontent.com/scl/fi/r820xwsfsha17bufdqa39/graphic-update2022-mens.jpg?rlkey=zm1csada0fuwvykvd9qoovkni&amp;dl=0","Click to download SizeChart")</f>
      </c>
      <c r="C1203" s="0" t="inlineStr">
        <is>
          <t>Zach Men's Hoodie</t>
        </is>
      </c>
      <c r="D1203" s="0" t="inlineStr">
        <is>
          <t>'138386</t>
        </is>
      </c>
      <c r="E1203" s="0" t="inlineStr">
        <is>
          <t>ISU ZACH M CL:138386B-M</t>
        </is>
      </c>
      <c r="F1203" s="0" t="inlineStr">
        <is>
          <t>'801138386055</t>
        </is>
      </c>
      <c r="G1203" s="0" t="inlineStr">
        <is>
          <t>MENS</t>
        </is>
      </c>
      <c r="H1203" s="0" t="inlineStr">
        <is>
          <t>M</t>
        </is>
      </c>
      <c r="I1203" s="0">
        <v>39.99</v>
      </c>
      <c r="J1203" s="0">
        <v>20</v>
      </c>
    </row>
    <row r="1204" spans="1:10" customHeight="0">
      <c r="A1204" s="0">
        <f>HYPERLINK("https://dl.dropboxusercontent.com/scl/fi/wqz8n08k6gls9mzqn4kvz/zach-138386-tn.jpg?rlkey=dta2v2a3xqd7o93umg2c9123l&amp;dl=0","Click to download Image")</f>
      </c>
      <c r="B1204" s="0">
        <f>HYPERLINK("https://dl.dropboxusercontent.com/scl/fi/r820xwsfsha17bufdqa39/graphic-update2022-mens.jpg?rlkey=zm1csada0fuwvykvd9qoovkni&amp;dl=0","Click to download SizeChart")</f>
      </c>
      <c r="C1204" s="0" t="inlineStr">
        <is>
          <t>Zach Men's Hoodie</t>
        </is>
      </c>
      <c r="D1204" s="0" t="inlineStr">
        <is>
          <t>'138386</t>
        </is>
      </c>
      <c r="E1204" s="0" t="inlineStr">
        <is>
          <t>ISU ZACH M CL:138386C-L</t>
        </is>
      </c>
      <c r="F1204" s="0" t="inlineStr">
        <is>
          <t>'801138386062</t>
        </is>
      </c>
      <c r="G1204" s="0" t="inlineStr">
        <is>
          <t>MENS</t>
        </is>
      </c>
      <c r="H1204" s="0" t="inlineStr">
        <is>
          <t>L</t>
        </is>
      </c>
      <c r="I1204" s="0">
        <v>39.99</v>
      </c>
      <c r="J1204" s="0">
        <v>7</v>
      </c>
    </row>
    <row r="1205" spans="1:10" customHeight="0">
      <c r="A1205" s="0">
        <f>HYPERLINK("https://dl.dropboxusercontent.com/scl/fi/wqz8n08k6gls9mzqn4kvz/zach-138386-tn.jpg?rlkey=dta2v2a3xqd7o93umg2c9123l&amp;dl=0","Click to download Image")</f>
      </c>
      <c r="B1205" s="0">
        <f>HYPERLINK("https://dl.dropboxusercontent.com/scl/fi/r820xwsfsha17bufdqa39/graphic-update2022-mens.jpg?rlkey=zm1csada0fuwvykvd9qoovkni&amp;dl=0","Click to download SizeChart")</f>
      </c>
      <c r="C1205" s="0" t="inlineStr">
        <is>
          <t>Zach Men's Hoodie</t>
        </is>
      </c>
      <c r="D1205" s="0" t="inlineStr">
        <is>
          <t>'138386</t>
        </is>
      </c>
      <c r="E1205" s="0" t="inlineStr">
        <is>
          <t>ISU ZACH M CL:138386D-XL</t>
        </is>
      </c>
      <c r="F1205" s="0" t="inlineStr">
        <is>
          <t>'801138386079</t>
        </is>
      </c>
      <c r="G1205" s="0" t="inlineStr">
        <is>
          <t>MENS</t>
        </is>
      </c>
      <c r="H1205" s="0" t="inlineStr">
        <is>
          <t>XL</t>
        </is>
      </c>
      <c r="I1205" s="0">
        <v>39.99</v>
      </c>
      <c r="J1205" s="0">
        <v>12</v>
      </c>
    </row>
    <row r="1206" spans="1:10" customHeight="0">
      <c r="A1206" s="0">
        <f>HYPERLINK("https://dl.dropboxusercontent.com/scl/fi/wqz8n08k6gls9mzqn4kvz/zach-138386-tn.jpg?rlkey=dta2v2a3xqd7o93umg2c9123l&amp;dl=0","Click to download Image")</f>
      </c>
      <c r="B1206" s="0">
        <f>HYPERLINK("https://dl.dropboxusercontent.com/scl/fi/r820xwsfsha17bufdqa39/graphic-update2022-mens.jpg?rlkey=zm1csada0fuwvykvd9qoovkni&amp;dl=0","Click to download SizeChart")</f>
      </c>
      <c r="C1206" s="0" t="inlineStr">
        <is>
          <t>Zach Men's Hoodie</t>
        </is>
      </c>
      <c r="D1206" s="0" t="inlineStr">
        <is>
          <t>'138386</t>
        </is>
      </c>
      <c r="E1206" s="0" t="inlineStr">
        <is>
          <t>ISU ZACH M CL:138386E-2XL</t>
        </is>
      </c>
      <c r="F1206" s="0" t="inlineStr">
        <is>
          <t>'801138386086</t>
        </is>
      </c>
      <c r="G1206" s="0" t="inlineStr">
        <is>
          <t>MENS</t>
        </is>
      </c>
      <c r="H1206" s="0" t="inlineStr">
        <is>
          <t>2XL</t>
        </is>
      </c>
      <c r="I1206" s="0">
        <v>41.99</v>
      </c>
      <c r="J1206" s="0">
        <v>22</v>
      </c>
    </row>
    <row r="1207" spans="1:10" customHeight="0">
      <c r="A1207" s="0">
        <f>HYPERLINK("https://dl.dropboxusercontent.com/scl/fi/wqz8n08k6gls9mzqn4kvz/zach-138386-tn.jpg?rlkey=dta2v2a3xqd7o93umg2c9123l&amp;dl=0","Click to download Image")</f>
      </c>
      <c r="B1207" s="0">
        <f>HYPERLINK("https://dl.dropboxusercontent.com/scl/fi/r820xwsfsha17bufdqa39/graphic-update2022-mens.jpg?rlkey=zm1csada0fuwvykvd9qoovkni&amp;dl=0","Click to download SizeChart")</f>
      </c>
      <c r="C1207" s="0" t="inlineStr">
        <is>
          <t>Zach Men's Hoodie</t>
        </is>
      </c>
      <c r="D1207" s="0" t="inlineStr">
        <is>
          <t>'138386</t>
        </is>
      </c>
      <c r="E1207" s="0" t="inlineStr">
        <is>
          <t>ISU ZACH M CL:138386F-3XL</t>
        </is>
      </c>
      <c r="F1207" s="0" t="inlineStr">
        <is>
          <t>'801138386093</t>
        </is>
      </c>
      <c r="G1207" s="0" t="inlineStr">
        <is>
          <t>MENS</t>
        </is>
      </c>
      <c r="H1207" s="0" t="inlineStr">
        <is>
          <t>3XL</t>
        </is>
      </c>
      <c r="I1207" s="0">
        <v>41.99</v>
      </c>
      <c r="J1207" s="0">
        <v>21</v>
      </c>
    </row>
    <row r="1208" spans="1:10" customHeight="0">
      <c r="A1208" s="0">
        <f>HYPERLINK("https://dl.dropboxusercontent.com/scl/fi/42wb3fi2dagqwqko5uy5u/zach-138385-tn.jpg?rlkey=ovc327wwbbmrorxuj4qtvdc8v&amp;dl=0","Click to download Image")</f>
      </c>
      <c r="B1208" s="0">
        <f>HYPERLINK("https://dl.dropboxusercontent.com/scl/fi/r820xwsfsha17bufdqa39/graphic-update2022-mens.jpg?rlkey=zm1csada0fuwvykvd9qoovkni&amp;dl=0","Click to download SizeChart")</f>
      </c>
      <c r="C1208" s="0" t="inlineStr">
        <is>
          <t>Zach Men's Hoodie</t>
        </is>
      </c>
      <c r="D1208" s="0" t="inlineStr">
        <is>
          <t>'138385</t>
        </is>
      </c>
      <c r="E1208" s="0" t="inlineStr">
        <is>
          <t>ISU2 ZACH M CL:138385A-S</t>
        </is>
      </c>
      <c r="F1208" s="0" t="inlineStr">
        <is>
          <t>'801138385041</t>
        </is>
      </c>
      <c r="G1208" s="0" t="inlineStr">
        <is>
          <t>MENS</t>
        </is>
      </c>
      <c r="H1208" s="0" t="inlineStr">
        <is>
          <t>S</t>
        </is>
      </c>
      <c r="I1208" s="0">
        <v>39.99</v>
      </c>
      <c r="J1208" s="0">
        <v>0</v>
      </c>
    </row>
    <row r="1209" spans="1:10" customHeight="0">
      <c r="A1209" s="0">
        <f>HYPERLINK("https://dl.dropboxusercontent.com/scl/fi/42wb3fi2dagqwqko5uy5u/zach-138385-tn.jpg?rlkey=ovc327wwbbmrorxuj4qtvdc8v&amp;dl=0","Click to download Image")</f>
      </c>
      <c r="B1209" s="0">
        <f>HYPERLINK("https://dl.dropboxusercontent.com/scl/fi/r820xwsfsha17bufdqa39/graphic-update2022-mens.jpg?rlkey=zm1csada0fuwvykvd9qoovkni&amp;dl=0","Click to download SizeChart")</f>
      </c>
      <c r="C1209" s="0" t="inlineStr">
        <is>
          <t>Zach Men's Hoodie</t>
        </is>
      </c>
      <c r="D1209" s="0" t="inlineStr">
        <is>
          <t>'138385</t>
        </is>
      </c>
      <c r="E1209" s="0" t="inlineStr">
        <is>
          <t>ISU2 ZACH M CL:138385B-M</t>
        </is>
      </c>
      <c r="F1209" s="0" t="inlineStr">
        <is>
          <t>'801138385058</t>
        </is>
      </c>
      <c r="G1209" s="0" t="inlineStr">
        <is>
          <t>MENS</t>
        </is>
      </c>
      <c r="H1209" s="0" t="inlineStr">
        <is>
          <t>M</t>
        </is>
      </c>
      <c r="I1209" s="0">
        <v>39.99</v>
      </c>
      <c r="J1209" s="0">
        <v>11</v>
      </c>
    </row>
    <row r="1210" spans="1:10" customHeight="0">
      <c r="A1210" s="0">
        <f>HYPERLINK("https://dl.dropboxusercontent.com/scl/fi/42wb3fi2dagqwqko5uy5u/zach-138385-tn.jpg?rlkey=ovc327wwbbmrorxuj4qtvdc8v&amp;dl=0","Click to download Image")</f>
      </c>
      <c r="B1210" s="0">
        <f>HYPERLINK("https://dl.dropboxusercontent.com/scl/fi/r820xwsfsha17bufdqa39/graphic-update2022-mens.jpg?rlkey=zm1csada0fuwvykvd9qoovkni&amp;dl=0","Click to download SizeChart")</f>
      </c>
      <c r="C1210" s="0" t="inlineStr">
        <is>
          <t>Zach Men's Hoodie</t>
        </is>
      </c>
      <c r="D1210" s="0" t="inlineStr">
        <is>
          <t>'138385</t>
        </is>
      </c>
      <c r="E1210" s="0" t="inlineStr">
        <is>
          <t>ISU2 ZACH M CL:138385C-L</t>
        </is>
      </c>
      <c r="F1210" s="0" t="inlineStr">
        <is>
          <t>'801138385065</t>
        </is>
      </c>
      <c r="G1210" s="0" t="inlineStr">
        <is>
          <t>MENS</t>
        </is>
      </c>
      <c r="H1210" s="0" t="inlineStr">
        <is>
          <t>L</t>
        </is>
      </c>
      <c r="I1210" s="0">
        <v>39.99</v>
      </c>
      <c r="J1210" s="0">
        <v>17</v>
      </c>
    </row>
    <row r="1211" spans="1:10" customHeight="0">
      <c r="A1211" s="0">
        <f>HYPERLINK("https://dl.dropboxusercontent.com/scl/fi/42wb3fi2dagqwqko5uy5u/zach-138385-tn.jpg?rlkey=ovc327wwbbmrorxuj4qtvdc8v&amp;dl=0","Click to download Image")</f>
      </c>
      <c r="B1211" s="0">
        <f>HYPERLINK("https://dl.dropboxusercontent.com/scl/fi/r820xwsfsha17bufdqa39/graphic-update2022-mens.jpg?rlkey=zm1csada0fuwvykvd9qoovkni&amp;dl=0","Click to download SizeChart")</f>
      </c>
      <c r="C1211" s="0" t="inlineStr">
        <is>
          <t>Zach Men's Hoodie</t>
        </is>
      </c>
      <c r="D1211" s="0" t="inlineStr">
        <is>
          <t>'138385</t>
        </is>
      </c>
      <c r="E1211" s="0" t="inlineStr">
        <is>
          <t>ISU2 ZACH M CL:138385D-XL</t>
        </is>
      </c>
      <c r="F1211" s="0" t="inlineStr">
        <is>
          <t>'801138385072</t>
        </is>
      </c>
      <c r="G1211" s="0" t="inlineStr">
        <is>
          <t>MENS</t>
        </is>
      </c>
      <c r="H1211" s="0" t="inlineStr">
        <is>
          <t>XL</t>
        </is>
      </c>
      <c r="I1211" s="0">
        <v>39.99</v>
      </c>
      <c r="J1211" s="0">
        <v>14</v>
      </c>
    </row>
    <row r="1212" spans="1:10" customHeight="0">
      <c r="A1212" s="0">
        <f>HYPERLINK("https://dl.dropboxusercontent.com/scl/fi/42wb3fi2dagqwqko5uy5u/zach-138385-tn.jpg?rlkey=ovc327wwbbmrorxuj4qtvdc8v&amp;dl=0","Click to download Image")</f>
      </c>
      <c r="B1212" s="0">
        <f>HYPERLINK("https://dl.dropboxusercontent.com/scl/fi/r820xwsfsha17bufdqa39/graphic-update2022-mens.jpg?rlkey=zm1csada0fuwvykvd9qoovkni&amp;dl=0","Click to download SizeChart")</f>
      </c>
      <c r="C1212" s="0" t="inlineStr">
        <is>
          <t>Zach Men's Hoodie</t>
        </is>
      </c>
      <c r="D1212" s="0" t="inlineStr">
        <is>
          <t>'138385</t>
        </is>
      </c>
      <c r="E1212" s="0" t="inlineStr">
        <is>
          <t>ISU2 ZACH M CL:138385E-2XL</t>
        </is>
      </c>
      <c r="F1212" s="0" t="inlineStr">
        <is>
          <t>'801138385089</t>
        </is>
      </c>
      <c r="G1212" s="0" t="inlineStr">
        <is>
          <t>MENS</t>
        </is>
      </c>
      <c r="H1212" s="0" t="inlineStr">
        <is>
          <t>2XL</t>
        </is>
      </c>
      <c r="I1212" s="0">
        <v>41.99</v>
      </c>
      <c r="J1212" s="0">
        <v>0</v>
      </c>
    </row>
    <row r="1213" spans="1:10" customHeight="0">
      <c r="A1213" s="0">
        <f>HYPERLINK("https://dl.dropboxusercontent.com/scl/fi/42wb3fi2dagqwqko5uy5u/zach-138385-tn.jpg?rlkey=ovc327wwbbmrorxuj4qtvdc8v&amp;dl=0","Click to download Image")</f>
      </c>
      <c r="B1213" s="0">
        <f>HYPERLINK("https://dl.dropboxusercontent.com/scl/fi/r820xwsfsha17bufdqa39/graphic-update2022-mens.jpg?rlkey=zm1csada0fuwvykvd9qoovkni&amp;dl=0","Click to download SizeChart")</f>
      </c>
      <c r="C1213" s="0" t="inlineStr">
        <is>
          <t>Zach Men's Hoodie</t>
        </is>
      </c>
      <c r="D1213" s="0" t="inlineStr">
        <is>
          <t>'138385</t>
        </is>
      </c>
      <c r="E1213" s="0" t="inlineStr">
        <is>
          <t>ISU2 ZACH M CL:138385F-3XL</t>
        </is>
      </c>
      <c r="F1213" s="0" t="inlineStr">
        <is>
          <t>'801138385096</t>
        </is>
      </c>
      <c r="G1213" s="0" t="inlineStr">
        <is>
          <t>MENS</t>
        </is>
      </c>
      <c r="H1213" s="0" t="inlineStr">
        <is>
          <t>3XL</t>
        </is>
      </c>
      <c r="I1213" s="0">
        <v>41.99</v>
      </c>
      <c r="J1213" s="0">
        <v>0</v>
      </c>
    </row>
    <row r="1214" spans="1:10" customHeight="0">
      <c r="A1214" s="0">
        <f>HYPERLINK("https://dl.dropboxusercontent.com/scl/fi/ijkz1uaadzuijhrhr9efk/zach-138390-tn.jpg?rlkey=zt1zouu09gzthma1kpq0d7ys8&amp;dl=0","Click to download Image")</f>
      </c>
      <c r="B1214" s="0">
        <f>HYPERLINK("https://dl.dropboxusercontent.com/scl/fi/r820xwsfsha17bufdqa39/graphic-update2022-mens.jpg?rlkey=zm1csada0fuwvykvd9qoovkni&amp;dl=0","Click to download SizeChart")</f>
      </c>
      <c r="C1214" s="0" t="inlineStr">
        <is>
          <t>Zach Men's Hoodie</t>
        </is>
      </c>
      <c r="D1214" s="0" t="inlineStr">
        <is>
          <t>'138390</t>
        </is>
      </c>
      <c r="E1214" s="0" t="inlineStr">
        <is>
          <t>ISU ZACH M WE:138390A-S</t>
        </is>
      </c>
      <c r="F1214" s="0" t="inlineStr">
        <is>
          <t>'801138390045</t>
        </is>
      </c>
      <c r="G1214" s="0" t="inlineStr">
        <is>
          <t>MENS</t>
        </is>
      </c>
      <c r="H1214" s="0" t="inlineStr">
        <is>
          <t>S</t>
        </is>
      </c>
      <c r="I1214" s="0">
        <v>39.99</v>
      </c>
      <c r="J1214" s="0">
        <v>14</v>
      </c>
    </row>
    <row r="1215" spans="1:10" customHeight="0">
      <c r="A1215" s="0">
        <f>HYPERLINK("https://dl.dropboxusercontent.com/scl/fi/ijkz1uaadzuijhrhr9efk/zach-138390-tn.jpg?rlkey=zt1zouu09gzthma1kpq0d7ys8&amp;dl=0","Click to download Image")</f>
      </c>
      <c r="B1215" s="0">
        <f>HYPERLINK("https://dl.dropboxusercontent.com/scl/fi/r820xwsfsha17bufdqa39/graphic-update2022-mens.jpg?rlkey=zm1csada0fuwvykvd9qoovkni&amp;dl=0","Click to download SizeChart")</f>
      </c>
      <c r="C1215" s="0" t="inlineStr">
        <is>
          <t>Zach Men's Hoodie</t>
        </is>
      </c>
      <c r="D1215" s="0" t="inlineStr">
        <is>
          <t>'138390</t>
        </is>
      </c>
      <c r="E1215" s="0" t="inlineStr">
        <is>
          <t>ISU ZACH M WE:138390B-M</t>
        </is>
      </c>
      <c r="F1215" s="0" t="inlineStr">
        <is>
          <t>'801138390052</t>
        </is>
      </c>
      <c r="G1215" s="0" t="inlineStr">
        <is>
          <t>MENS</t>
        </is>
      </c>
      <c r="H1215" s="0" t="inlineStr">
        <is>
          <t>M</t>
        </is>
      </c>
      <c r="I1215" s="0">
        <v>39.99</v>
      </c>
      <c r="J1215" s="0">
        <v>38</v>
      </c>
    </row>
    <row r="1216" spans="1:10" customHeight="0">
      <c r="A1216" s="0">
        <f>HYPERLINK("https://dl.dropboxusercontent.com/scl/fi/ijkz1uaadzuijhrhr9efk/zach-138390-tn.jpg?rlkey=zt1zouu09gzthma1kpq0d7ys8&amp;dl=0","Click to download Image")</f>
      </c>
      <c r="B1216" s="0">
        <f>HYPERLINK("https://dl.dropboxusercontent.com/scl/fi/r820xwsfsha17bufdqa39/graphic-update2022-mens.jpg?rlkey=zm1csada0fuwvykvd9qoovkni&amp;dl=0","Click to download SizeChart")</f>
      </c>
      <c r="C1216" s="0" t="inlineStr">
        <is>
          <t>Zach Men's Hoodie</t>
        </is>
      </c>
      <c r="D1216" s="0" t="inlineStr">
        <is>
          <t>'138390</t>
        </is>
      </c>
      <c r="E1216" s="0" t="inlineStr">
        <is>
          <t>ISU ZACH M WE:138390C-L</t>
        </is>
      </c>
      <c r="F1216" s="0" t="inlineStr">
        <is>
          <t>'801138390069</t>
        </is>
      </c>
      <c r="G1216" s="0" t="inlineStr">
        <is>
          <t>MENS</t>
        </is>
      </c>
      <c r="H1216" s="0" t="inlineStr">
        <is>
          <t>L</t>
        </is>
      </c>
      <c r="I1216" s="0">
        <v>39.99</v>
      </c>
      <c r="J1216" s="0">
        <v>58</v>
      </c>
    </row>
    <row r="1217" spans="1:10" customHeight="0">
      <c r="A1217" s="0">
        <f>HYPERLINK("https://dl.dropboxusercontent.com/scl/fi/ijkz1uaadzuijhrhr9efk/zach-138390-tn.jpg?rlkey=zt1zouu09gzthma1kpq0d7ys8&amp;dl=0","Click to download Image")</f>
      </c>
      <c r="B1217" s="0">
        <f>HYPERLINK("https://dl.dropboxusercontent.com/scl/fi/r820xwsfsha17bufdqa39/graphic-update2022-mens.jpg?rlkey=zm1csada0fuwvykvd9qoovkni&amp;dl=0","Click to download SizeChart")</f>
      </c>
      <c r="C1217" s="0" t="inlineStr">
        <is>
          <t>Zach Men's Hoodie</t>
        </is>
      </c>
      <c r="D1217" s="0" t="inlineStr">
        <is>
          <t>'138390</t>
        </is>
      </c>
      <c r="E1217" s="0" t="inlineStr">
        <is>
          <t>ISU ZACH M WE:138390D-XL</t>
        </is>
      </c>
      <c r="F1217" s="0" t="inlineStr">
        <is>
          <t>'801138390076</t>
        </is>
      </c>
      <c r="G1217" s="0" t="inlineStr">
        <is>
          <t>MENS</t>
        </is>
      </c>
      <c r="H1217" s="0" t="inlineStr">
        <is>
          <t>XL</t>
        </is>
      </c>
      <c r="I1217" s="0">
        <v>39.99</v>
      </c>
      <c r="J1217" s="0">
        <v>59</v>
      </c>
    </row>
    <row r="1218" spans="1:10" customHeight="0">
      <c r="A1218" s="0">
        <f>HYPERLINK("https://dl.dropboxusercontent.com/scl/fi/ijkz1uaadzuijhrhr9efk/zach-138390-tn.jpg?rlkey=zt1zouu09gzthma1kpq0d7ys8&amp;dl=0","Click to download Image")</f>
      </c>
      <c r="B1218" s="0">
        <f>HYPERLINK("https://dl.dropboxusercontent.com/scl/fi/r820xwsfsha17bufdqa39/graphic-update2022-mens.jpg?rlkey=zm1csada0fuwvykvd9qoovkni&amp;dl=0","Click to download SizeChart")</f>
      </c>
      <c r="C1218" s="0" t="inlineStr">
        <is>
          <t>Zach Men's Hoodie</t>
        </is>
      </c>
      <c r="D1218" s="0" t="inlineStr">
        <is>
          <t>'138390</t>
        </is>
      </c>
      <c r="E1218" s="0" t="inlineStr">
        <is>
          <t>ISU ZACH M WE:138390E-2XL</t>
        </is>
      </c>
      <c r="F1218" s="0" t="inlineStr">
        <is>
          <t>'801138390083</t>
        </is>
      </c>
      <c r="G1218" s="0" t="inlineStr">
        <is>
          <t>MENS</t>
        </is>
      </c>
      <c r="H1218" s="0" t="inlineStr">
        <is>
          <t>2XL</t>
        </is>
      </c>
      <c r="I1218" s="0">
        <v>41.99</v>
      </c>
      <c r="J1218" s="0">
        <v>44</v>
      </c>
    </row>
    <row r="1219" spans="1:10" customHeight="0">
      <c r="A1219" s="0">
        <f>HYPERLINK("https://dl.dropboxusercontent.com/scl/fi/ijkz1uaadzuijhrhr9efk/zach-138390-tn.jpg?rlkey=zt1zouu09gzthma1kpq0d7ys8&amp;dl=0","Click to download Image")</f>
      </c>
      <c r="B1219" s="0">
        <f>HYPERLINK("https://dl.dropboxusercontent.com/scl/fi/r820xwsfsha17bufdqa39/graphic-update2022-mens.jpg?rlkey=zm1csada0fuwvykvd9qoovkni&amp;dl=0","Click to download SizeChart")</f>
      </c>
      <c r="C1219" s="0" t="inlineStr">
        <is>
          <t>Zach Men's Hoodie</t>
        </is>
      </c>
      <c r="D1219" s="0" t="inlineStr">
        <is>
          <t>'138390</t>
        </is>
      </c>
      <c r="E1219" s="0" t="inlineStr">
        <is>
          <t>ISU ZACH M WE:138390F-3XL</t>
        </is>
      </c>
      <c r="F1219" s="0" t="inlineStr">
        <is>
          <t>'801138390090</t>
        </is>
      </c>
      <c r="G1219" s="0" t="inlineStr">
        <is>
          <t>MENS</t>
        </is>
      </c>
      <c r="H1219" s="0" t="inlineStr">
        <is>
          <t>3XL</t>
        </is>
      </c>
      <c r="I1219" s="0">
        <v>41.99</v>
      </c>
      <c r="J1219" s="0">
        <v>25</v>
      </c>
    </row>
    <row r="1220" spans="1:10" customHeight="0">
      <c r="A1220" s="0">
        <f>HYPERLINK("https://dl.dropboxusercontent.com/scl/fi/ytsfluiebvpwl6i9ltkd7/zach-138399-tn.jpg?rlkey=hoq2xu8xryss1ld36zkjkoowo&amp;dl=0","Click to download Image")</f>
      </c>
      <c r="B1220" s="0">
        <f>HYPERLINK("https://dl.dropboxusercontent.com/scl/fi/r820xwsfsha17bufdqa39/graphic-update2022-mens.jpg?rlkey=zm1csada0fuwvykvd9qoovkni&amp;dl=0","Click to download SizeChart")</f>
      </c>
      <c r="C1220" s="0" t="inlineStr">
        <is>
          <t>Zach Men's Hoodie</t>
        </is>
      </c>
      <c r="D1220" s="0" t="inlineStr">
        <is>
          <t>'138399</t>
        </is>
      </c>
      <c r="E1220" s="0" t="inlineStr">
        <is>
          <t>ISU ZACH M GD:138399A-S</t>
        </is>
      </c>
      <c r="F1220" s="0" t="inlineStr">
        <is>
          <t>'801138399048</t>
        </is>
      </c>
      <c r="G1220" s="0" t="inlineStr">
        <is>
          <t>MENS</t>
        </is>
      </c>
      <c r="H1220" s="0" t="inlineStr">
        <is>
          <t>S</t>
        </is>
      </c>
      <c r="I1220" s="0">
        <v>39.99</v>
      </c>
      <c r="J1220" s="0">
        <v>0</v>
      </c>
    </row>
    <row r="1221" spans="1:10" customHeight="0">
      <c r="A1221" s="0">
        <f>HYPERLINK("https://dl.dropboxusercontent.com/scl/fi/ytsfluiebvpwl6i9ltkd7/zach-138399-tn.jpg?rlkey=hoq2xu8xryss1ld36zkjkoowo&amp;dl=0","Click to download Image")</f>
      </c>
      <c r="B1221" s="0">
        <f>HYPERLINK("https://dl.dropboxusercontent.com/scl/fi/r820xwsfsha17bufdqa39/graphic-update2022-mens.jpg?rlkey=zm1csada0fuwvykvd9qoovkni&amp;dl=0","Click to download SizeChart")</f>
      </c>
      <c r="C1221" s="0" t="inlineStr">
        <is>
          <t>Zach Men's Hoodie</t>
        </is>
      </c>
      <c r="D1221" s="0" t="inlineStr">
        <is>
          <t>'138399</t>
        </is>
      </c>
      <c r="E1221" s="0" t="inlineStr">
        <is>
          <t>ISU ZACH M GD:138399B-M</t>
        </is>
      </c>
      <c r="F1221" s="0" t="inlineStr">
        <is>
          <t>'801138399055</t>
        </is>
      </c>
      <c r="G1221" s="0" t="inlineStr">
        <is>
          <t>MENS</t>
        </is>
      </c>
      <c r="H1221" s="0" t="inlineStr">
        <is>
          <t>M</t>
        </is>
      </c>
      <c r="I1221" s="0">
        <v>39.99</v>
      </c>
      <c r="J1221" s="0">
        <v>0</v>
      </c>
    </row>
    <row r="1222" spans="1:10" customHeight="0">
      <c r="A1222" s="0">
        <f>HYPERLINK("https://dl.dropboxusercontent.com/scl/fi/ytsfluiebvpwl6i9ltkd7/zach-138399-tn.jpg?rlkey=hoq2xu8xryss1ld36zkjkoowo&amp;dl=0","Click to download Image")</f>
      </c>
      <c r="B1222" s="0">
        <f>HYPERLINK("https://dl.dropboxusercontent.com/scl/fi/r820xwsfsha17bufdqa39/graphic-update2022-mens.jpg?rlkey=zm1csada0fuwvykvd9qoovkni&amp;dl=0","Click to download SizeChart")</f>
      </c>
      <c r="C1222" s="0" t="inlineStr">
        <is>
          <t>Zach Men's Hoodie</t>
        </is>
      </c>
      <c r="D1222" s="0" t="inlineStr">
        <is>
          <t>'138399</t>
        </is>
      </c>
      <c r="E1222" s="0" t="inlineStr">
        <is>
          <t>ISU ZACH M GD:138399C-L</t>
        </is>
      </c>
      <c r="F1222" s="0" t="inlineStr">
        <is>
          <t>'801138399062</t>
        </is>
      </c>
      <c r="G1222" s="0" t="inlineStr">
        <is>
          <t>MENS</t>
        </is>
      </c>
      <c r="H1222" s="0" t="inlineStr">
        <is>
          <t>L</t>
        </is>
      </c>
      <c r="I1222" s="0">
        <v>39.99</v>
      </c>
      <c r="J1222" s="0">
        <v>1</v>
      </c>
    </row>
    <row r="1223" spans="1:10" customHeight="0">
      <c r="A1223" s="0">
        <f>HYPERLINK("https://dl.dropboxusercontent.com/scl/fi/ytsfluiebvpwl6i9ltkd7/zach-138399-tn.jpg?rlkey=hoq2xu8xryss1ld36zkjkoowo&amp;dl=0","Click to download Image")</f>
      </c>
      <c r="B1223" s="0">
        <f>HYPERLINK("https://dl.dropboxusercontent.com/scl/fi/r820xwsfsha17bufdqa39/graphic-update2022-mens.jpg?rlkey=zm1csada0fuwvykvd9qoovkni&amp;dl=0","Click to download SizeChart")</f>
      </c>
      <c r="C1223" s="0" t="inlineStr">
        <is>
          <t>Zach Men's Hoodie</t>
        </is>
      </c>
      <c r="D1223" s="0" t="inlineStr">
        <is>
          <t>'138399</t>
        </is>
      </c>
      <c r="E1223" s="0" t="inlineStr">
        <is>
          <t>ISU ZACH M GD:138399D-XL</t>
        </is>
      </c>
      <c r="F1223" s="0" t="inlineStr">
        <is>
          <t>'801138399079</t>
        </is>
      </c>
      <c r="G1223" s="0" t="inlineStr">
        <is>
          <t>MENS</t>
        </is>
      </c>
      <c r="H1223" s="0" t="inlineStr">
        <is>
          <t>XL</t>
        </is>
      </c>
      <c r="I1223" s="0">
        <v>39.99</v>
      </c>
      <c r="J1223" s="0">
        <v>1</v>
      </c>
    </row>
    <row r="1224" spans="1:10" customHeight="0">
      <c r="A1224" s="0">
        <f>HYPERLINK("https://dl.dropboxusercontent.com/scl/fi/ytsfluiebvpwl6i9ltkd7/zach-138399-tn.jpg?rlkey=hoq2xu8xryss1ld36zkjkoowo&amp;dl=0","Click to download Image")</f>
      </c>
      <c r="B1224" s="0">
        <f>HYPERLINK("https://dl.dropboxusercontent.com/scl/fi/r820xwsfsha17bufdqa39/graphic-update2022-mens.jpg?rlkey=zm1csada0fuwvykvd9qoovkni&amp;dl=0","Click to download SizeChart")</f>
      </c>
      <c r="C1224" s="0" t="inlineStr">
        <is>
          <t>Zach Men's Hoodie</t>
        </is>
      </c>
      <c r="D1224" s="0" t="inlineStr">
        <is>
          <t>'138399</t>
        </is>
      </c>
      <c r="E1224" s="0" t="inlineStr">
        <is>
          <t>ISU ZACH M GD:138399E-2XL</t>
        </is>
      </c>
      <c r="F1224" s="0" t="inlineStr">
        <is>
          <t>'801138399086</t>
        </is>
      </c>
      <c r="G1224" s="0" t="inlineStr">
        <is>
          <t>MENS</t>
        </is>
      </c>
      <c r="H1224" s="0" t="inlineStr">
        <is>
          <t>2XL</t>
        </is>
      </c>
      <c r="I1224" s="0">
        <v>41.99</v>
      </c>
      <c r="J1224" s="0">
        <v>2</v>
      </c>
    </row>
    <row r="1225" spans="1:10" customHeight="0">
      <c r="A1225" s="0">
        <f>HYPERLINK("https://dl.dropboxusercontent.com/scl/fi/ytsfluiebvpwl6i9ltkd7/zach-138399-tn.jpg?rlkey=hoq2xu8xryss1ld36zkjkoowo&amp;dl=0","Click to download Image")</f>
      </c>
      <c r="B1225" s="0">
        <f>HYPERLINK("https://dl.dropboxusercontent.com/scl/fi/r820xwsfsha17bufdqa39/graphic-update2022-mens.jpg?rlkey=zm1csada0fuwvykvd9qoovkni&amp;dl=0","Click to download SizeChart")</f>
      </c>
      <c r="C1225" s="0" t="inlineStr">
        <is>
          <t>Zach Men's Hoodie</t>
        </is>
      </c>
      <c r="D1225" s="0" t="inlineStr">
        <is>
          <t>'138399</t>
        </is>
      </c>
      <c r="E1225" s="0" t="inlineStr">
        <is>
          <t>ISU ZACH M GD:138399F-3XL</t>
        </is>
      </c>
      <c r="F1225" s="0" t="inlineStr">
        <is>
          <t>'801138399093</t>
        </is>
      </c>
      <c r="G1225" s="0" t="inlineStr">
        <is>
          <t>MENS</t>
        </is>
      </c>
      <c r="H1225" s="0" t="inlineStr">
        <is>
          <t>3XL</t>
        </is>
      </c>
      <c r="I1225" s="0">
        <v>41.99</v>
      </c>
      <c r="J1225" s="0">
        <v>0</v>
      </c>
    </row>
    <row r="1226" spans="1:10" customHeight="0">
      <c r="A1226" s="0">
        <f>HYPERLINK("https://dl.dropboxusercontent.com/scl/fi/kpyxx755uka5ufdd2vax1/mobottomland-138406-tn.jpg?rlkey=ndmk49r79ttq6gc0du9mio4nl&amp;dl=0","Click to download Image")</f>
      </c>
      <c r="B1226" s="0">
        <f>HYPERLINK("https://dl.dropboxusercontent.com/scl/fi/r820xwsfsha17bufdqa39/graphic-update2022-mens.jpg?rlkey=zm1csada0fuwvykvd9qoovkni&amp;dl=0","Click to download SizeChart")</f>
      </c>
      <c r="C1226" s="0" t="inlineStr">
        <is>
          <t>Zach Men's Hoodie</t>
        </is>
      </c>
      <c r="D1226" s="0" t="inlineStr">
        <is>
          <t>'138406</t>
        </is>
      </c>
      <c r="E1226" s="0" t="inlineStr">
        <is>
          <t>ISU ZACH M BL:138406A-S</t>
        </is>
      </c>
      <c r="F1226" s="0" t="inlineStr">
        <is>
          <t>'801138406043</t>
        </is>
      </c>
      <c r="G1226" s="0" t="inlineStr">
        <is>
          <t>MENS</t>
        </is>
      </c>
      <c r="H1226" s="0" t="inlineStr">
        <is>
          <t>S</t>
        </is>
      </c>
      <c r="I1226" s="0">
        <v>39.99</v>
      </c>
      <c r="J1226" s="0">
        <v>4</v>
      </c>
    </row>
    <row r="1227" spans="1:10" customHeight="0">
      <c r="A1227" s="0">
        <f>HYPERLINK("https://dl.dropboxusercontent.com/scl/fi/kpyxx755uka5ufdd2vax1/mobottomland-138406-tn.jpg?rlkey=ndmk49r79ttq6gc0du9mio4nl&amp;dl=0","Click to download Image")</f>
      </c>
      <c r="B1227" s="0">
        <f>HYPERLINK("https://dl.dropboxusercontent.com/scl/fi/r820xwsfsha17bufdqa39/graphic-update2022-mens.jpg?rlkey=zm1csada0fuwvykvd9qoovkni&amp;dl=0","Click to download SizeChart")</f>
      </c>
      <c r="C1227" s="0" t="inlineStr">
        <is>
          <t>Zach Men's Hoodie</t>
        </is>
      </c>
      <c r="D1227" s="0" t="inlineStr">
        <is>
          <t>'138406</t>
        </is>
      </c>
      <c r="E1227" s="0" t="inlineStr">
        <is>
          <t>ISU ZACH M BL:138406B-M</t>
        </is>
      </c>
      <c r="F1227" s="0" t="inlineStr">
        <is>
          <t>'801138406050</t>
        </is>
      </c>
      <c r="G1227" s="0" t="inlineStr">
        <is>
          <t>MENS</t>
        </is>
      </c>
      <c r="H1227" s="0" t="inlineStr">
        <is>
          <t>M</t>
        </is>
      </c>
      <c r="I1227" s="0">
        <v>39.99</v>
      </c>
      <c r="J1227" s="0">
        <v>8</v>
      </c>
    </row>
    <row r="1228" spans="1:10" customHeight="0">
      <c r="A1228" s="0">
        <f>HYPERLINK("https://dl.dropboxusercontent.com/scl/fi/kpyxx755uka5ufdd2vax1/mobottomland-138406-tn.jpg?rlkey=ndmk49r79ttq6gc0du9mio4nl&amp;dl=0","Click to download Image")</f>
      </c>
      <c r="B1228" s="0">
        <f>HYPERLINK("https://dl.dropboxusercontent.com/scl/fi/r820xwsfsha17bufdqa39/graphic-update2022-mens.jpg?rlkey=zm1csada0fuwvykvd9qoovkni&amp;dl=0","Click to download SizeChart")</f>
      </c>
      <c r="C1228" s="0" t="inlineStr">
        <is>
          <t>Zach Men's Hoodie</t>
        </is>
      </c>
      <c r="D1228" s="0" t="inlineStr">
        <is>
          <t>'138406</t>
        </is>
      </c>
      <c r="E1228" s="0" t="inlineStr">
        <is>
          <t>ISU ZACH M BL:138406C-L</t>
        </is>
      </c>
      <c r="F1228" s="0" t="inlineStr">
        <is>
          <t>'801138406067</t>
        </is>
      </c>
      <c r="G1228" s="0" t="inlineStr">
        <is>
          <t>MENS</t>
        </is>
      </c>
      <c r="H1228" s="0" t="inlineStr">
        <is>
          <t>L</t>
        </is>
      </c>
      <c r="I1228" s="0">
        <v>39.99</v>
      </c>
      <c r="J1228" s="0">
        <v>13</v>
      </c>
    </row>
    <row r="1229" spans="1:10" customHeight="0">
      <c r="A1229" s="0">
        <f>HYPERLINK("https://dl.dropboxusercontent.com/scl/fi/kpyxx755uka5ufdd2vax1/mobottomland-138406-tn.jpg?rlkey=ndmk49r79ttq6gc0du9mio4nl&amp;dl=0","Click to download Image")</f>
      </c>
      <c r="B1229" s="0">
        <f>HYPERLINK("https://dl.dropboxusercontent.com/scl/fi/r820xwsfsha17bufdqa39/graphic-update2022-mens.jpg?rlkey=zm1csada0fuwvykvd9qoovkni&amp;dl=0","Click to download SizeChart")</f>
      </c>
      <c r="C1229" s="0" t="inlineStr">
        <is>
          <t>Zach Men's Hoodie</t>
        </is>
      </c>
      <c r="D1229" s="0" t="inlineStr">
        <is>
          <t>'138406</t>
        </is>
      </c>
      <c r="E1229" s="0" t="inlineStr">
        <is>
          <t>ISU ZACH M BL:138406D-XL</t>
        </is>
      </c>
      <c r="F1229" s="0" t="inlineStr">
        <is>
          <t>'801138406074</t>
        </is>
      </c>
      <c r="G1229" s="0" t="inlineStr">
        <is>
          <t>MENS</t>
        </is>
      </c>
      <c r="H1229" s="0" t="inlineStr">
        <is>
          <t>XL</t>
        </is>
      </c>
      <c r="I1229" s="0">
        <v>39.99</v>
      </c>
      <c r="J1229" s="0">
        <v>13</v>
      </c>
    </row>
    <row r="1230" spans="1:10" customHeight="0">
      <c r="A1230" s="0">
        <f>HYPERLINK("https://dl.dropboxusercontent.com/scl/fi/kpyxx755uka5ufdd2vax1/mobottomland-138406-tn.jpg?rlkey=ndmk49r79ttq6gc0du9mio4nl&amp;dl=0","Click to download Image")</f>
      </c>
      <c r="B1230" s="0">
        <f>HYPERLINK("https://dl.dropboxusercontent.com/scl/fi/r820xwsfsha17bufdqa39/graphic-update2022-mens.jpg?rlkey=zm1csada0fuwvykvd9qoovkni&amp;dl=0","Click to download SizeChart")</f>
      </c>
      <c r="C1230" s="0" t="inlineStr">
        <is>
          <t>Zach Men's Hoodie</t>
        </is>
      </c>
      <c r="D1230" s="0" t="inlineStr">
        <is>
          <t>'138406</t>
        </is>
      </c>
      <c r="E1230" s="0" t="inlineStr">
        <is>
          <t>ISU ZACH M BL:138406E-2XL</t>
        </is>
      </c>
      <c r="F1230" s="0" t="inlineStr">
        <is>
          <t>'801138406081</t>
        </is>
      </c>
      <c r="G1230" s="0" t="inlineStr">
        <is>
          <t>MENS</t>
        </is>
      </c>
      <c r="H1230" s="0" t="inlineStr">
        <is>
          <t>2XL</t>
        </is>
      </c>
      <c r="I1230" s="0">
        <v>41.99</v>
      </c>
      <c r="J1230" s="0">
        <v>9</v>
      </c>
    </row>
    <row r="1231" spans="1:10" customHeight="0">
      <c r="A1231" s="0">
        <f>HYPERLINK("https://dl.dropboxusercontent.com/scl/fi/kpyxx755uka5ufdd2vax1/mobottomland-138406-tn.jpg?rlkey=ndmk49r79ttq6gc0du9mio4nl&amp;dl=0","Click to download Image")</f>
      </c>
      <c r="B1231" s="0">
        <f>HYPERLINK("https://dl.dropboxusercontent.com/scl/fi/r820xwsfsha17bufdqa39/graphic-update2022-mens.jpg?rlkey=zm1csada0fuwvykvd9qoovkni&amp;dl=0","Click to download SizeChart")</f>
      </c>
      <c r="C1231" s="0" t="inlineStr">
        <is>
          <t>Zach Men's Hoodie</t>
        </is>
      </c>
      <c r="D1231" s="0" t="inlineStr">
        <is>
          <t>'138406</t>
        </is>
      </c>
      <c r="E1231" s="0" t="inlineStr">
        <is>
          <t>ISU ZACH M BL:138406F-3XL</t>
        </is>
      </c>
      <c r="F1231" s="0" t="inlineStr">
        <is>
          <t>'801138406098</t>
        </is>
      </c>
      <c r="G1231" s="0" t="inlineStr">
        <is>
          <t>MENS</t>
        </is>
      </c>
      <c r="H1231" s="0" t="inlineStr">
        <is>
          <t>3XL</t>
        </is>
      </c>
      <c r="I1231" s="0">
        <v>41.99</v>
      </c>
      <c r="J1231" s="0">
        <v>4</v>
      </c>
    </row>
    <row r="1232" spans="1:10" customHeight="0">
      <c r="A1232" s="0">
        <f>HYPERLINK("https://dl.dropboxusercontent.com/scl/fi/ba6mkjrlhvz3l0h6l0cyf/rt-edge-138404-tn.jpg?rlkey=5ukw4lgi11n544wuuk9u00eri&amp;dl=0","Click to download Image")</f>
      </c>
      <c r="B1232" s="0">
        <f>HYPERLINK("https://dl.dropboxusercontent.com/scl/fi/r820xwsfsha17bufdqa39/graphic-update2022-mens.jpg?rlkey=zm1csada0fuwvykvd9qoovkni&amp;dl=0","Click to download SizeChart")</f>
      </c>
      <c r="C1232" s="0" t="inlineStr">
        <is>
          <t>Zach Men's Hoodie</t>
        </is>
      </c>
      <c r="D1232" s="0" t="inlineStr">
        <is>
          <t>'138404</t>
        </is>
      </c>
      <c r="E1232" s="0" t="inlineStr">
        <is>
          <t>ISU ZACH M RE:138404A-S</t>
        </is>
      </c>
      <c r="F1232" s="0" t="inlineStr">
        <is>
          <t>'801138404049</t>
        </is>
      </c>
      <c r="G1232" s="0" t="inlineStr">
        <is>
          <t>MENS</t>
        </is>
      </c>
      <c r="H1232" s="0" t="inlineStr">
        <is>
          <t>S</t>
        </is>
      </c>
      <c r="I1232" s="0">
        <v>39.99</v>
      </c>
      <c r="J1232" s="0">
        <v>13</v>
      </c>
    </row>
    <row r="1233" spans="1:10" customHeight="0">
      <c r="A1233" s="0">
        <f>HYPERLINK("https://dl.dropboxusercontent.com/scl/fi/ba6mkjrlhvz3l0h6l0cyf/rt-edge-138404-tn.jpg?rlkey=5ukw4lgi11n544wuuk9u00eri&amp;dl=0","Click to download Image")</f>
      </c>
      <c r="B1233" s="0">
        <f>HYPERLINK("https://dl.dropboxusercontent.com/scl/fi/r820xwsfsha17bufdqa39/graphic-update2022-mens.jpg?rlkey=zm1csada0fuwvykvd9qoovkni&amp;dl=0","Click to download SizeChart")</f>
      </c>
      <c r="C1233" s="0" t="inlineStr">
        <is>
          <t>Zach Men's Hoodie</t>
        </is>
      </c>
      <c r="D1233" s="0" t="inlineStr">
        <is>
          <t>'138404</t>
        </is>
      </c>
      <c r="E1233" s="0" t="inlineStr">
        <is>
          <t>ISU ZACH M RE:138404B-M</t>
        </is>
      </c>
      <c r="F1233" s="0" t="inlineStr">
        <is>
          <t>'801138404056</t>
        </is>
      </c>
      <c r="G1233" s="0" t="inlineStr">
        <is>
          <t>MENS</t>
        </is>
      </c>
      <c r="H1233" s="0" t="inlineStr">
        <is>
          <t>M</t>
        </is>
      </c>
      <c r="I1233" s="0">
        <v>39.99</v>
      </c>
      <c r="J1233" s="0">
        <v>28</v>
      </c>
    </row>
    <row r="1234" spans="1:10" customHeight="0">
      <c r="A1234" s="0">
        <f>HYPERLINK("https://dl.dropboxusercontent.com/scl/fi/ba6mkjrlhvz3l0h6l0cyf/rt-edge-138404-tn.jpg?rlkey=5ukw4lgi11n544wuuk9u00eri&amp;dl=0","Click to download Image")</f>
      </c>
      <c r="B1234" s="0">
        <f>HYPERLINK("https://dl.dropboxusercontent.com/scl/fi/r820xwsfsha17bufdqa39/graphic-update2022-mens.jpg?rlkey=zm1csada0fuwvykvd9qoovkni&amp;dl=0","Click to download SizeChart")</f>
      </c>
      <c r="C1234" s="0" t="inlineStr">
        <is>
          <t>Zach Men's Hoodie</t>
        </is>
      </c>
      <c r="D1234" s="0" t="inlineStr">
        <is>
          <t>'138404</t>
        </is>
      </c>
      <c r="E1234" s="0" t="inlineStr">
        <is>
          <t>ISU ZACH M RE:138404C-L</t>
        </is>
      </c>
      <c r="F1234" s="0" t="inlineStr">
        <is>
          <t>'801138404063</t>
        </is>
      </c>
      <c r="G1234" s="0" t="inlineStr">
        <is>
          <t>MENS</t>
        </is>
      </c>
      <c r="H1234" s="0" t="inlineStr">
        <is>
          <t>L</t>
        </is>
      </c>
      <c r="I1234" s="0">
        <v>39.99</v>
      </c>
      <c r="J1234" s="0">
        <v>40</v>
      </c>
    </row>
    <row r="1235" spans="1:10" customHeight="0">
      <c r="A1235" s="0">
        <f>HYPERLINK("https://dl.dropboxusercontent.com/scl/fi/ba6mkjrlhvz3l0h6l0cyf/rt-edge-138404-tn.jpg?rlkey=5ukw4lgi11n544wuuk9u00eri&amp;dl=0","Click to download Image")</f>
      </c>
      <c r="B1235" s="0">
        <f>HYPERLINK("https://dl.dropboxusercontent.com/scl/fi/r820xwsfsha17bufdqa39/graphic-update2022-mens.jpg?rlkey=zm1csada0fuwvykvd9qoovkni&amp;dl=0","Click to download SizeChart")</f>
      </c>
      <c r="C1235" s="0" t="inlineStr">
        <is>
          <t>Zach Men's Hoodie</t>
        </is>
      </c>
      <c r="D1235" s="0" t="inlineStr">
        <is>
          <t>'138404</t>
        </is>
      </c>
      <c r="E1235" s="0" t="inlineStr">
        <is>
          <t>ISU ZACH M RE:138404D-XL</t>
        </is>
      </c>
      <c r="F1235" s="0" t="inlineStr">
        <is>
          <t>'801138404070</t>
        </is>
      </c>
      <c r="G1235" s="0" t="inlineStr">
        <is>
          <t>MENS</t>
        </is>
      </c>
      <c r="H1235" s="0" t="inlineStr">
        <is>
          <t>XL</t>
        </is>
      </c>
      <c r="I1235" s="0">
        <v>39.99</v>
      </c>
      <c r="J1235" s="0">
        <v>39</v>
      </c>
    </row>
    <row r="1236" spans="1:10" customHeight="0">
      <c r="A1236" s="0">
        <f>HYPERLINK("https://dl.dropboxusercontent.com/scl/fi/ba6mkjrlhvz3l0h6l0cyf/rt-edge-138404-tn.jpg?rlkey=5ukw4lgi11n544wuuk9u00eri&amp;dl=0","Click to download Image")</f>
      </c>
      <c r="B1236" s="0">
        <f>HYPERLINK("https://dl.dropboxusercontent.com/scl/fi/r820xwsfsha17bufdqa39/graphic-update2022-mens.jpg?rlkey=zm1csada0fuwvykvd9qoovkni&amp;dl=0","Click to download SizeChart")</f>
      </c>
      <c r="C1236" s="0" t="inlineStr">
        <is>
          <t>Zach Men's Hoodie</t>
        </is>
      </c>
      <c r="D1236" s="0" t="inlineStr">
        <is>
          <t>'138404</t>
        </is>
      </c>
      <c r="E1236" s="0" t="inlineStr">
        <is>
          <t>ISU ZACH M RE:138404E-2XL</t>
        </is>
      </c>
      <c r="F1236" s="0" t="inlineStr">
        <is>
          <t>'801138404087</t>
        </is>
      </c>
      <c r="G1236" s="0" t="inlineStr">
        <is>
          <t>MENS</t>
        </is>
      </c>
      <c r="H1236" s="0" t="inlineStr">
        <is>
          <t>2XL</t>
        </is>
      </c>
      <c r="I1236" s="0">
        <v>41.99</v>
      </c>
      <c r="J1236" s="0">
        <v>28</v>
      </c>
    </row>
    <row r="1237" spans="1:10" customHeight="0">
      <c r="A1237" s="0">
        <f>HYPERLINK("https://dl.dropboxusercontent.com/scl/fi/ba6mkjrlhvz3l0h6l0cyf/rt-edge-138404-tn.jpg?rlkey=5ukw4lgi11n544wuuk9u00eri&amp;dl=0","Click to download Image")</f>
      </c>
      <c r="B1237" s="0">
        <f>HYPERLINK("https://dl.dropboxusercontent.com/scl/fi/r820xwsfsha17bufdqa39/graphic-update2022-mens.jpg?rlkey=zm1csada0fuwvykvd9qoovkni&amp;dl=0","Click to download SizeChart")</f>
      </c>
      <c r="C1237" s="0" t="inlineStr">
        <is>
          <t>Zach Men's Hoodie</t>
        </is>
      </c>
      <c r="D1237" s="0" t="inlineStr">
        <is>
          <t>'138404</t>
        </is>
      </c>
      <c r="E1237" s="0" t="inlineStr">
        <is>
          <t>ISU ZACH M RE:138404F-3XL</t>
        </is>
      </c>
      <c r="F1237" s="0" t="inlineStr">
        <is>
          <t>'801138404094</t>
        </is>
      </c>
      <c r="G1237" s="0" t="inlineStr">
        <is>
          <t>MENS</t>
        </is>
      </c>
      <c r="H1237" s="0" t="inlineStr">
        <is>
          <t>3XL</t>
        </is>
      </c>
      <c r="I1237" s="0">
        <v>41.99</v>
      </c>
      <c r="J1237" s="0">
        <v>13</v>
      </c>
    </row>
    <row r="1238" spans="1:10" customHeight="0">
      <c r="A1238" s="0">
        <f>HYPERLINK("https://dl.dropboxusercontent.com/scl/fi/bb6bh371b9wxtl0tybxwu/rt-max-138408-tn.jpg?rlkey=b0abstbf30wpfl1ccmccnj4zq&amp;dl=0","Click to download Image")</f>
      </c>
      <c r="B1238" s="0">
        <f>HYPERLINK("https://dl.dropboxusercontent.com/scl/fi/r820xwsfsha17bufdqa39/graphic-update2022-mens.jpg?rlkey=zm1csada0fuwvykvd9qoovkni&amp;dl=0","Click to download SizeChart")</f>
      </c>
      <c r="C1238" s="0" t="inlineStr">
        <is>
          <t>Zach Men's Hoodie</t>
        </is>
      </c>
      <c r="D1238" s="0" t="inlineStr">
        <is>
          <t>'138408</t>
        </is>
      </c>
      <c r="E1238" s="0" t="inlineStr">
        <is>
          <t>ISU ZACH M R5:138408A-S</t>
        </is>
      </c>
      <c r="F1238" s="0" t="inlineStr">
        <is>
          <t>'801138408047</t>
        </is>
      </c>
      <c r="G1238" s="0" t="inlineStr">
        <is>
          <t>MENS</t>
        </is>
      </c>
      <c r="H1238" s="0" t="inlineStr">
        <is>
          <t>S</t>
        </is>
      </c>
      <c r="I1238" s="0">
        <v>39.99</v>
      </c>
      <c r="J1238" s="0">
        <v>8</v>
      </c>
    </row>
    <row r="1239" spans="1:10" customHeight="0">
      <c r="A1239" s="0">
        <f>HYPERLINK("https://dl.dropboxusercontent.com/scl/fi/bb6bh371b9wxtl0tybxwu/rt-max-138408-tn.jpg?rlkey=b0abstbf30wpfl1ccmccnj4zq&amp;dl=0","Click to download Image")</f>
      </c>
      <c r="B1239" s="0">
        <f>HYPERLINK("https://dl.dropboxusercontent.com/scl/fi/r820xwsfsha17bufdqa39/graphic-update2022-mens.jpg?rlkey=zm1csada0fuwvykvd9qoovkni&amp;dl=0","Click to download SizeChart")</f>
      </c>
      <c r="C1239" s="0" t="inlineStr">
        <is>
          <t>Zach Men's Hoodie</t>
        </is>
      </c>
      <c r="D1239" s="0" t="inlineStr">
        <is>
          <t>'138408</t>
        </is>
      </c>
      <c r="E1239" s="0" t="inlineStr">
        <is>
          <t>ISU ZACH M R5:138408B-M</t>
        </is>
      </c>
      <c r="F1239" s="0" t="inlineStr">
        <is>
          <t>'801138408054</t>
        </is>
      </c>
      <c r="G1239" s="0" t="inlineStr">
        <is>
          <t>MENS</t>
        </is>
      </c>
      <c r="H1239" s="0" t="inlineStr">
        <is>
          <t>M</t>
        </is>
      </c>
      <c r="I1239" s="0">
        <v>39.99</v>
      </c>
      <c r="J1239" s="0">
        <v>21</v>
      </c>
    </row>
    <row r="1240" spans="1:10" customHeight="0">
      <c r="A1240" s="0">
        <f>HYPERLINK("https://dl.dropboxusercontent.com/scl/fi/bb6bh371b9wxtl0tybxwu/rt-max-138408-tn.jpg?rlkey=b0abstbf30wpfl1ccmccnj4zq&amp;dl=0","Click to download Image")</f>
      </c>
      <c r="B1240" s="0">
        <f>HYPERLINK("https://dl.dropboxusercontent.com/scl/fi/r820xwsfsha17bufdqa39/graphic-update2022-mens.jpg?rlkey=zm1csada0fuwvykvd9qoovkni&amp;dl=0","Click to download SizeChart")</f>
      </c>
      <c r="C1240" s="0" t="inlineStr">
        <is>
          <t>Zach Men's Hoodie</t>
        </is>
      </c>
      <c r="D1240" s="0" t="inlineStr">
        <is>
          <t>'138408</t>
        </is>
      </c>
      <c r="E1240" s="0" t="inlineStr">
        <is>
          <t>ISU ZACH M R5:138408C-L</t>
        </is>
      </c>
      <c r="F1240" s="0" t="inlineStr">
        <is>
          <t>'801138408061</t>
        </is>
      </c>
      <c r="G1240" s="0" t="inlineStr">
        <is>
          <t>MENS</t>
        </is>
      </c>
      <c r="H1240" s="0" t="inlineStr">
        <is>
          <t>L</t>
        </is>
      </c>
      <c r="I1240" s="0">
        <v>39.99</v>
      </c>
      <c r="J1240" s="0">
        <v>35</v>
      </c>
    </row>
    <row r="1241" spans="1:10" customHeight="0">
      <c r="A1241" s="0">
        <f>HYPERLINK("https://dl.dropboxusercontent.com/scl/fi/bb6bh371b9wxtl0tybxwu/rt-max-138408-tn.jpg?rlkey=b0abstbf30wpfl1ccmccnj4zq&amp;dl=0","Click to download Image")</f>
      </c>
      <c r="B1241" s="0">
        <f>HYPERLINK("https://dl.dropboxusercontent.com/scl/fi/r820xwsfsha17bufdqa39/graphic-update2022-mens.jpg?rlkey=zm1csada0fuwvykvd9qoovkni&amp;dl=0","Click to download SizeChart")</f>
      </c>
      <c r="C1241" s="0" t="inlineStr">
        <is>
          <t>Zach Men's Hoodie</t>
        </is>
      </c>
      <c r="D1241" s="0" t="inlineStr">
        <is>
          <t>'138408</t>
        </is>
      </c>
      <c r="E1241" s="0" t="inlineStr">
        <is>
          <t>ISU ZACH M R5:138408D-XL</t>
        </is>
      </c>
      <c r="F1241" s="0" t="inlineStr">
        <is>
          <t>'801138408078</t>
        </is>
      </c>
      <c r="G1241" s="0" t="inlineStr">
        <is>
          <t>MENS</t>
        </is>
      </c>
      <c r="H1241" s="0" t="inlineStr">
        <is>
          <t>XL</t>
        </is>
      </c>
      <c r="I1241" s="0">
        <v>39.99</v>
      </c>
      <c r="J1241" s="0">
        <v>34</v>
      </c>
    </row>
    <row r="1242" spans="1:10" customHeight="0">
      <c r="A1242" s="0">
        <f>HYPERLINK("https://dl.dropboxusercontent.com/scl/fi/bb6bh371b9wxtl0tybxwu/rt-max-138408-tn.jpg?rlkey=b0abstbf30wpfl1ccmccnj4zq&amp;dl=0","Click to download Image")</f>
      </c>
      <c r="B1242" s="0">
        <f>HYPERLINK("https://dl.dropboxusercontent.com/scl/fi/r820xwsfsha17bufdqa39/graphic-update2022-mens.jpg?rlkey=zm1csada0fuwvykvd9qoovkni&amp;dl=0","Click to download SizeChart")</f>
      </c>
      <c r="C1242" s="0" t="inlineStr">
        <is>
          <t>Zach Men's Hoodie</t>
        </is>
      </c>
      <c r="D1242" s="0" t="inlineStr">
        <is>
          <t>'138408</t>
        </is>
      </c>
      <c r="E1242" s="0" t="inlineStr">
        <is>
          <t>ISU ZACH M R5:138408E-2XL</t>
        </is>
      </c>
      <c r="F1242" s="0" t="inlineStr">
        <is>
          <t>'801138408085</t>
        </is>
      </c>
      <c r="G1242" s="0" t="inlineStr">
        <is>
          <t>MENS</t>
        </is>
      </c>
      <c r="H1242" s="0" t="inlineStr">
        <is>
          <t>2XL</t>
        </is>
      </c>
      <c r="I1242" s="0">
        <v>41.99</v>
      </c>
      <c r="J1242" s="0">
        <v>21</v>
      </c>
    </row>
    <row r="1243" spans="1:10" customHeight="0">
      <c r="A1243" s="0">
        <f>HYPERLINK("https://dl.dropboxusercontent.com/scl/fi/bb6bh371b9wxtl0tybxwu/rt-max-138408-tn.jpg?rlkey=b0abstbf30wpfl1ccmccnj4zq&amp;dl=0","Click to download Image")</f>
      </c>
      <c r="B1243" s="0">
        <f>HYPERLINK("https://dl.dropboxusercontent.com/scl/fi/r820xwsfsha17bufdqa39/graphic-update2022-mens.jpg?rlkey=zm1csada0fuwvykvd9qoovkni&amp;dl=0","Click to download SizeChart")</f>
      </c>
      <c r="C1243" s="0" t="inlineStr">
        <is>
          <t>Zach Men's Hoodie</t>
        </is>
      </c>
      <c r="D1243" s="0" t="inlineStr">
        <is>
          <t>'138408</t>
        </is>
      </c>
      <c r="E1243" s="0" t="inlineStr">
        <is>
          <t>ISU ZACH M R5:138408F-3XL</t>
        </is>
      </c>
      <c r="F1243" s="0" t="inlineStr">
        <is>
          <t>'801138408092</t>
        </is>
      </c>
      <c r="G1243" s="0" t="inlineStr">
        <is>
          <t>MENS</t>
        </is>
      </c>
      <c r="H1243" s="0" t="inlineStr">
        <is>
          <t>3XL</t>
        </is>
      </c>
      <c r="I1243" s="0">
        <v>41.99</v>
      </c>
      <c r="J1243" s="0">
        <v>11</v>
      </c>
    </row>
    <row r="1244" spans="1:10" customHeight="0">
      <c r="A1244" s="0">
        <f>HYPERLINK("https://dl.dropboxusercontent.com/scl/fi/w6ze7a4hm668gd7h4g3nh/rt-xtra-138402-tn.jpg?rlkey=wpf1321d2c1lade113njrwc0l&amp;dl=0","Click to download Image")</f>
      </c>
      <c r="B1244" s="0">
        <f>HYPERLINK("https://dl.dropboxusercontent.com/scl/fi/r820xwsfsha17bufdqa39/graphic-update2022-mens.jpg?rlkey=zm1csada0fuwvykvd9qoovkni&amp;dl=0","Click to download SizeChart")</f>
      </c>
      <c r="C1244" s="0" t="inlineStr">
        <is>
          <t>Zach Men's Hoodie</t>
        </is>
      </c>
      <c r="D1244" s="0" t="inlineStr">
        <is>
          <t>'138402</t>
        </is>
      </c>
      <c r="E1244" s="0" t="inlineStr">
        <is>
          <t>ISU ZACH M RT:138402A-S</t>
        </is>
      </c>
      <c r="F1244" s="0" t="inlineStr">
        <is>
          <t>'801138402045</t>
        </is>
      </c>
      <c r="G1244" s="0" t="inlineStr">
        <is>
          <t>MENS</t>
        </is>
      </c>
      <c r="H1244" s="0" t="inlineStr">
        <is>
          <t>S</t>
        </is>
      </c>
      <c r="I1244" s="0">
        <v>39.99</v>
      </c>
      <c r="J1244" s="0">
        <v>2</v>
      </c>
    </row>
    <row r="1245" spans="1:10" customHeight="0">
      <c r="A1245" s="0">
        <f>HYPERLINK("https://dl.dropboxusercontent.com/scl/fi/w6ze7a4hm668gd7h4g3nh/rt-xtra-138402-tn.jpg?rlkey=wpf1321d2c1lade113njrwc0l&amp;dl=0","Click to download Image")</f>
      </c>
      <c r="B1245" s="0">
        <f>HYPERLINK("https://dl.dropboxusercontent.com/scl/fi/r820xwsfsha17bufdqa39/graphic-update2022-mens.jpg?rlkey=zm1csada0fuwvykvd9qoovkni&amp;dl=0","Click to download SizeChart")</f>
      </c>
      <c r="C1245" s="0" t="inlineStr">
        <is>
          <t>Zach Men's Hoodie</t>
        </is>
      </c>
      <c r="D1245" s="0" t="inlineStr">
        <is>
          <t>'138402</t>
        </is>
      </c>
      <c r="E1245" s="0" t="inlineStr">
        <is>
          <t>ISU ZACH M RT:138402B-M</t>
        </is>
      </c>
      <c r="F1245" s="0" t="inlineStr">
        <is>
          <t>'801138402052</t>
        </is>
      </c>
      <c r="G1245" s="0" t="inlineStr">
        <is>
          <t>MENS</t>
        </is>
      </c>
      <c r="H1245" s="0" t="inlineStr">
        <is>
          <t>M</t>
        </is>
      </c>
      <c r="I1245" s="0">
        <v>39.99</v>
      </c>
      <c r="J1245" s="0">
        <v>7</v>
      </c>
    </row>
    <row r="1246" spans="1:10" customHeight="0">
      <c r="A1246" s="0">
        <f>HYPERLINK("https://dl.dropboxusercontent.com/scl/fi/w6ze7a4hm668gd7h4g3nh/rt-xtra-138402-tn.jpg?rlkey=wpf1321d2c1lade113njrwc0l&amp;dl=0","Click to download Image")</f>
      </c>
      <c r="B1246" s="0">
        <f>HYPERLINK("https://dl.dropboxusercontent.com/scl/fi/r820xwsfsha17bufdqa39/graphic-update2022-mens.jpg?rlkey=zm1csada0fuwvykvd9qoovkni&amp;dl=0","Click to download SizeChart")</f>
      </c>
      <c r="C1246" s="0" t="inlineStr">
        <is>
          <t>Zach Men's Hoodie</t>
        </is>
      </c>
      <c r="D1246" s="0" t="inlineStr">
        <is>
          <t>'138402</t>
        </is>
      </c>
      <c r="E1246" s="0" t="inlineStr">
        <is>
          <t>ISU ZACH M RT:138402C-L</t>
        </is>
      </c>
      <c r="F1246" s="0" t="inlineStr">
        <is>
          <t>'801138402069</t>
        </is>
      </c>
      <c r="G1246" s="0" t="inlineStr">
        <is>
          <t>MENS</t>
        </is>
      </c>
      <c r="H1246" s="0" t="inlineStr">
        <is>
          <t>L</t>
        </is>
      </c>
      <c r="I1246" s="0">
        <v>39.99</v>
      </c>
      <c r="J1246" s="0">
        <v>0</v>
      </c>
    </row>
    <row r="1247" spans="1:10" customHeight="0">
      <c r="A1247" s="0">
        <f>HYPERLINK("https://dl.dropboxusercontent.com/scl/fi/w6ze7a4hm668gd7h4g3nh/rt-xtra-138402-tn.jpg?rlkey=wpf1321d2c1lade113njrwc0l&amp;dl=0","Click to download Image")</f>
      </c>
      <c r="B1247" s="0">
        <f>HYPERLINK("https://dl.dropboxusercontent.com/scl/fi/r820xwsfsha17bufdqa39/graphic-update2022-mens.jpg?rlkey=zm1csada0fuwvykvd9qoovkni&amp;dl=0","Click to download SizeChart")</f>
      </c>
      <c r="C1247" s="0" t="inlineStr">
        <is>
          <t>Zach Men's Hoodie</t>
        </is>
      </c>
      <c r="D1247" s="0" t="inlineStr">
        <is>
          <t>'138402</t>
        </is>
      </c>
      <c r="E1247" s="0" t="inlineStr">
        <is>
          <t>ISU ZACH M RT:138402D-XL</t>
        </is>
      </c>
      <c r="F1247" s="0" t="inlineStr">
        <is>
          <t>'801138402076</t>
        </is>
      </c>
      <c r="G1247" s="0" t="inlineStr">
        <is>
          <t>MENS</t>
        </is>
      </c>
      <c r="H1247" s="0" t="inlineStr">
        <is>
          <t>XL</t>
        </is>
      </c>
      <c r="I1247" s="0">
        <v>39.99</v>
      </c>
      <c r="J1247" s="0">
        <v>0</v>
      </c>
    </row>
    <row r="1248" spans="1:10" customHeight="0">
      <c r="A1248" s="0">
        <f>HYPERLINK("https://dl.dropboxusercontent.com/scl/fi/w6ze7a4hm668gd7h4g3nh/rt-xtra-138402-tn.jpg?rlkey=wpf1321d2c1lade113njrwc0l&amp;dl=0","Click to download Image")</f>
      </c>
      <c r="B1248" s="0">
        <f>HYPERLINK("https://dl.dropboxusercontent.com/scl/fi/r820xwsfsha17bufdqa39/graphic-update2022-mens.jpg?rlkey=zm1csada0fuwvykvd9qoovkni&amp;dl=0","Click to download SizeChart")</f>
      </c>
      <c r="C1248" s="0" t="inlineStr">
        <is>
          <t>Zach Men's Hoodie</t>
        </is>
      </c>
      <c r="D1248" s="0" t="inlineStr">
        <is>
          <t>'138402</t>
        </is>
      </c>
      <c r="E1248" s="0" t="inlineStr">
        <is>
          <t>ISU ZACH M RT:138402E-2XL</t>
        </is>
      </c>
      <c r="F1248" s="0" t="inlineStr">
        <is>
          <t>'801138402083</t>
        </is>
      </c>
      <c r="G1248" s="0" t="inlineStr">
        <is>
          <t>MENS</t>
        </is>
      </c>
      <c r="H1248" s="0" t="inlineStr">
        <is>
          <t>2XL</t>
        </is>
      </c>
      <c r="I1248" s="0">
        <v>41.99</v>
      </c>
      <c r="J1248" s="0">
        <v>7</v>
      </c>
    </row>
    <row r="1249" spans="1:10" customHeight="0">
      <c r="A1249" s="0">
        <f>HYPERLINK("https://dl.dropboxusercontent.com/scl/fi/w6ze7a4hm668gd7h4g3nh/rt-xtra-138402-tn.jpg?rlkey=wpf1321d2c1lade113njrwc0l&amp;dl=0","Click to download Image")</f>
      </c>
      <c r="B1249" s="0">
        <f>HYPERLINK("https://dl.dropboxusercontent.com/scl/fi/r820xwsfsha17bufdqa39/graphic-update2022-mens.jpg?rlkey=zm1csada0fuwvykvd9qoovkni&amp;dl=0","Click to download SizeChart")</f>
      </c>
      <c r="C1249" s="0" t="inlineStr">
        <is>
          <t>Zach Men's Hoodie</t>
        </is>
      </c>
      <c r="D1249" s="0" t="inlineStr">
        <is>
          <t>'138402</t>
        </is>
      </c>
      <c r="E1249" s="0" t="inlineStr">
        <is>
          <t>ISU ZACH M RT:138402F-3XL</t>
        </is>
      </c>
      <c r="F1249" s="0" t="inlineStr">
        <is>
          <t>'801138402090</t>
        </is>
      </c>
      <c r="G1249" s="0" t="inlineStr">
        <is>
          <t>MENS</t>
        </is>
      </c>
      <c r="H1249" s="0" t="inlineStr">
        <is>
          <t>3XL</t>
        </is>
      </c>
      <c r="I1249" s="0">
        <v>41.99</v>
      </c>
      <c r="J1249" s="0">
        <v>5</v>
      </c>
    </row>
    <row r="1250" spans="1:10" customHeight="0">
      <c r="A1250" s="0">
        <f>HYPERLINK("https://dl.dropboxusercontent.com/scl/fi/laa1qbiu4j7exauje82g0/cason-135846t.jpg?rlkey=17a4qgqt8wsyffwgc238u0dhl&amp;dl=0","Click to download Image")</f>
      </c>
      <c r="B1250" s="0">
        <f>HYPERLINK("https://dl.dropboxusercontent.com/scl/fi/ma0mgpyegmwrlu12p17vr/mens-t-shirt-size-chartsslate-cason.jpg?rlkey=fzznw00ajqc08rai19d3iae4s&amp;dl=0","Click to download SizeChart")</f>
      </c>
      <c r="C1250" s="0" t="inlineStr">
        <is>
          <t>Cason Men's Short Sleeve T-Shirt</t>
        </is>
      </c>
      <c r="D1250" s="0" t="inlineStr">
        <is>
          <t>'135846</t>
        </is>
      </c>
      <c r="E1250" s="0" t="inlineStr">
        <is>
          <t>ISU CASON M GD:135846A-S</t>
        </is>
      </c>
      <c r="F1250" s="0" t="inlineStr">
        <is>
          <t>'801135846040</t>
        </is>
      </c>
      <c r="G1250" s="0" t="inlineStr">
        <is>
          <t>MENS</t>
        </is>
      </c>
      <c r="H1250" s="0" t="inlineStr">
        <is>
          <t>S</t>
        </is>
      </c>
      <c r="I1250" s="0">
        <v>29.99</v>
      </c>
      <c r="J1250" s="0">
        <v>17</v>
      </c>
    </row>
    <row r="1251" spans="1:10" customHeight="0">
      <c r="A1251" s="0">
        <f>HYPERLINK("https://dl.dropboxusercontent.com/scl/fi/laa1qbiu4j7exauje82g0/cason-135846t.jpg?rlkey=17a4qgqt8wsyffwgc238u0dhl&amp;dl=0","Click to download Image")</f>
      </c>
      <c r="B1251" s="0">
        <f>HYPERLINK("https://dl.dropboxusercontent.com/scl/fi/ma0mgpyegmwrlu12p17vr/mens-t-shirt-size-chartsslate-cason.jpg?rlkey=fzznw00ajqc08rai19d3iae4s&amp;dl=0","Click to download SizeChart")</f>
      </c>
      <c r="C1251" s="0" t="inlineStr">
        <is>
          <t>Cason Men's Short Sleeve T-Shirt</t>
        </is>
      </c>
      <c r="D1251" s="0" t="inlineStr">
        <is>
          <t>'135846</t>
        </is>
      </c>
      <c r="E1251" s="0" t="inlineStr">
        <is>
          <t>ISU CASON M GD:135846B-M</t>
        </is>
      </c>
      <c r="F1251" s="0" t="inlineStr">
        <is>
          <t>'801135846057</t>
        </is>
      </c>
      <c r="G1251" s="0" t="inlineStr">
        <is>
          <t>MENS</t>
        </is>
      </c>
      <c r="H1251" s="0" t="inlineStr">
        <is>
          <t>M</t>
        </is>
      </c>
      <c r="I1251" s="0">
        <v>29.99</v>
      </c>
      <c r="J1251" s="0">
        <v>34</v>
      </c>
    </row>
    <row r="1252" spans="1:10" customHeight="0">
      <c r="A1252" s="0">
        <f>HYPERLINK("https://dl.dropboxusercontent.com/scl/fi/laa1qbiu4j7exauje82g0/cason-135846t.jpg?rlkey=17a4qgqt8wsyffwgc238u0dhl&amp;dl=0","Click to download Image")</f>
      </c>
      <c r="B1252" s="0">
        <f>HYPERLINK("https://dl.dropboxusercontent.com/scl/fi/ma0mgpyegmwrlu12p17vr/mens-t-shirt-size-chartsslate-cason.jpg?rlkey=fzznw00ajqc08rai19d3iae4s&amp;dl=0","Click to download SizeChart")</f>
      </c>
      <c r="C1252" s="0" t="inlineStr">
        <is>
          <t>Cason Men's Short Sleeve T-Shirt</t>
        </is>
      </c>
      <c r="D1252" s="0" t="inlineStr">
        <is>
          <t>'135846</t>
        </is>
      </c>
      <c r="E1252" s="0" t="inlineStr">
        <is>
          <t>ISU CASON M GD:135846C-L</t>
        </is>
      </c>
      <c r="F1252" s="0" t="inlineStr">
        <is>
          <t>'801135846064</t>
        </is>
      </c>
      <c r="G1252" s="0" t="inlineStr">
        <is>
          <t>MENS</t>
        </is>
      </c>
      <c r="H1252" s="0" t="inlineStr">
        <is>
          <t>L</t>
        </is>
      </c>
      <c r="I1252" s="0">
        <v>29.99</v>
      </c>
      <c r="J1252" s="0">
        <v>56</v>
      </c>
    </row>
    <row r="1253" spans="1:10" customHeight="0">
      <c r="A1253" s="0">
        <f>HYPERLINK("https://dl.dropboxusercontent.com/scl/fi/laa1qbiu4j7exauje82g0/cason-135846t.jpg?rlkey=17a4qgqt8wsyffwgc238u0dhl&amp;dl=0","Click to download Image")</f>
      </c>
      <c r="B1253" s="0">
        <f>HYPERLINK("https://dl.dropboxusercontent.com/scl/fi/ma0mgpyegmwrlu12p17vr/mens-t-shirt-size-chartsslate-cason.jpg?rlkey=fzznw00ajqc08rai19d3iae4s&amp;dl=0","Click to download SizeChart")</f>
      </c>
      <c r="C1253" s="0" t="inlineStr">
        <is>
          <t>Cason Men's Short Sleeve T-Shirt</t>
        </is>
      </c>
      <c r="D1253" s="0" t="inlineStr">
        <is>
          <t>'135846</t>
        </is>
      </c>
      <c r="E1253" s="0" t="inlineStr">
        <is>
          <t>ISU CASON M GD:135846D-XL</t>
        </is>
      </c>
      <c r="F1253" s="0" t="inlineStr">
        <is>
          <t>'801135846071</t>
        </is>
      </c>
      <c r="G1253" s="0" t="inlineStr">
        <is>
          <t>MENS</t>
        </is>
      </c>
      <c r="H1253" s="0" t="inlineStr">
        <is>
          <t>XL</t>
        </is>
      </c>
      <c r="I1253" s="0">
        <v>29.99</v>
      </c>
      <c r="J1253" s="0">
        <v>60</v>
      </c>
    </row>
    <row r="1254" spans="1:10" customHeight="0">
      <c r="A1254" s="0">
        <f>HYPERLINK("https://dl.dropboxusercontent.com/scl/fi/laa1qbiu4j7exauje82g0/cason-135846t.jpg?rlkey=17a4qgqt8wsyffwgc238u0dhl&amp;dl=0","Click to download Image")</f>
      </c>
      <c r="B1254" s="0">
        <f>HYPERLINK("https://dl.dropboxusercontent.com/scl/fi/ma0mgpyegmwrlu12p17vr/mens-t-shirt-size-chartsslate-cason.jpg?rlkey=fzznw00ajqc08rai19d3iae4s&amp;dl=0","Click to download SizeChart")</f>
      </c>
      <c r="C1254" s="0" t="inlineStr">
        <is>
          <t>Cason Men's Short Sleeve T-Shirt</t>
        </is>
      </c>
      <c r="D1254" s="0" t="inlineStr">
        <is>
          <t>'135846</t>
        </is>
      </c>
      <c r="E1254" s="0" t="inlineStr">
        <is>
          <t>ISU CASON M GD:135846E-2XL</t>
        </is>
      </c>
      <c r="F1254" s="0" t="inlineStr">
        <is>
          <t>'801135846088</t>
        </is>
      </c>
      <c r="G1254" s="0" t="inlineStr">
        <is>
          <t>MENS</t>
        </is>
      </c>
      <c r="H1254" s="0" t="inlineStr">
        <is>
          <t>2XL</t>
        </is>
      </c>
      <c r="I1254" s="0">
        <v>31.99</v>
      </c>
      <c r="J1254" s="0">
        <v>39</v>
      </c>
    </row>
    <row r="1255" spans="1:10" customHeight="0">
      <c r="A1255" s="0">
        <f>HYPERLINK("https://dl.dropboxusercontent.com/scl/fi/laa1qbiu4j7exauje82g0/cason-135846t.jpg?rlkey=17a4qgqt8wsyffwgc238u0dhl&amp;dl=0","Click to download Image")</f>
      </c>
      <c r="B1255" s="0">
        <f>HYPERLINK("https://dl.dropboxusercontent.com/scl/fi/ma0mgpyegmwrlu12p17vr/mens-t-shirt-size-chartsslate-cason.jpg?rlkey=fzznw00ajqc08rai19d3iae4s&amp;dl=0","Click to download SizeChart")</f>
      </c>
      <c r="C1255" s="0" t="inlineStr">
        <is>
          <t>Cason Men's Short Sleeve T-Shirt</t>
        </is>
      </c>
      <c r="D1255" s="0" t="inlineStr">
        <is>
          <t>'135846</t>
        </is>
      </c>
      <c r="E1255" s="0" t="inlineStr">
        <is>
          <t>ISU CASON M GD:135846F-3XL</t>
        </is>
      </c>
      <c r="F1255" s="0" t="inlineStr">
        <is>
          <t>'801135846095</t>
        </is>
      </c>
      <c r="G1255" s="0" t="inlineStr">
        <is>
          <t>MENS</t>
        </is>
      </c>
      <c r="H1255" s="0" t="inlineStr">
        <is>
          <t>3XL</t>
        </is>
      </c>
      <c r="I1255" s="0">
        <v>31.99</v>
      </c>
      <c r="J1255" s="0">
        <v>21</v>
      </c>
    </row>
    <row r="1256" spans="1:10" customHeight="0">
      <c r="A1256" s="0">
        <f>HYPERLINK("https://dl.dropboxusercontent.com/scl/fi/x61buz1lyiz9vl8t581uy/cason-133216t.jpg?rlkey=6hs8iy8aufxgvs1ieq87jt5c4&amp;dl=0","Click to download Image")</f>
      </c>
      <c r="B1256" s="0">
        <f>HYPERLINK("https://dl.dropboxusercontent.com/scl/fi/2g2ndlop9qxtba9m956yv/womens-t-shirt-size-chartscason-sara.jpg?rlkey=pdr9eqqsw8lmfg1zjpzf81l2v&amp;dl=0","Click to download SizeChart")</f>
      </c>
      <c r="C1256" s="0" t="inlineStr">
        <is>
          <t>Cason Women's Short Sleeve Shirt</t>
        </is>
      </c>
      <c r="D1256" s="0" t="inlineStr">
        <is>
          <t>'133216</t>
        </is>
      </c>
      <c r="E1256" s="0" t="inlineStr">
        <is>
          <t>ISU CASON W CL:133216A-S</t>
        </is>
      </c>
      <c r="F1256" s="0" t="inlineStr">
        <is>
          <t>'801133216043</t>
        </is>
      </c>
      <c r="G1256" s="0" t="inlineStr">
        <is>
          <t>WOMENS</t>
        </is>
      </c>
      <c r="H1256" s="0" t="inlineStr">
        <is>
          <t>S</t>
        </is>
      </c>
      <c r="I1256" s="0">
        <v>29.99</v>
      </c>
      <c r="J1256" s="0">
        <v>0</v>
      </c>
    </row>
    <row r="1257" spans="1:10" customHeight="0">
      <c r="A1257" s="0">
        <f>HYPERLINK("https://dl.dropboxusercontent.com/scl/fi/x61buz1lyiz9vl8t581uy/cason-133216t.jpg?rlkey=6hs8iy8aufxgvs1ieq87jt5c4&amp;dl=0","Click to download Image")</f>
      </c>
      <c r="B1257" s="0">
        <f>HYPERLINK("https://dl.dropboxusercontent.com/scl/fi/2g2ndlop9qxtba9m956yv/womens-t-shirt-size-chartscason-sara.jpg?rlkey=pdr9eqqsw8lmfg1zjpzf81l2v&amp;dl=0","Click to download SizeChart")</f>
      </c>
      <c r="C1257" s="0" t="inlineStr">
        <is>
          <t>Cason Women's Short Sleeve Shirt</t>
        </is>
      </c>
      <c r="D1257" s="0" t="inlineStr">
        <is>
          <t>'133216</t>
        </is>
      </c>
      <c r="E1257" s="0" t="inlineStr">
        <is>
          <t>ISU CASON W CL:133216B-M</t>
        </is>
      </c>
      <c r="F1257" s="0" t="inlineStr">
        <is>
          <t>'801133216050</t>
        </is>
      </c>
      <c r="G1257" s="0" t="inlineStr">
        <is>
          <t>WOMENS</t>
        </is>
      </c>
      <c r="H1257" s="0" t="inlineStr">
        <is>
          <t>M</t>
        </is>
      </c>
      <c r="I1257" s="0">
        <v>29.99</v>
      </c>
      <c r="J1257" s="0">
        <v>6</v>
      </c>
    </row>
    <row r="1258" spans="1:10" customHeight="0">
      <c r="A1258" s="0">
        <f>HYPERLINK("https://dl.dropboxusercontent.com/scl/fi/x61buz1lyiz9vl8t581uy/cason-133216t.jpg?rlkey=6hs8iy8aufxgvs1ieq87jt5c4&amp;dl=0","Click to download Image")</f>
      </c>
      <c r="B1258" s="0">
        <f>HYPERLINK("https://dl.dropboxusercontent.com/scl/fi/2g2ndlop9qxtba9m956yv/womens-t-shirt-size-chartscason-sara.jpg?rlkey=pdr9eqqsw8lmfg1zjpzf81l2v&amp;dl=0","Click to download SizeChart")</f>
      </c>
      <c r="C1258" s="0" t="inlineStr">
        <is>
          <t>Cason Women's Short Sleeve Shirt</t>
        </is>
      </c>
      <c r="D1258" s="0" t="inlineStr">
        <is>
          <t>'133216</t>
        </is>
      </c>
      <c r="E1258" s="0" t="inlineStr">
        <is>
          <t>ISU CASON W CL:133216C-L</t>
        </is>
      </c>
      <c r="F1258" s="0" t="inlineStr">
        <is>
          <t>'801133216067</t>
        </is>
      </c>
      <c r="G1258" s="0" t="inlineStr">
        <is>
          <t>WOMENS</t>
        </is>
      </c>
      <c r="H1258" s="0" t="inlineStr">
        <is>
          <t>L</t>
        </is>
      </c>
      <c r="I1258" s="0">
        <v>29.99</v>
      </c>
      <c r="J1258" s="0">
        <v>10</v>
      </c>
    </row>
    <row r="1259" spans="1:10" customHeight="0">
      <c r="A1259" s="0">
        <f>HYPERLINK("https://dl.dropboxusercontent.com/scl/fi/x61buz1lyiz9vl8t581uy/cason-133216t.jpg?rlkey=6hs8iy8aufxgvs1ieq87jt5c4&amp;dl=0","Click to download Image")</f>
      </c>
      <c r="B1259" s="0">
        <f>HYPERLINK("https://dl.dropboxusercontent.com/scl/fi/2g2ndlop9qxtba9m956yv/womens-t-shirt-size-chartscason-sara.jpg?rlkey=pdr9eqqsw8lmfg1zjpzf81l2v&amp;dl=0","Click to download SizeChart")</f>
      </c>
      <c r="C1259" s="0" t="inlineStr">
        <is>
          <t>Cason Women's Short Sleeve Shirt</t>
        </is>
      </c>
      <c r="D1259" s="0" t="inlineStr">
        <is>
          <t>'133216</t>
        </is>
      </c>
      <c r="E1259" s="0" t="inlineStr">
        <is>
          <t>ISU CASON W CL:133216D-XL</t>
        </is>
      </c>
      <c r="F1259" s="0" t="inlineStr">
        <is>
          <t>'801133216074</t>
        </is>
      </c>
      <c r="G1259" s="0" t="inlineStr">
        <is>
          <t>WOMENS</t>
        </is>
      </c>
      <c r="H1259" s="0" t="inlineStr">
        <is>
          <t>XL</t>
        </is>
      </c>
      <c r="I1259" s="0">
        <v>29.99</v>
      </c>
      <c r="J1259" s="0">
        <v>0</v>
      </c>
    </row>
    <row r="1260" spans="1:10" customHeight="0">
      <c r="A1260" s="0">
        <f>HYPERLINK("https://dl.dropboxusercontent.com/scl/fi/x61buz1lyiz9vl8t581uy/cason-133216t.jpg?rlkey=6hs8iy8aufxgvs1ieq87jt5c4&amp;dl=0","Click to download Image")</f>
      </c>
      <c r="B1260" s="0">
        <f>HYPERLINK("https://dl.dropboxusercontent.com/scl/fi/2g2ndlop9qxtba9m956yv/womens-t-shirt-size-chartscason-sara.jpg?rlkey=pdr9eqqsw8lmfg1zjpzf81l2v&amp;dl=0","Click to download SizeChart")</f>
      </c>
      <c r="C1260" s="0" t="inlineStr">
        <is>
          <t>Cason Women's Short Sleeve Shirt</t>
        </is>
      </c>
      <c r="D1260" s="0" t="inlineStr">
        <is>
          <t>'133216</t>
        </is>
      </c>
      <c r="E1260" s="0" t="inlineStr">
        <is>
          <t>ISU CASON W CL:133216E-2XL</t>
        </is>
      </c>
      <c r="F1260" s="0" t="inlineStr">
        <is>
          <t>'801133216081</t>
        </is>
      </c>
      <c r="G1260" s="0" t="inlineStr">
        <is>
          <t>WOMENS</t>
        </is>
      </c>
      <c r="H1260" s="0" t="inlineStr">
        <is>
          <t>2XL</t>
        </is>
      </c>
      <c r="I1260" s="0">
        <v>29.99</v>
      </c>
      <c r="J1260" s="0">
        <v>0</v>
      </c>
    </row>
    <row r="1261" spans="1:10" customHeight="0">
      <c r="A1261" s="0">
        <f>HYPERLINK("https://dl.dropboxusercontent.com/scl/fi/x61buz1lyiz9vl8t581uy/cason-133216t.jpg?rlkey=6hs8iy8aufxgvs1ieq87jt5c4&amp;dl=0","Click to download Image")</f>
      </c>
      <c r="B1261" s="0">
        <f>HYPERLINK("https://dl.dropboxusercontent.com/scl/fi/2g2ndlop9qxtba9m956yv/womens-t-shirt-size-chartscason-sara.jpg?rlkey=pdr9eqqsw8lmfg1zjpzf81l2v&amp;dl=0","Click to download SizeChart")</f>
      </c>
      <c r="C1261" s="0" t="inlineStr">
        <is>
          <t>Cason Women's Short Sleeve Shirt</t>
        </is>
      </c>
      <c r="D1261" s="0" t="inlineStr">
        <is>
          <t>'133216</t>
        </is>
      </c>
      <c r="E1261" s="0" t="inlineStr">
        <is>
          <t>ISU CASON W CL:133216F-3XL</t>
        </is>
      </c>
      <c r="F1261" s="0" t="inlineStr">
        <is>
          <t>'801133216098</t>
        </is>
      </c>
      <c r="G1261" s="0" t="inlineStr">
        <is>
          <t>WOMENS</t>
        </is>
      </c>
      <c r="H1261" s="0" t="inlineStr">
        <is>
          <t>3XL</t>
        </is>
      </c>
      <c r="I1261" s="0">
        <v>29.99</v>
      </c>
      <c r="J1261" s="0">
        <v>2</v>
      </c>
    </row>
    <row r="1262" spans="1:10" customHeight="0">
      <c r="A1262" s="0">
        <f>HYPERLINK("https://dl.dropboxusercontent.com/scl/fi/auwp5w6pgp7xjshqabcu5/ciri-137476f.jpg?rlkey=jd2qcawwuauphexg95zpy3155&amp;dl=0","Click to download Image")</f>
      </c>
      <c r="B1262" s="0">
        <f>HYPERLINK("https://dl.dropboxusercontent.com/scl/fi/n1m0kwgmhar4ssju9lb2h/graphic-update2022-mens.jpg?rlkey=vffroq8jx24yrkr9z2qpv8j6z&amp;dl=0","Click to download SizeChart")</f>
      </c>
      <c r="C1262" s="0" t="inlineStr">
        <is>
          <t>Ciri Men's Hoodie</t>
        </is>
      </c>
      <c r="D1262" s="0" t="inlineStr">
        <is>
          <t>'137476</t>
        </is>
      </c>
      <c r="E1262" s="0" t="inlineStr">
        <is>
          <t>ISU CIRI M CL:137476A-S</t>
        </is>
      </c>
      <c r="F1262" s="0" t="inlineStr">
        <is>
          <t>'801137476047</t>
        </is>
      </c>
      <c r="G1262" s="0" t="inlineStr">
        <is>
          <t>MENS</t>
        </is>
      </c>
      <c r="H1262" s="0" t="inlineStr">
        <is>
          <t>S</t>
        </is>
      </c>
      <c r="I1262" s="0">
        <v>29.99</v>
      </c>
      <c r="J1262" s="0">
        <v>7</v>
      </c>
    </row>
    <row r="1263" spans="1:10" customHeight="0">
      <c r="A1263" s="0">
        <f>HYPERLINK("https://dl.dropboxusercontent.com/scl/fi/auwp5w6pgp7xjshqabcu5/ciri-137476f.jpg?rlkey=jd2qcawwuauphexg95zpy3155&amp;dl=0","Click to download Image")</f>
      </c>
      <c r="B1263" s="0">
        <f>HYPERLINK("https://dl.dropboxusercontent.com/scl/fi/n1m0kwgmhar4ssju9lb2h/graphic-update2022-mens.jpg?rlkey=vffroq8jx24yrkr9z2qpv8j6z&amp;dl=0","Click to download SizeChart")</f>
      </c>
      <c r="C1263" s="0" t="inlineStr">
        <is>
          <t>Ciri Men's Hoodie</t>
        </is>
      </c>
      <c r="D1263" s="0" t="inlineStr">
        <is>
          <t>'137476</t>
        </is>
      </c>
      <c r="E1263" s="0" t="inlineStr">
        <is>
          <t>ISU CIRI M CL:137476B-M</t>
        </is>
      </c>
      <c r="F1263" s="0" t="inlineStr">
        <is>
          <t>'801137476054</t>
        </is>
      </c>
      <c r="G1263" s="0" t="inlineStr">
        <is>
          <t>MENS</t>
        </is>
      </c>
      <c r="H1263" s="0" t="inlineStr">
        <is>
          <t>M</t>
        </is>
      </c>
      <c r="I1263" s="0">
        <v>29.99</v>
      </c>
      <c r="J1263" s="0">
        <v>11</v>
      </c>
    </row>
    <row r="1264" spans="1:10" customHeight="0">
      <c r="A1264" s="0">
        <f>HYPERLINK("https://dl.dropboxusercontent.com/scl/fi/auwp5w6pgp7xjshqabcu5/ciri-137476f.jpg?rlkey=jd2qcawwuauphexg95zpy3155&amp;dl=0","Click to download Image")</f>
      </c>
      <c r="B1264" s="0">
        <f>HYPERLINK("https://dl.dropboxusercontent.com/scl/fi/n1m0kwgmhar4ssju9lb2h/graphic-update2022-mens.jpg?rlkey=vffroq8jx24yrkr9z2qpv8j6z&amp;dl=0","Click to download SizeChart")</f>
      </c>
      <c r="C1264" s="0" t="inlineStr">
        <is>
          <t>Ciri Men's Hoodie</t>
        </is>
      </c>
      <c r="D1264" s="0" t="inlineStr">
        <is>
          <t>'137476</t>
        </is>
      </c>
      <c r="E1264" s="0" t="inlineStr">
        <is>
          <t>ISU CIRI M CL:137476C-L</t>
        </is>
      </c>
      <c r="F1264" s="0" t="inlineStr">
        <is>
          <t>'801137476061</t>
        </is>
      </c>
      <c r="G1264" s="0" t="inlineStr">
        <is>
          <t>MENS</t>
        </is>
      </c>
      <c r="H1264" s="0" t="inlineStr">
        <is>
          <t>L</t>
        </is>
      </c>
      <c r="I1264" s="0">
        <v>29.99</v>
      </c>
      <c r="J1264" s="0">
        <v>13</v>
      </c>
    </row>
    <row r="1265" spans="1:10" customHeight="0">
      <c r="A1265" s="0">
        <f>HYPERLINK("https://dl.dropboxusercontent.com/scl/fi/auwp5w6pgp7xjshqabcu5/ciri-137476f.jpg?rlkey=jd2qcawwuauphexg95zpy3155&amp;dl=0","Click to download Image")</f>
      </c>
      <c r="B1265" s="0">
        <f>HYPERLINK("https://dl.dropboxusercontent.com/scl/fi/n1m0kwgmhar4ssju9lb2h/graphic-update2022-mens.jpg?rlkey=vffroq8jx24yrkr9z2qpv8j6z&amp;dl=0","Click to download SizeChart")</f>
      </c>
      <c r="C1265" s="0" t="inlineStr">
        <is>
          <t>Ciri Men's Hoodie</t>
        </is>
      </c>
      <c r="D1265" s="0" t="inlineStr">
        <is>
          <t>'137476</t>
        </is>
      </c>
      <c r="E1265" s="0" t="inlineStr">
        <is>
          <t>ISU CIRI M CL:137476D-XL</t>
        </is>
      </c>
      <c r="F1265" s="0" t="inlineStr">
        <is>
          <t>'801137476078</t>
        </is>
      </c>
      <c r="G1265" s="0" t="inlineStr">
        <is>
          <t>MENS</t>
        </is>
      </c>
      <c r="H1265" s="0" t="inlineStr">
        <is>
          <t>XL</t>
        </is>
      </c>
      <c r="I1265" s="0">
        <v>29.99</v>
      </c>
      <c r="J1265" s="0">
        <v>17</v>
      </c>
    </row>
    <row r="1266" spans="1:10" customHeight="0">
      <c r="A1266" s="0">
        <f>HYPERLINK("https://dl.dropboxusercontent.com/scl/fi/auwp5w6pgp7xjshqabcu5/ciri-137476f.jpg?rlkey=jd2qcawwuauphexg95zpy3155&amp;dl=0","Click to download Image")</f>
      </c>
      <c r="B1266" s="0">
        <f>HYPERLINK("https://dl.dropboxusercontent.com/scl/fi/n1m0kwgmhar4ssju9lb2h/graphic-update2022-mens.jpg?rlkey=vffroq8jx24yrkr9z2qpv8j6z&amp;dl=0","Click to download SizeChart")</f>
      </c>
      <c r="C1266" s="0" t="inlineStr">
        <is>
          <t>Ciri Men's Hoodie</t>
        </is>
      </c>
      <c r="D1266" s="0" t="inlineStr">
        <is>
          <t>'137476</t>
        </is>
      </c>
      <c r="E1266" s="0" t="inlineStr">
        <is>
          <t>ISU CIRI M CL:137476E-2XL</t>
        </is>
      </c>
      <c r="F1266" s="0" t="inlineStr">
        <is>
          <t>'801137476085</t>
        </is>
      </c>
      <c r="G1266" s="0" t="inlineStr">
        <is>
          <t>MENS</t>
        </is>
      </c>
      <c r="H1266" s="0" t="inlineStr">
        <is>
          <t>2XL</t>
        </is>
      </c>
      <c r="I1266" s="0">
        <v>29.99</v>
      </c>
      <c r="J1266" s="0">
        <v>10</v>
      </c>
    </row>
    <row r="1267" spans="1:10" customHeight="0">
      <c r="A1267" s="0">
        <f>HYPERLINK("https://dl.dropboxusercontent.com/scl/fi/auwp5w6pgp7xjshqabcu5/ciri-137476f.jpg?rlkey=jd2qcawwuauphexg95zpy3155&amp;dl=0","Click to download Image")</f>
      </c>
      <c r="B1267" s="0">
        <f>HYPERLINK("https://dl.dropboxusercontent.com/scl/fi/n1m0kwgmhar4ssju9lb2h/graphic-update2022-mens.jpg?rlkey=vffroq8jx24yrkr9z2qpv8j6z&amp;dl=0","Click to download SizeChart")</f>
      </c>
      <c r="C1267" s="0" t="inlineStr">
        <is>
          <t>Ciri Men's Hoodie</t>
        </is>
      </c>
      <c r="D1267" s="0" t="inlineStr">
        <is>
          <t>'137476</t>
        </is>
      </c>
      <c r="E1267" s="0" t="inlineStr">
        <is>
          <t>ISU CIRI M CL:137476F-3XL</t>
        </is>
      </c>
      <c r="F1267" s="0" t="inlineStr">
        <is>
          <t>'801137476092</t>
        </is>
      </c>
      <c r="G1267" s="0" t="inlineStr">
        <is>
          <t>MENS</t>
        </is>
      </c>
      <c r="H1267" s="0" t="inlineStr">
        <is>
          <t>3XL</t>
        </is>
      </c>
      <c r="I1267" s="0">
        <v>29.99</v>
      </c>
      <c r="J1267" s="0">
        <v>0</v>
      </c>
    </row>
    <row r="1268" spans="1:10" customHeight="0">
      <c r="A1268" s="0">
        <f>HYPERLINK("https://dl.dropboxusercontent.com/scl/fi/inm7r2mjtx3g2j197y23m/ciri-137478f.jpg?rlkey=gt5eslmw46lsj3e6a5q53nwdj&amp;dl=0","Click to download Image")</f>
      </c>
      <c r="B1268" s="0">
        <f>HYPERLINK("https://dl.dropboxusercontent.com/scl/fi/n1m0kwgmhar4ssju9lb2h/graphic-update2022-mens.jpg?rlkey=vffroq8jx24yrkr9z2qpv8j6z&amp;dl=0","Click to download SizeChart")</f>
      </c>
      <c r="C1268" s="0" t="inlineStr">
        <is>
          <t>Ciri Men's Hoodie</t>
        </is>
      </c>
      <c r="D1268" s="0" t="inlineStr">
        <is>
          <t>'137478</t>
        </is>
      </c>
      <c r="E1268" s="0" t="inlineStr">
        <is>
          <t>ISU CIRI M GD:137478A-S</t>
        </is>
      </c>
      <c r="F1268" s="0" t="inlineStr">
        <is>
          <t>'801137478041</t>
        </is>
      </c>
      <c r="G1268" s="0" t="inlineStr">
        <is>
          <t>MENS</t>
        </is>
      </c>
      <c r="H1268" s="0" t="inlineStr">
        <is>
          <t>S</t>
        </is>
      </c>
      <c r="I1268" s="0">
        <v>29.99</v>
      </c>
      <c r="J1268" s="0">
        <v>0</v>
      </c>
    </row>
    <row r="1269" spans="1:10" customHeight="0">
      <c r="A1269" s="0">
        <f>HYPERLINK("https://dl.dropboxusercontent.com/scl/fi/inm7r2mjtx3g2j197y23m/ciri-137478f.jpg?rlkey=gt5eslmw46lsj3e6a5q53nwdj&amp;dl=0","Click to download Image")</f>
      </c>
      <c r="B1269" s="0">
        <f>HYPERLINK("https://dl.dropboxusercontent.com/scl/fi/n1m0kwgmhar4ssju9lb2h/graphic-update2022-mens.jpg?rlkey=vffroq8jx24yrkr9z2qpv8j6z&amp;dl=0","Click to download SizeChart")</f>
      </c>
      <c r="C1269" s="0" t="inlineStr">
        <is>
          <t>Ciri Men's Hoodie</t>
        </is>
      </c>
      <c r="D1269" s="0" t="inlineStr">
        <is>
          <t>'137478</t>
        </is>
      </c>
      <c r="E1269" s="0" t="inlineStr">
        <is>
          <t>ISU CIRI M GD:137478B-M</t>
        </is>
      </c>
      <c r="F1269" s="0" t="inlineStr">
        <is>
          <t>'801137478058</t>
        </is>
      </c>
      <c r="G1269" s="0" t="inlineStr">
        <is>
          <t>MENS</t>
        </is>
      </c>
      <c r="H1269" s="0" t="inlineStr">
        <is>
          <t>M</t>
        </is>
      </c>
      <c r="I1269" s="0">
        <v>29.99</v>
      </c>
      <c r="J1269" s="0">
        <v>0</v>
      </c>
    </row>
    <row r="1270" spans="1:10" customHeight="0">
      <c r="A1270" s="0">
        <f>HYPERLINK("https://dl.dropboxusercontent.com/scl/fi/inm7r2mjtx3g2j197y23m/ciri-137478f.jpg?rlkey=gt5eslmw46lsj3e6a5q53nwdj&amp;dl=0","Click to download Image")</f>
      </c>
      <c r="B1270" s="0">
        <f>HYPERLINK("https://dl.dropboxusercontent.com/scl/fi/n1m0kwgmhar4ssju9lb2h/graphic-update2022-mens.jpg?rlkey=vffroq8jx24yrkr9z2qpv8j6z&amp;dl=0","Click to download SizeChart")</f>
      </c>
      <c r="C1270" s="0" t="inlineStr">
        <is>
          <t>Ciri Men's Hoodie</t>
        </is>
      </c>
      <c r="D1270" s="0" t="inlineStr">
        <is>
          <t>'137478</t>
        </is>
      </c>
      <c r="E1270" s="0" t="inlineStr">
        <is>
          <t>ISU CIRI M GD:137478C-L</t>
        </is>
      </c>
      <c r="F1270" s="0" t="inlineStr">
        <is>
          <t>'801137478065</t>
        </is>
      </c>
      <c r="G1270" s="0" t="inlineStr">
        <is>
          <t>MENS</t>
        </is>
      </c>
      <c r="H1270" s="0" t="inlineStr">
        <is>
          <t>L</t>
        </is>
      </c>
      <c r="I1270" s="0">
        <v>29.99</v>
      </c>
      <c r="J1270" s="0">
        <v>0</v>
      </c>
    </row>
    <row r="1271" spans="1:10" customHeight="0">
      <c r="A1271" s="0">
        <f>HYPERLINK("https://dl.dropboxusercontent.com/scl/fi/inm7r2mjtx3g2j197y23m/ciri-137478f.jpg?rlkey=gt5eslmw46lsj3e6a5q53nwdj&amp;dl=0","Click to download Image")</f>
      </c>
      <c r="B1271" s="0">
        <f>HYPERLINK("https://dl.dropboxusercontent.com/scl/fi/n1m0kwgmhar4ssju9lb2h/graphic-update2022-mens.jpg?rlkey=vffroq8jx24yrkr9z2qpv8j6z&amp;dl=0","Click to download SizeChart")</f>
      </c>
      <c r="C1271" s="0" t="inlineStr">
        <is>
          <t>Ciri Men's Hoodie</t>
        </is>
      </c>
      <c r="D1271" s="0" t="inlineStr">
        <is>
          <t>'137478</t>
        </is>
      </c>
      <c r="E1271" s="0" t="inlineStr">
        <is>
          <t>ISU CIRI M GD:137478D-XL</t>
        </is>
      </c>
      <c r="F1271" s="0" t="inlineStr">
        <is>
          <t>'801137478072</t>
        </is>
      </c>
      <c r="G1271" s="0" t="inlineStr">
        <is>
          <t>MENS</t>
        </is>
      </c>
      <c r="H1271" s="0" t="inlineStr">
        <is>
          <t>XL</t>
        </is>
      </c>
      <c r="I1271" s="0">
        <v>29.99</v>
      </c>
      <c r="J1271" s="0">
        <v>0</v>
      </c>
    </row>
    <row r="1272" spans="1:10" customHeight="0">
      <c r="A1272" s="0">
        <f>HYPERLINK("https://dl.dropboxusercontent.com/scl/fi/inm7r2mjtx3g2j197y23m/ciri-137478f.jpg?rlkey=gt5eslmw46lsj3e6a5q53nwdj&amp;dl=0","Click to download Image")</f>
      </c>
      <c r="B1272" s="0">
        <f>HYPERLINK("https://dl.dropboxusercontent.com/scl/fi/n1m0kwgmhar4ssju9lb2h/graphic-update2022-mens.jpg?rlkey=vffroq8jx24yrkr9z2qpv8j6z&amp;dl=0","Click to download SizeChart")</f>
      </c>
      <c r="C1272" s="0" t="inlineStr">
        <is>
          <t>Ciri Men's Hoodie</t>
        </is>
      </c>
      <c r="D1272" s="0" t="inlineStr">
        <is>
          <t>'137478</t>
        </is>
      </c>
      <c r="E1272" s="0" t="inlineStr">
        <is>
          <t>ISU CIRI M GD:137478E-2XL</t>
        </is>
      </c>
      <c r="F1272" s="0" t="inlineStr">
        <is>
          <t>'801137478089</t>
        </is>
      </c>
      <c r="G1272" s="0" t="inlineStr">
        <is>
          <t>MENS</t>
        </is>
      </c>
      <c r="H1272" s="0" t="inlineStr">
        <is>
          <t>2XL</t>
        </is>
      </c>
      <c r="I1272" s="0">
        <v>29.99</v>
      </c>
      <c r="J1272" s="0">
        <v>1</v>
      </c>
    </row>
    <row r="1273" spans="1:10" customHeight="0">
      <c r="A1273" s="0">
        <f>HYPERLINK("https://dl.dropboxusercontent.com/scl/fi/inm7r2mjtx3g2j197y23m/ciri-137478f.jpg?rlkey=gt5eslmw46lsj3e6a5q53nwdj&amp;dl=0","Click to download Image")</f>
      </c>
      <c r="B1273" s="0">
        <f>HYPERLINK("https://dl.dropboxusercontent.com/scl/fi/n1m0kwgmhar4ssju9lb2h/graphic-update2022-mens.jpg?rlkey=vffroq8jx24yrkr9z2qpv8j6z&amp;dl=0","Click to download SizeChart")</f>
      </c>
      <c r="C1273" s="0" t="inlineStr">
        <is>
          <t>Ciri Men's Hoodie</t>
        </is>
      </c>
      <c r="D1273" s="0" t="inlineStr">
        <is>
          <t>'137478</t>
        </is>
      </c>
      <c r="E1273" s="0" t="inlineStr">
        <is>
          <t>ISU CIRI M GD:137478F-3XL</t>
        </is>
      </c>
      <c r="F1273" s="0" t="inlineStr">
        <is>
          <t>'801137478089</t>
        </is>
      </c>
      <c r="G1273" s="0" t="inlineStr">
        <is>
          <t>MENS</t>
        </is>
      </c>
      <c r="H1273" s="0" t="inlineStr">
        <is>
          <t>3XL</t>
        </is>
      </c>
      <c r="I1273" s="0">
        <v>29.99</v>
      </c>
      <c r="J1273" s="0">
        <v>0</v>
      </c>
    </row>
    <row r="1274" spans="1:10" customHeight="0">
      <c r="A1274" s="0">
        <f>HYPERLINK("https://dl.dropboxusercontent.com/scl/fi/rik5s6gj6s6kq62gte3nt/ciri-137477f.jpg?rlkey=3xrltjay6ie2x4st3rtiwoftv&amp;dl=0","Click to download Image")</f>
      </c>
      <c r="B1274" s="0">
        <f>HYPERLINK("https://dl.dropboxusercontent.com/scl/fi/n1m0kwgmhar4ssju9lb2h/graphic-update2022-mens.jpg?rlkey=vffroq8jx24yrkr9z2qpv8j6z&amp;dl=0","Click to download SizeChart")</f>
      </c>
      <c r="C1274" s="0" t="inlineStr">
        <is>
          <t>Ciri Men's Hoodie</t>
        </is>
      </c>
      <c r="D1274" s="0" t="inlineStr">
        <is>
          <t>'137477</t>
        </is>
      </c>
      <c r="E1274" s="0" t="inlineStr">
        <is>
          <t>ISU CIRI M HG:137477A-S</t>
        </is>
      </c>
      <c r="F1274" s="0" t="inlineStr">
        <is>
          <t>'801137477044</t>
        </is>
      </c>
      <c r="G1274" s="0" t="inlineStr">
        <is>
          <t>MENS</t>
        </is>
      </c>
      <c r="H1274" s="0" t="inlineStr">
        <is>
          <t>S</t>
        </is>
      </c>
      <c r="I1274" s="0">
        <v>29.99</v>
      </c>
      <c r="J1274" s="0">
        <v>12</v>
      </c>
    </row>
    <row r="1275" spans="1:10" customHeight="0">
      <c r="A1275" s="0">
        <f>HYPERLINK("https://dl.dropboxusercontent.com/scl/fi/rik5s6gj6s6kq62gte3nt/ciri-137477f.jpg?rlkey=3xrltjay6ie2x4st3rtiwoftv&amp;dl=0","Click to download Image")</f>
      </c>
      <c r="B1275" s="0">
        <f>HYPERLINK("https://dl.dropboxusercontent.com/scl/fi/n1m0kwgmhar4ssju9lb2h/graphic-update2022-mens.jpg?rlkey=vffroq8jx24yrkr9z2qpv8j6z&amp;dl=0","Click to download SizeChart")</f>
      </c>
      <c r="C1275" s="0" t="inlineStr">
        <is>
          <t>Ciri Men's Hoodie</t>
        </is>
      </c>
      <c r="D1275" s="0" t="inlineStr">
        <is>
          <t>'137477</t>
        </is>
      </c>
      <c r="E1275" s="0" t="inlineStr">
        <is>
          <t>ISU CIRI M HG:137477B-M</t>
        </is>
      </c>
      <c r="F1275" s="0" t="inlineStr">
        <is>
          <t>'801137477051</t>
        </is>
      </c>
      <c r="G1275" s="0" t="inlineStr">
        <is>
          <t>MENS</t>
        </is>
      </c>
      <c r="H1275" s="0" t="inlineStr">
        <is>
          <t>M</t>
        </is>
      </c>
      <c r="I1275" s="0">
        <v>29.99</v>
      </c>
      <c r="J1275" s="0">
        <v>18</v>
      </c>
    </row>
    <row r="1276" spans="1:10" customHeight="0">
      <c r="A1276" s="0">
        <f>HYPERLINK("https://dl.dropboxusercontent.com/scl/fi/rik5s6gj6s6kq62gte3nt/ciri-137477f.jpg?rlkey=3xrltjay6ie2x4st3rtiwoftv&amp;dl=0","Click to download Image")</f>
      </c>
      <c r="B1276" s="0">
        <f>HYPERLINK("https://dl.dropboxusercontent.com/scl/fi/n1m0kwgmhar4ssju9lb2h/graphic-update2022-mens.jpg?rlkey=vffroq8jx24yrkr9z2qpv8j6z&amp;dl=0","Click to download SizeChart")</f>
      </c>
      <c r="C1276" s="0" t="inlineStr">
        <is>
          <t>Ciri Men's Hoodie</t>
        </is>
      </c>
      <c r="D1276" s="0" t="inlineStr">
        <is>
          <t>'137477</t>
        </is>
      </c>
      <c r="E1276" s="0" t="inlineStr">
        <is>
          <t>ISU CIRI M HG:137477C-L</t>
        </is>
      </c>
      <c r="F1276" s="0" t="inlineStr">
        <is>
          <t>'801137477068</t>
        </is>
      </c>
      <c r="G1276" s="0" t="inlineStr">
        <is>
          <t>MENS</t>
        </is>
      </c>
      <c r="H1276" s="0" t="inlineStr">
        <is>
          <t>L</t>
        </is>
      </c>
      <c r="I1276" s="0">
        <v>29.99</v>
      </c>
      <c r="J1276" s="0">
        <v>18</v>
      </c>
    </row>
    <row r="1277" spans="1:10" customHeight="0">
      <c r="A1277" s="0">
        <f>HYPERLINK("https://dl.dropboxusercontent.com/scl/fi/rik5s6gj6s6kq62gte3nt/ciri-137477f.jpg?rlkey=3xrltjay6ie2x4st3rtiwoftv&amp;dl=0","Click to download Image")</f>
      </c>
      <c r="B1277" s="0">
        <f>HYPERLINK("https://dl.dropboxusercontent.com/scl/fi/n1m0kwgmhar4ssju9lb2h/graphic-update2022-mens.jpg?rlkey=vffroq8jx24yrkr9z2qpv8j6z&amp;dl=0","Click to download SizeChart")</f>
      </c>
      <c r="C1277" s="0" t="inlineStr">
        <is>
          <t>Ciri Men's Hoodie</t>
        </is>
      </c>
      <c r="D1277" s="0" t="inlineStr">
        <is>
          <t>'137477</t>
        </is>
      </c>
      <c r="E1277" s="0" t="inlineStr">
        <is>
          <t>ISU CIRI M HG:137477D-XL</t>
        </is>
      </c>
      <c r="F1277" s="0" t="inlineStr">
        <is>
          <t>'801137477075</t>
        </is>
      </c>
      <c r="G1277" s="0" t="inlineStr">
        <is>
          <t>MENS</t>
        </is>
      </c>
      <c r="H1277" s="0" t="inlineStr">
        <is>
          <t>XL</t>
        </is>
      </c>
      <c r="I1277" s="0">
        <v>29.99</v>
      </c>
      <c r="J1277" s="0">
        <v>17</v>
      </c>
    </row>
    <row r="1278" spans="1:10" customHeight="0">
      <c r="A1278" s="0">
        <f>HYPERLINK("https://dl.dropboxusercontent.com/scl/fi/rik5s6gj6s6kq62gte3nt/ciri-137477f.jpg?rlkey=3xrltjay6ie2x4st3rtiwoftv&amp;dl=0","Click to download Image")</f>
      </c>
      <c r="B1278" s="0">
        <f>HYPERLINK("https://dl.dropboxusercontent.com/scl/fi/n1m0kwgmhar4ssju9lb2h/graphic-update2022-mens.jpg?rlkey=vffroq8jx24yrkr9z2qpv8j6z&amp;dl=0","Click to download SizeChart")</f>
      </c>
      <c r="C1278" s="0" t="inlineStr">
        <is>
          <t>Ciri Men's Hoodie</t>
        </is>
      </c>
      <c r="D1278" s="0" t="inlineStr">
        <is>
          <t>'137477</t>
        </is>
      </c>
      <c r="E1278" s="0" t="inlineStr">
        <is>
          <t>ISU CIRI M HG:137477E-2XL</t>
        </is>
      </c>
      <c r="F1278" s="0" t="inlineStr">
        <is>
          <t>'801137477082</t>
        </is>
      </c>
      <c r="G1278" s="0" t="inlineStr">
        <is>
          <t>MENS</t>
        </is>
      </c>
      <c r="H1278" s="0" t="inlineStr">
        <is>
          <t>2XL</t>
        </is>
      </c>
      <c r="I1278" s="0">
        <v>29.99</v>
      </c>
      <c r="J1278" s="0">
        <v>14</v>
      </c>
    </row>
    <row r="1279" spans="1:10" customHeight="0">
      <c r="A1279" s="0">
        <f>HYPERLINK("https://dl.dropboxusercontent.com/scl/fi/rik5s6gj6s6kq62gte3nt/ciri-137477f.jpg?rlkey=3xrltjay6ie2x4st3rtiwoftv&amp;dl=0","Click to download Image")</f>
      </c>
      <c r="B1279" s="0">
        <f>HYPERLINK("https://dl.dropboxusercontent.com/scl/fi/n1m0kwgmhar4ssju9lb2h/graphic-update2022-mens.jpg?rlkey=vffroq8jx24yrkr9z2qpv8j6z&amp;dl=0","Click to download SizeChart")</f>
      </c>
      <c r="C1279" s="0" t="inlineStr">
        <is>
          <t>Ciri Men's Hoodie</t>
        </is>
      </c>
      <c r="D1279" s="0" t="inlineStr">
        <is>
          <t>'137477</t>
        </is>
      </c>
      <c r="E1279" s="0" t="inlineStr">
        <is>
          <t>ISU CIRI M HG:137477F-3XL</t>
        </is>
      </c>
      <c r="F1279" s="0" t="inlineStr">
        <is>
          <t>'801137477099</t>
        </is>
      </c>
      <c r="G1279" s="0" t="inlineStr">
        <is>
          <t>MENS</t>
        </is>
      </c>
      <c r="H1279" s="0" t="inlineStr">
        <is>
          <t>3XL</t>
        </is>
      </c>
      <c r="I1279" s="0">
        <v>29.99</v>
      </c>
      <c r="J1279" s="0">
        <v>1</v>
      </c>
    </row>
    <row r="1280" spans="1:10" customHeight="0">
      <c r="A1280" s="0">
        <f>HYPERLINK("https://dl.dropboxusercontent.com/scl/fi/6op29axuyfgib9w9wf0qn/113514-af.jpg?rlkey=gl3xuphaja4s6lszl58s51l9q&amp;dl=0","Click to download Image")</f>
      </c>
      <c r="C1280" s="0" t="inlineStr">
        <is>
          <t>Bex Mens Canvas Cap</t>
        </is>
      </c>
      <c r="D1280" s="0" t="inlineStr">
        <is>
          <t>'113514</t>
        </is>
      </c>
      <c r="E1280" s="0" t="inlineStr">
        <is>
          <t>ISU BEX:113514</t>
        </is>
      </c>
      <c r="F1280" s="0" t="inlineStr">
        <is>
          <t>'701113514001</t>
        </is>
      </c>
      <c r="G1280" s="0" t="inlineStr">
        <is>
          <t>MENS</t>
        </is>
      </c>
      <c r="H1280" s="0" t="inlineStr">
        <is>
          <t>STANDARD:58CM</t>
        </is>
      </c>
      <c r="I1280" s="0">
        <v>19.99</v>
      </c>
      <c r="J1280" s="0">
        <v>93</v>
      </c>
    </row>
    <row r="1281" spans="1:10" customHeight="0">
      <c r="A1281" s="0">
        <f>HYPERLINK("https://dl.dropboxusercontent.com/scl/fi/rv8oav19fn4hfipz2f4cy/112829-af.jpg?rlkey=d4bytplbbg65sdwhf26moxb9l&amp;dl=0","Click to download Image")</f>
      </c>
      <c r="C1281" s="0" t="inlineStr">
        <is>
          <t>Archer Jacquard Knit Scarf</t>
        </is>
      </c>
      <c r="D1281" s="0" t="inlineStr">
        <is>
          <t>'112829</t>
        </is>
      </c>
      <c r="E1281" s="0" t="inlineStr">
        <is>
          <t>ISU ARCHER CARDINAL:112829</t>
        </is>
      </c>
      <c r="F1281" s="0" t="inlineStr">
        <is>
          <t>'701112829014</t>
        </is>
      </c>
      <c r="H1281" s="0" t="inlineStr">
        <is>
          <t>OS</t>
        </is>
      </c>
      <c r="I1281" s="0">
        <v>19.99</v>
      </c>
      <c r="J1281" s="0">
        <v>236</v>
      </c>
    </row>
    <row r="1282" spans="1:10" customHeight="0">
      <c r="A1282" s="0">
        <f>HYPERLINK("https://dl.dropboxusercontent.com/scl/fi/3e5d7pxnb1e3jpwbfrmig/113502-af.jpg?rlkey=g1cai87ex79um7u1p7z1jg5jw&amp;dl=0","Click to download Image")</f>
      </c>
      <c r="C1282" s="0" t="inlineStr">
        <is>
          <t>Baxter Men's Cap</t>
        </is>
      </c>
      <c r="D1282" s="0" t="inlineStr">
        <is>
          <t>'113502</t>
        </is>
      </c>
      <c r="E1282" s="0" t="inlineStr">
        <is>
          <t>ISU BAXTER:113502</t>
        </is>
      </c>
      <c r="F1282" s="0" t="inlineStr">
        <is>
          <t>'701113502008</t>
        </is>
      </c>
      <c r="G1282" s="0" t="inlineStr">
        <is>
          <t>MENS</t>
        </is>
      </c>
      <c r="H1282" s="0" t="inlineStr">
        <is>
          <t>STANDARD:58CM</t>
        </is>
      </c>
      <c r="I1282" s="0">
        <v>19.99</v>
      </c>
      <c r="J1282" s="0">
        <v>4</v>
      </c>
    </row>
    <row r="1283" spans="1:10" customHeight="0">
      <c r="A1283" s="0">
        <f>HYPERLINK("https://dl.dropboxusercontent.com/scl/fi/ewovs23paqc2brwi56i3u/112895-f.jpg?rlkey=shoj5vdifvefb3qk4fp26iju9&amp;dl=0","Click to download Image")</f>
      </c>
      <c r="C1283" s="0" t="inlineStr">
        <is>
          <t>Anise Women's Beanie</t>
        </is>
      </c>
      <c r="D1283" s="0" t="inlineStr">
        <is>
          <t>'112895</t>
        </is>
      </c>
      <c r="E1283" s="0" t="inlineStr">
        <is>
          <t>ISU ANISE GREY:112895</t>
        </is>
      </c>
      <c r="F1283" s="0" t="inlineStr">
        <is>
          <t>'701112895019</t>
        </is>
      </c>
      <c r="G1283" s="0" t="inlineStr">
        <is>
          <t>WOMENS</t>
        </is>
      </c>
      <c r="H1283" s="0" t="inlineStr">
        <is>
          <t>8IN W X 11IN H, 2. 5IN CUFF</t>
        </is>
      </c>
      <c r="I1283" s="0">
        <v>24.99</v>
      </c>
      <c r="J1283" s="0">
        <v>8</v>
      </c>
    </row>
    <row r="1284" spans="1:10" customHeight="0">
      <c r="A1284" s="0">
        <f>HYPERLINK("https://dl.dropboxusercontent.com/scl/fi/qmrr4t53vi45irpj4x611/130118-f.jpg?rlkey=mm63kzd06q9y9y2x2h6dsvxdy&amp;dl=0","Click to download Image")</f>
      </c>
      <c r="B1284" s="0">
        <f>HYPERLINK("https://dl.dropboxusercontent.com/scl/fi/5lh1q5euf9puurw3pss5v/mens-polo-size-chartsbrent.jpg?rlkey=8zwtne1l06cenvv0tcbsky3pk&amp;dl=0","Click to download SizeChart")</f>
      </c>
      <c r="C1284" s="0" t="inlineStr">
        <is>
          <t>Bellamy Men's Polo</t>
        </is>
      </c>
      <c r="D1284" s="0" t="inlineStr">
        <is>
          <t>'130118</t>
        </is>
      </c>
      <c r="E1284" s="0" t="inlineStr">
        <is>
          <t>ISU BELLAM M CL:130118A-S</t>
        </is>
      </c>
      <c r="F1284" s="0" t="inlineStr">
        <is>
          <t>'801130118043</t>
        </is>
      </c>
      <c r="G1284" s="0" t="inlineStr">
        <is>
          <t>MENS</t>
        </is>
      </c>
      <c r="H1284" s="0" t="inlineStr">
        <is>
          <t>S</t>
        </is>
      </c>
      <c r="I1284" s="0">
        <v>39.99</v>
      </c>
      <c r="J1284" s="0">
        <v>2</v>
      </c>
    </row>
    <row r="1285" spans="1:10" customHeight="0">
      <c r="A1285" s="0">
        <f>HYPERLINK("https://dl.dropboxusercontent.com/scl/fi/cdbi2lij2ydybm676hk1p/123494-af.jpg?rlkey=c5c7rxyum2kul9xp1r0t18060&amp;dl=0","Click to download Image")</f>
      </c>
      <c r="C1285" s="0" t="inlineStr">
        <is>
          <t>Belmont Tote</t>
        </is>
      </c>
      <c r="D1285" s="0" t="inlineStr">
        <is>
          <t>'123494</t>
        </is>
      </c>
      <c r="E1285" s="0" t="inlineStr">
        <is>
          <t>ISU BELMON BK:123494</t>
        </is>
      </c>
      <c r="F1285" s="0" t="inlineStr">
        <is>
          <t>'901123494014</t>
        </is>
      </c>
      <c r="H1285" s="0" t="inlineStr">
        <is>
          <t>14 W X 16 H X 6 D</t>
        </is>
      </c>
      <c r="I1285" s="0">
        <v>49.99</v>
      </c>
      <c r="J1285" s="0">
        <v>46</v>
      </c>
    </row>
    <row r="1286" spans="1:10" customHeight="0">
      <c r="A1286" s="0">
        <f>HYPERLINK("https://dl.dropboxusercontent.com/scl/fi/92k3shis6r659c5hnue9b/isu-set-f.jpg?rlkey=dbzz7vvr5xtu6ox7pbkkmy8sz&amp;dl=0","Click to download Image")</f>
      </c>
      <c r="C1286" s="0" t="inlineStr">
        <is>
          <t>Bryn Infant Bodysuit</t>
        </is>
      </c>
      <c r="D1286" s="0" t="inlineStr">
        <is>
          <t>'123125</t>
        </is>
      </c>
      <c r="E1286" s="0" t="inlineStr">
        <is>
          <t>ISU BRYN I GD:123125A-0-3M</t>
        </is>
      </c>
      <c r="F1286" s="0" t="inlineStr">
        <is>
          <t>'801123125003</t>
        </is>
      </c>
      <c r="G1286" s="0" t="inlineStr">
        <is>
          <t>INFANT</t>
        </is>
      </c>
      <c r="H1286" s="0" t="inlineStr">
        <is>
          <t>0-3M</t>
        </is>
      </c>
      <c r="I1286" s="0">
        <v>29.99</v>
      </c>
      <c r="J1286" s="0">
        <v>4</v>
      </c>
    </row>
    <row r="1287" spans="1:10" customHeight="0">
      <c r="A1287" s="0">
        <f>HYPERLINK("https://dl.dropboxusercontent.com/scl/fi/92k3shis6r659c5hnue9b/isu-set-f.jpg?rlkey=dbzz7vvr5xtu6ox7pbkkmy8sz&amp;dl=0","Click to download Image")</f>
      </c>
      <c r="C1287" s="0" t="inlineStr">
        <is>
          <t>Bryn Infant Bodysuit</t>
        </is>
      </c>
      <c r="D1287" s="0" t="inlineStr">
        <is>
          <t>'123125</t>
        </is>
      </c>
      <c r="E1287" s="0" t="inlineStr">
        <is>
          <t>ISU BRYN I GD:123125B-3-6M</t>
        </is>
      </c>
      <c r="F1287" s="0" t="inlineStr">
        <is>
          <t>'801123125010</t>
        </is>
      </c>
      <c r="G1287" s="0" t="inlineStr">
        <is>
          <t>INFANT</t>
        </is>
      </c>
      <c r="H1287" s="0" t="inlineStr">
        <is>
          <t>3-6M</t>
        </is>
      </c>
      <c r="I1287" s="0">
        <v>29.99</v>
      </c>
      <c r="J1287" s="0">
        <v>2</v>
      </c>
    </row>
    <row r="1288" spans="1:10" customHeight="0">
      <c r="A1288" s="0">
        <f>HYPERLINK("https://dl.dropboxusercontent.com/scl/fi/92k3shis6r659c5hnue9b/isu-set-f.jpg?rlkey=dbzz7vvr5xtu6ox7pbkkmy8sz&amp;dl=0","Click to download Image")</f>
      </c>
      <c r="C1288" s="0" t="inlineStr">
        <is>
          <t>Bryn Infant Bodysuit</t>
        </is>
      </c>
      <c r="D1288" s="0" t="inlineStr">
        <is>
          <t>'123125</t>
        </is>
      </c>
      <c r="E1288" s="0" t="inlineStr">
        <is>
          <t>ISU BRYN I GD:123125C-6-9M</t>
        </is>
      </c>
      <c r="F1288" s="0" t="inlineStr">
        <is>
          <t>'801123125027</t>
        </is>
      </c>
      <c r="G1288" s="0" t="inlineStr">
        <is>
          <t>INFANT</t>
        </is>
      </c>
      <c r="H1288" s="0" t="inlineStr">
        <is>
          <t>6-9M</t>
        </is>
      </c>
      <c r="I1288" s="0">
        <v>29.99</v>
      </c>
      <c r="J1288" s="0">
        <v>0</v>
      </c>
    </row>
    <row r="1289" spans="1:10" customHeight="0">
      <c r="A1289" s="0">
        <f>HYPERLINK("https://dl.dropboxusercontent.com/scl/fi/92k3shis6r659c5hnue9b/isu-set-f.jpg?rlkey=dbzz7vvr5xtu6ox7pbkkmy8sz&amp;dl=0","Click to download Image")</f>
      </c>
      <c r="C1289" s="0" t="inlineStr">
        <is>
          <t>Bryn Infant Bodysuit</t>
        </is>
      </c>
      <c r="D1289" s="0" t="inlineStr">
        <is>
          <t>'123125</t>
        </is>
      </c>
      <c r="E1289" s="0" t="inlineStr">
        <is>
          <t>ISU BRYN I GD:123125F-12M</t>
        </is>
      </c>
      <c r="F1289" s="0" t="inlineStr">
        <is>
          <t>'801123125034</t>
        </is>
      </c>
      <c r="G1289" s="0" t="inlineStr">
        <is>
          <t>INFANT</t>
        </is>
      </c>
      <c r="H1289" s="0" t="inlineStr">
        <is>
          <t>12M</t>
        </is>
      </c>
      <c r="I1289" s="0">
        <v>29.99</v>
      </c>
      <c r="J1289" s="0">
        <v>0</v>
      </c>
    </row>
    <row r="1290" spans="1:10" customHeight="0">
      <c r="A1290" s="0">
        <f>HYPERLINK("https://dl.dropboxusercontent.com/scl/fi/92k3shis6r659c5hnue9b/isu-set-f.jpg?rlkey=dbzz7vvr5xtu6ox7pbkkmy8sz&amp;dl=0","Click to download Image")</f>
      </c>
      <c r="C1290" s="0" t="inlineStr">
        <is>
          <t>Bryn Infant Bodysuit</t>
        </is>
      </c>
      <c r="D1290" s="0" t="inlineStr">
        <is>
          <t>'123125</t>
        </is>
      </c>
      <c r="E1290" s="0" t="inlineStr">
        <is>
          <t>ISU BRYN I GD 12PK:123125Z-12PK</t>
        </is>
      </c>
      <c r="F1290" s="0" t="inlineStr">
        <is>
          <t>'801123125997</t>
        </is>
      </c>
      <c r="G1290" s="0" t="inlineStr">
        <is>
          <t>INFANT</t>
        </is>
      </c>
      <c r="H1290" s="0" t="inlineStr">
        <is>
          <t>12 PACK</t>
        </is>
      </c>
      <c r="I1290" s="0">
        <v>288</v>
      </c>
      <c r="J1290" s="0">
        <v>0</v>
      </c>
    </row>
    <row r="1291" spans="1:10" customHeight="0">
      <c r="A1291" s="0">
        <f>HYPERLINK("https://dl.dropboxusercontent.com/scl/fi/t30zir0xsgug02fo3ds1z/113397f39366.jpg?rlkey=3g8zze4r6jgjdba6axpkhn0qa&amp;dl=0","Click to download Image")</f>
      </c>
      <c r="B1291" s="0">
        <f>HYPERLINK("https://dl.dropboxusercontent.com/scl/fi/mtd5j12pz3mpdfjlrl1ie/mens-jackets-size-chartscolin.jpg?rlkey=zq5zpln55hirdp3c2lnv30scd&amp;dl=0","Click to download SizeChart")</f>
      </c>
      <c r="C1291" s="0" t="inlineStr">
        <is>
          <t>Colin Men's Puffer Jacket</t>
        </is>
      </c>
      <c r="D1291" s="0" t="inlineStr">
        <is>
          <t>'113398</t>
        </is>
      </c>
      <c r="E1291" s="0" t="inlineStr">
        <is>
          <t>ISU COLIN M BLACK:113398A-S</t>
        </is>
      </c>
      <c r="F1291" s="0" t="inlineStr">
        <is>
          <t>'801113398042</t>
        </is>
      </c>
      <c r="G1291" s="0" t="inlineStr">
        <is>
          <t>MENS</t>
        </is>
      </c>
      <c r="H1291" s="0" t="inlineStr">
        <is>
          <t>S</t>
        </is>
      </c>
      <c r="I1291" s="0">
        <v>99.99</v>
      </c>
      <c r="J1291" s="0">
        <v>5</v>
      </c>
    </row>
    <row r="1292" spans="1:10" customHeight="0">
      <c r="A1292" s="0">
        <f>HYPERLINK("https://dl.dropboxusercontent.com/scl/fi/t30zir0xsgug02fo3ds1z/113397f39366.jpg?rlkey=3g8zze4r6jgjdba6axpkhn0qa&amp;dl=0","Click to download Image")</f>
      </c>
      <c r="B1292" s="0">
        <f>HYPERLINK("https://dl.dropboxusercontent.com/scl/fi/mtd5j12pz3mpdfjlrl1ie/mens-jackets-size-chartscolin.jpg?rlkey=zq5zpln55hirdp3c2lnv30scd&amp;dl=0","Click to download SizeChart")</f>
      </c>
      <c r="C1292" s="0" t="inlineStr">
        <is>
          <t>Colin Men's Puffer Jacket</t>
        </is>
      </c>
      <c r="D1292" s="0" t="inlineStr">
        <is>
          <t>'113398</t>
        </is>
      </c>
      <c r="E1292" s="0" t="inlineStr">
        <is>
          <t>ISU COLIN M BLACK:113398B-M</t>
        </is>
      </c>
      <c r="F1292" s="0" t="inlineStr">
        <is>
          <t>'801113398059</t>
        </is>
      </c>
      <c r="G1292" s="0" t="inlineStr">
        <is>
          <t>MENS</t>
        </is>
      </c>
      <c r="H1292" s="0" t="inlineStr">
        <is>
          <t>M</t>
        </is>
      </c>
      <c r="I1292" s="0">
        <v>99.99</v>
      </c>
      <c r="J1292" s="0">
        <v>13</v>
      </c>
    </row>
    <row r="1293" spans="1:10" customHeight="0">
      <c r="A1293" s="0">
        <f>HYPERLINK("https://dl.dropboxusercontent.com/scl/fi/t30zir0xsgug02fo3ds1z/113397f39366.jpg?rlkey=3g8zze4r6jgjdba6axpkhn0qa&amp;dl=0","Click to download Image")</f>
      </c>
      <c r="B1293" s="0">
        <f>HYPERLINK("https://dl.dropboxusercontent.com/scl/fi/mtd5j12pz3mpdfjlrl1ie/mens-jackets-size-chartscolin.jpg?rlkey=zq5zpln55hirdp3c2lnv30scd&amp;dl=0","Click to download SizeChart")</f>
      </c>
      <c r="C1293" s="0" t="inlineStr">
        <is>
          <t>Colin Men's Puffer Jacket</t>
        </is>
      </c>
      <c r="D1293" s="0" t="inlineStr">
        <is>
          <t>'113398</t>
        </is>
      </c>
      <c r="E1293" s="0" t="inlineStr">
        <is>
          <t>ISU COLIN M BLACK:113398C-L</t>
        </is>
      </c>
      <c r="F1293" s="0" t="inlineStr">
        <is>
          <t>'801113398066</t>
        </is>
      </c>
      <c r="G1293" s="0" t="inlineStr">
        <is>
          <t>MENS</t>
        </is>
      </c>
      <c r="H1293" s="0" t="inlineStr">
        <is>
          <t>L</t>
        </is>
      </c>
      <c r="I1293" s="0">
        <v>99.99</v>
      </c>
      <c r="J1293" s="0">
        <v>26</v>
      </c>
    </row>
    <row r="1294" spans="1:10" customHeight="0">
      <c r="A1294" s="0">
        <f>HYPERLINK("https://dl.dropboxusercontent.com/scl/fi/t30zir0xsgug02fo3ds1z/113397f39366.jpg?rlkey=3g8zze4r6jgjdba6axpkhn0qa&amp;dl=0","Click to download Image")</f>
      </c>
      <c r="B1294" s="0">
        <f>HYPERLINK("https://dl.dropboxusercontent.com/scl/fi/mtd5j12pz3mpdfjlrl1ie/mens-jackets-size-chartscolin.jpg?rlkey=zq5zpln55hirdp3c2lnv30scd&amp;dl=0","Click to download SizeChart")</f>
      </c>
      <c r="C1294" s="0" t="inlineStr">
        <is>
          <t>Colin Men's Puffer Jacket</t>
        </is>
      </c>
      <c r="D1294" s="0" t="inlineStr">
        <is>
          <t>'113398</t>
        </is>
      </c>
      <c r="E1294" s="0" t="inlineStr">
        <is>
          <t>ISU COLIN M BLACK:113398D-XL</t>
        </is>
      </c>
      <c r="F1294" s="0" t="inlineStr">
        <is>
          <t>'801113398073</t>
        </is>
      </c>
      <c r="G1294" s="0" t="inlineStr">
        <is>
          <t>MENS</t>
        </is>
      </c>
      <c r="H1294" s="0" t="inlineStr">
        <is>
          <t>XL</t>
        </is>
      </c>
      <c r="I1294" s="0">
        <v>99.99</v>
      </c>
      <c r="J1294" s="0">
        <v>16</v>
      </c>
    </row>
    <row r="1295" spans="1:10" customHeight="0">
      <c r="A1295" s="0">
        <f>HYPERLINK("https://dl.dropboxusercontent.com/scl/fi/t30zir0xsgug02fo3ds1z/113397f39366.jpg?rlkey=3g8zze4r6jgjdba6axpkhn0qa&amp;dl=0","Click to download Image")</f>
      </c>
      <c r="B1295" s="0">
        <f>HYPERLINK("https://dl.dropboxusercontent.com/scl/fi/mtd5j12pz3mpdfjlrl1ie/mens-jackets-size-chartscolin.jpg?rlkey=zq5zpln55hirdp3c2lnv30scd&amp;dl=0","Click to download SizeChart")</f>
      </c>
      <c r="C1295" s="0" t="inlineStr">
        <is>
          <t>Colin Men's Puffer Jacket</t>
        </is>
      </c>
      <c r="D1295" s="0" t="inlineStr">
        <is>
          <t>'113398</t>
        </is>
      </c>
      <c r="E1295" s="0" t="inlineStr">
        <is>
          <t>ISU COLIN M BLACK:113398E-2XL</t>
        </is>
      </c>
      <c r="F1295" s="0" t="inlineStr">
        <is>
          <t>'801113398080</t>
        </is>
      </c>
      <c r="G1295" s="0" t="inlineStr">
        <is>
          <t>MENS</t>
        </is>
      </c>
      <c r="H1295" s="0" t="inlineStr">
        <is>
          <t>2XL</t>
        </is>
      </c>
      <c r="I1295" s="0">
        <v>99.99</v>
      </c>
      <c r="J1295" s="0">
        <v>10</v>
      </c>
    </row>
    <row r="1296" spans="1:10" customHeight="0">
      <c r="A1296" s="0">
        <f>HYPERLINK("https://dl.dropboxusercontent.com/scl/fi/t30zir0xsgug02fo3ds1z/113397f39366.jpg?rlkey=3g8zze4r6jgjdba6axpkhn0qa&amp;dl=0","Click to download Image")</f>
      </c>
      <c r="B1296" s="0">
        <f>HYPERLINK("https://dl.dropboxusercontent.com/scl/fi/mtd5j12pz3mpdfjlrl1ie/mens-jackets-size-chartscolin.jpg?rlkey=zq5zpln55hirdp3c2lnv30scd&amp;dl=0","Click to download SizeChart")</f>
      </c>
      <c r="C1296" s="0" t="inlineStr">
        <is>
          <t>Colin Men's Puffer Jacket</t>
        </is>
      </c>
      <c r="D1296" s="0" t="inlineStr">
        <is>
          <t>'113398</t>
        </is>
      </c>
      <c r="E1296" s="0" t="inlineStr">
        <is>
          <t>ISU COLIN M BLACK:113398F-3XL</t>
        </is>
      </c>
      <c r="F1296" s="0" t="inlineStr">
        <is>
          <t>'801113398097</t>
        </is>
      </c>
      <c r="G1296" s="0" t="inlineStr">
        <is>
          <t>MENS</t>
        </is>
      </c>
      <c r="H1296" s="0" t="inlineStr">
        <is>
          <t>3XL</t>
        </is>
      </c>
      <c r="I1296" s="0">
        <v>99.99</v>
      </c>
      <c r="J1296" s="0">
        <v>3</v>
      </c>
    </row>
    <row r="1297" spans="1:10" customHeight="0">
      <c r="A1297" s="0">
        <f>HYPERLINK("https://dl.dropboxusercontent.com/scl/fi/t30zir0xsgug02fo3ds1z/113397f39366.jpg?rlkey=3g8zze4r6jgjdba6axpkhn0qa&amp;dl=0","Click to download Image")</f>
      </c>
      <c r="B1297" s="0">
        <f>HYPERLINK("https://dl.dropboxusercontent.com/scl/fi/mtd5j12pz3mpdfjlrl1ie/mens-jackets-size-chartscolin.jpg?rlkey=zq5zpln55hirdp3c2lnv30scd&amp;dl=0","Click to download SizeChart")</f>
      </c>
      <c r="C1297" s="0" t="inlineStr">
        <is>
          <t>Colin Men's Puffer Jacket</t>
        </is>
      </c>
      <c r="D1297" s="0" t="inlineStr">
        <is>
          <t>'113398</t>
        </is>
      </c>
      <c r="E1297" s="0" t="inlineStr">
        <is>
          <t>ISU COLIN M BLACK 12 PACK:113398Z-12PK</t>
        </is>
      </c>
      <c r="F1297" s="0" t="inlineStr">
        <is>
          <t>'801113398998</t>
        </is>
      </c>
      <c r="G1297" s="0" t="inlineStr">
        <is>
          <t>MENS</t>
        </is>
      </c>
      <c r="H1297" s="0" t="inlineStr">
        <is>
          <t>12 PACK</t>
        </is>
      </c>
      <c r="I1297" s="0">
        <v>966</v>
      </c>
      <c r="J1297" s="0">
        <v>4</v>
      </c>
    </row>
    <row r="1298" spans="1:10" customHeight="0">
      <c r="A1298" s="0">
        <f>HYPERLINK("https://dl.dropboxusercontent.com/scl/fi/ebui0cylxvd32l1sbohcm/elkhart-128481-tn.jpg?rlkey=ys8k9yazudxwvy6i5x9hzzmi8&amp;dl=0","Click to download Image")</f>
      </c>
      <c r="B1298" s="0">
        <f>HYPERLINK("https://dl.dropboxusercontent.com/scl/fi/czikyfdrlcpbyd6h166qj/graphic-update2022-mens.jpg?rlkey=4kikom6lcnnr4w6tod0wijsfd&amp;dl=0","Click to download SizeChart")</f>
      </c>
      <c r="C1298" s="0" t="inlineStr">
        <is>
          <t>Elkhart Men's Short Sleeve Shirt</t>
        </is>
      </c>
      <c r="D1298" s="0" t="inlineStr">
        <is>
          <t>'128481</t>
        </is>
      </c>
      <c r="E1298" s="0" t="inlineStr">
        <is>
          <t>ISU ELKHAR M WE:128481A-S</t>
        </is>
      </c>
      <c r="F1298" s="0" t="inlineStr">
        <is>
          <t>'801128481043</t>
        </is>
      </c>
      <c r="G1298" s="0" t="inlineStr">
        <is>
          <t>MENS</t>
        </is>
      </c>
      <c r="H1298" s="0" t="inlineStr">
        <is>
          <t>S</t>
        </is>
      </c>
      <c r="I1298" s="0">
        <v>29.99</v>
      </c>
      <c r="J1298" s="0">
        <v>0</v>
      </c>
    </row>
    <row r="1299" spans="1:10" customHeight="0">
      <c r="A1299" s="0">
        <f>HYPERLINK("https://dl.dropboxusercontent.com/scl/fi/ebui0cylxvd32l1sbohcm/elkhart-128481-tn.jpg?rlkey=ys8k9yazudxwvy6i5x9hzzmi8&amp;dl=0","Click to download Image")</f>
      </c>
      <c r="B1299" s="0">
        <f>HYPERLINK("https://dl.dropboxusercontent.com/scl/fi/czikyfdrlcpbyd6h166qj/graphic-update2022-mens.jpg?rlkey=4kikom6lcnnr4w6tod0wijsfd&amp;dl=0","Click to download SizeChart")</f>
      </c>
      <c r="C1299" s="0" t="inlineStr">
        <is>
          <t>Elkhart Men's Short Sleeve Shirt</t>
        </is>
      </c>
      <c r="D1299" s="0" t="inlineStr">
        <is>
          <t>'128481</t>
        </is>
      </c>
      <c r="E1299" s="0" t="inlineStr">
        <is>
          <t>ISU ELKHAR M WE:128481B-M</t>
        </is>
      </c>
      <c r="F1299" s="0" t="inlineStr">
        <is>
          <t>'801128481050</t>
        </is>
      </c>
      <c r="G1299" s="0" t="inlineStr">
        <is>
          <t>MENS</t>
        </is>
      </c>
      <c r="H1299" s="0" t="inlineStr">
        <is>
          <t>M</t>
        </is>
      </c>
      <c r="I1299" s="0">
        <v>29.99</v>
      </c>
      <c r="J1299" s="0">
        <v>5</v>
      </c>
    </row>
    <row r="1300" spans="1:10" customHeight="0">
      <c r="A1300" s="0">
        <f>HYPERLINK("https://dl.dropboxusercontent.com/scl/fi/ebui0cylxvd32l1sbohcm/elkhart-128481-tn.jpg?rlkey=ys8k9yazudxwvy6i5x9hzzmi8&amp;dl=0","Click to download Image")</f>
      </c>
      <c r="B1300" s="0">
        <f>HYPERLINK("https://dl.dropboxusercontent.com/scl/fi/czikyfdrlcpbyd6h166qj/graphic-update2022-mens.jpg?rlkey=4kikom6lcnnr4w6tod0wijsfd&amp;dl=0","Click to download SizeChart")</f>
      </c>
      <c r="C1300" s="0" t="inlineStr">
        <is>
          <t>Elkhart Men's Short Sleeve Shirt</t>
        </is>
      </c>
      <c r="D1300" s="0" t="inlineStr">
        <is>
          <t>'128481</t>
        </is>
      </c>
      <c r="E1300" s="0" t="inlineStr">
        <is>
          <t>ISU ELKHAR M WE:128481C-L</t>
        </is>
      </c>
      <c r="F1300" s="0" t="inlineStr">
        <is>
          <t>'801128481067</t>
        </is>
      </c>
      <c r="G1300" s="0" t="inlineStr">
        <is>
          <t>MENS</t>
        </is>
      </c>
      <c r="H1300" s="0" t="inlineStr">
        <is>
          <t>L</t>
        </is>
      </c>
      <c r="I1300" s="0">
        <v>29.99</v>
      </c>
      <c r="J1300" s="0">
        <v>3</v>
      </c>
    </row>
    <row r="1301" spans="1:10" customHeight="0">
      <c r="A1301" s="0">
        <f>HYPERLINK("https://dl.dropboxusercontent.com/scl/fi/ebui0cylxvd32l1sbohcm/elkhart-128481-tn.jpg?rlkey=ys8k9yazudxwvy6i5x9hzzmi8&amp;dl=0","Click to download Image")</f>
      </c>
      <c r="B1301" s="0">
        <f>HYPERLINK("https://dl.dropboxusercontent.com/scl/fi/czikyfdrlcpbyd6h166qj/graphic-update2022-mens.jpg?rlkey=4kikom6lcnnr4w6tod0wijsfd&amp;dl=0","Click to download SizeChart")</f>
      </c>
      <c r="C1301" s="0" t="inlineStr">
        <is>
          <t>Elkhart Men's Short Sleeve Shirt</t>
        </is>
      </c>
      <c r="D1301" s="0" t="inlineStr">
        <is>
          <t>'128481</t>
        </is>
      </c>
      <c r="E1301" s="0" t="inlineStr">
        <is>
          <t>ISU ELKHAR M WE:128481D-XL</t>
        </is>
      </c>
      <c r="F1301" s="0" t="inlineStr">
        <is>
          <t>'801128481074</t>
        </is>
      </c>
      <c r="G1301" s="0" t="inlineStr">
        <is>
          <t>MENS</t>
        </is>
      </c>
      <c r="H1301" s="0" t="inlineStr">
        <is>
          <t>XL</t>
        </is>
      </c>
      <c r="I1301" s="0">
        <v>29.99</v>
      </c>
      <c r="J1301" s="0">
        <v>13</v>
      </c>
    </row>
    <row r="1302" spans="1:10" customHeight="0">
      <c r="A1302" s="0">
        <f>HYPERLINK("https://dl.dropboxusercontent.com/scl/fi/ebui0cylxvd32l1sbohcm/elkhart-128481-tn.jpg?rlkey=ys8k9yazudxwvy6i5x9hzzmi8&amp;dl=0","Click to download Image")</f>
      </c>
      <c r="B1302" s="0">
        <f>HYPERLINK("https://dl.dropboxusercontent.com/scl/fi/czikyfdrlcpbyd6h166qj/graphic-update2022-mens.jpg?rlkey=4kikom6lcnnr4w6tod0wijsfd&amp;dl=0","Click to download SizeChart")</f>
      </c>
      <c r="C1302" s="0" t="inlineStr">
        <is>
          <t>Elkhart Men's Short Sleeve Shirt</t>
        </is>
      </c>
      <c r="D1302" s="0" t="inlineStr">
        <is>
          <t>'128481</t>
        </is>
      </c>
      <c r="E1302" s="0" t="inlineStr">
        <is>
          <t>ISU ELKHAR M WE:128481E-2XL</t>
        </is>
      </c>
      <c r="F1302" s="0" t="inlineStr">
        <is>
          <t>'801128481081</t>
        </is>
      </c>
      <c r="G1302" s="0" t="inlineStr">
        <is>
          <t>MENS</t>
        </is>
      </c>
      <c r="H1302" s="0" t="inlineStr">
        <is>
          <t>2XL</t>
        </is>
      </c>
      <c r="I1302" s="0">
        <v>29.99</v>
      </c>
      <c r="J1302" s="0">
        <v>5</v>
      </c>
    </row>
    <row r="1303" spans="1:10" customHeight="0">
      <c r="A1303" s="0">
        <f>HYPERLINK("https://dl.dropboxusercontent.com/scl/fi/ebui0cylxvd32l1sbohcm/elkhart-128481-tn.jpg?rlkey=ys8k9yazudxwvy6i5x9hzzmi8&amp;dl=0","Click to download Image")</f>
      </c>
      <c r="B1303" s="0">
        <f>HYPERLINK("https://dl.dropboxusercontent.com/scl/fi/czikyfdrlcpbyd6h166qj/graphic-update2022-mens.jpg?rlkey=4kikom6lcnnr4w6tod0wijsfd&amp;dl=0","Click to download SizeChart")</f>
      </c>
      <c r="C1303" s="0" t="inlineStr">
        <is>
          <t>Elkhart Men's Short Sleeve Shirt</t>
        </is>
      </c>
      <c r="D1303" s="0" t="inlineStr">
        <is>
          <t>'128481</t>
        </is>
      </c>
      <c r="E1303" s="0" t="inlineStr">
        <is>
          <t>ISU ELKHAR M WE:128481F-3XL</t>
        </is>
      </c>
      <c r="F1303" s="0" t="inlineStr">
        <is>
          <t>'801128481098</t>
        </is>
      </c>
      <c r="G1303" s="0" t="inlineStr">
        <is>
          <t>MENS</t>
        </is>
      </c>
      <c r="H1303" s="0" t="inlineStr">
        <is>
          <t>3XL</t>
        </is>
      </c>
      <c r="I1303" s="0">
        <v>29.99</v>
      </c>
      <c r="J1303" s="0">
        <v>1</v>
      </c>
    </row>
    <row r="1304" spans="1:10" customHeight="0">
      <c r="A1304" s="0">
        <f>HYPERLINK("https://dl.dropboxusercontent.com/scl/fi/nqthqy9ahvmg11g6x3kca/117400-af.jpg?rlkey=fxze8cqh8k05ti4ozp44svl53&amp;dl=0","Click to download Image")</f>
      </c>
      <c r="C1304" s="0" t="inlineStr">
        <is>
          <t>Adalee Women's Cap</t>
        </is>
      </c>
      <c r="D1304" s="0" t="inlineStr">
        <is>
          <t>'117400</t>
        </is>
      </c>
      <c r="E1304" s="0" t="inlineStr">
        <is>
          <t>ISU ADALEE A CARDINAL:117400</t>
        </is>
      </c>
      <c r="F1304" s="0" t="inlineStr">
        <is>
          <t>'701117400010</t>
        </is>
      </c>
      <c r="G1304" s="0" t="inlineStr">
        <is>
          <t>WOMENS</t>
        </is>
      </c>
      <c r="H1304" s="0" t="inlineStr">
        <is>
          <t>WOMENS</t>
        </is>
      </c>
      <c r="I1304" s="0">
        <v>19.99</v>
      </c>
      <c r="J1304" s="0">
        <v>24</v>
      </c>
    </row>
    <row r="1305" spans="1:10" customHeight="0">
      <c r="A1305" s="0">
        <f>HYPERLINK("https://dl.dropboxusercontent.com/scl/fi/92z39h52u4yfewhfd3dzv/112615-af.jpg?rlkey=xpylr6qna32afeuqrb3awmsmw&amp;dl=0","Click to download Image")</f>
      </c>
      <c r="C1305" s="0" t="inlineStr">
        <is>
          <t>Gregory Jacquard Knit Beanie</t>
        </is>
      </c>
      <c r="D1305" s="0" t="inlineStr">
        <is>
          <t>'112615</t>
        </is>
      </c>
      <c r="E1305" s="0" t="inlineStr">
        <is>
          <t>ISU GREGORY:112615</t>
        </is>
      </c>
      <c r="F1305" s="0" t="inlineStr">
        <is>
          <t>'701112615013</t>
        </is>
      </c>
      <c r="G1305" s="0" t="inlineStr">
        <is>
          <t>MENS</t>
        </is>
      </c>
      <c r="H1305" s="0" t="inlineStr">
        <is>
          <t>STANDARD MENS</t>
        </is>
      </c>
      <c r="I1305" s="0">
        <v>19.99</v>
      </c>
      <c r="J1305" s="0">
        <v>133</v>
      </c>
    </row>
    <row r="1306" spans="1:10" customHeight="0">
      <c r="A1306" s="0">
        <f>HYPERLINK("https://dl.dropboxusercontent.com/scl/fi/jlzmybjpt8415fpio73vs/115974-af.jpg?rlkey=fcv9z7i4y6sc8gkxjqjsq3ape&amp;dl=0","Click to download Image")</f>
      </c>
      <c r="C1306" s="0" t="inlineStr">
        <is>
          <t>January Women's Cap</t>
        </is>
      </c>
      <c r="D1306" s="0" t="inlineStr">
        <is>
          <t>'115974</t>
        </is>
      </c>
      <c r="E1306" s="0" t="inlineStr">
        <is>
          <t>ISU JANUARY:115974</t>
        </is>
      </c>
      <c r="F1306" s="0" t="inlineStr">
        <is>
          <t>'701115974018</t>
        </is>
      </c>
      <c r="G1306" s="0" t="inlineStr">
        <is>
          <t>WOMENS</t>
        </is>
      </c>
      <c r="H1306" s="0" t="inlineStr">
        <is>
          <t>WOMENS</t>
        </is>
      </c>
      <c r="I1306" s="0">
        <v>19.99</v>
      </c>
      <c r="J1306" s="0">
        <v>33</v>
      </c>
    </row>
    <row r="1307" spans="1:10" customHeight="0">
      <c r="A1307" s="0">
        <f>HYPERLINK("https://dl.dropboxusercontent.com/scl/fi/e28w8zlz08hem5adn3o95/dsc0286.jpg?rlkey=7eh6nmqa0622ivfgpuppbazc8&amp;dl=0","Click to download Image")</f>
      </c>
      <c r="C1307" s="0" t="inlineStr">
        <is>
          <t>Infinity Youth Girls Cap</t>
        </is>
      </c>
      <c r="D1307" s="0" t="inlineStr">
        <is>
          <t>'113474</t>
        </is>
      </c>
      <c r="E1307" s="0" t="inlineStr">
        <is>
          <t>ISU INFINITY:113474</t>
        </is>
      </c>
      <c r="F1307" s="0" t="inlineStr">
        <is>
          <t>'701113474039</t>
        </is>
      </c>
      <c r="G1307" s="0" t="inlineStr">
        <is>
          <t>YOUTH</t>
        </is>
      </c>
      <c r="H1307" s="0" t="inlineStr">
        <is>
          <t>YOUTH</t>
        </is>
      </c>
      <c r="I1307" s="0">
        <v>19.99</v>
      </c>
      <c r="J1307" s="0">
        <v>12</v>
      </c>
    </row>
    <row r="1308" spans="1:10" customHeight="0">
      <c r="A1308" s="0">
        <f>HYPERLINK("https://dl.dropboxusercontent.com/scl/fi/s9o3olkarhqam62n6bbyt/117547-f.jpg?rlkey=rlz9xvmr96vu1hgxock769qmo&amp;dl=0","Click to download Image")</f>
      </c>
      <c r="B1308" s="0">
        <f>HYPERLINK("https://dl.dropboxusercontent.com/scl/fi/10ohpg5zqhl0lvtxiymkq/mens-jackets-size-chartsjaxtyn.jpg?rlkey=kruqshwpiwb4w1px9xras9q2v&amp;dl=0","Click to download SizeChart")</f>
      </c>
      <c r="C1308" s="0" t="inlineStr">
        <is>
          <t>Jaxtyn Men's Jacket</t>
        </is>
      </c>
      <c r="D1308" s="0" t="inlineStr">
        <is>
          <t>'117547</t>
        </is>
      </c>
      <c r="E1308" s="0" t="inlineStr">
        <is>
          <t>ISU JAXTYN M BLACK:117547A-S</t>
        </is>
      </c>
      <c r="F1308" s="0" t="inlineStr">
        <is>
          <t>'801117547040</t>
        </is>
      </c>
      <c r="G1308" s="0" t="inlineStr">
        <is>
          <t>MENS</t>
        </is>
      </c>
      <c r="H1308" s="0" t="inlineStr">
        <is>
          <t>S</t>
        </is>
      </c>
      <c r="I1308" s="0">
        <v>82.99</v>
      </c>
      <c r="J1308" s="0">
        <v>1</v>
      </c>
    </row>
    <row r="1309" spans="1:10" customHeight="0">
      <c r="A1309" s="0">
        <f>HYPERLINK("https://dl.dropboxusercontent.com/scl/fi/s9o3olkarhqam62n6bbyt/117547-f.jpg?rlkey=rlz9xvmr96vu1hgxock769qmo&amp;dl=0","Click to download Image")</f>
      </c>
      <c r="B1309" s="0">
        <f>HYPERLINK("https://dl.dropboxusercontent.com/scl/fi/10ohpg5zqhl0lvtxiymkq/mens-jackets-size-chartsjaxtyn.jpg?rlkey=kruqshwpiwb4w1px9xras9q2v&amp;dl=0","Click to download SizeChart")</f>
      </c>
      <c r="C1309" s="0" t="inlineStr">
        <is>
          <t>Jaxtyn Men's Jacket</t>
        </is>
      </c>
      <c r="D1309" s="0" t="inlineStr">
        <is>
          <t>'117547</t>
        </is>
      </c>
      <c r="E1309" s="0" t="inlineStr">
        <is>
          <t>ISU JAXTYN M BLACK:117547B-M</t>
        </is>
      </c>
      <c r="F1309" s="0" t="inlineStr">
        <is>
          <t>'801117547057</t>
        </is>
      </c>
      <c r="G1309" s="0" t="inlineStr">
        <is>
          <t>MENS</t>
        </is>
      </c>
      <c r="H1309" s="0" t="inlineStr">
        <is>
          <t>M</t>
        </is>
      </c>
      <c r="I1309" s="0">
        <v>82.99</v>
      </c>
      <c r="J1309" s="0">
        <v>2</v>
      </c>
    </row>
    <row r="1310" spans="1:10" customHeight="0">
      <c r="A1310" s="0">
        <f>HYPERLINK("https://dl.dropboxusercontent.com/scl/fi/s9o3olkarhqam62n6bbyt/117547-f.jpg?rlkey=rlz9xvmr96vu1hgxock769qmo&amp;dl=0","Click to download Image")</f>
      </c>
      <c r="B1310" s="0">
        <f>HYPERLINK("https://dl.dropboxusercontent.com/scl/fi/10ohpg5zqhl0lvtxiymkq/mens-jackets-size-chartsjaxtyn.jpg?rlkey=kruqshwpiwb4w1px9xras9q2v&amp;dl=0","Click to download SizeChart")</f>
      </c>
      <c r="C1310" s="0" t="inlineStr">
        <is>
          <t>Jaxtyn Men's Jacket</t>
        </is>
      </c>
      <c r="D1310" s="0" t="inlineStr">
        <is>
          <t>'117547</t>
        </is>
      </c>
      <c r="E1310" s="0" t="inlineStr">
        <is>
          <t>ISU JAXTYN M BLACK:117547C-L</t>
        </is>
      </c>
      <c r="F1310" s="0" t="inlineStr">
        <is>
          <t>'801117547064</t>
        </is>
      </c>
      <c r="G1310" s="0" t="inlineStr">
        <is>
          <t>MENS</t>
        </is>
      </c>
      <c r="H1310" s="0" t="inlineStr">
        <is>
          <t>L</t>
        </is>
      </c>
      <c r="I1310" s="0">
        <v>82.99</v>
      </c>
      <c r="J1310" s="0">
        <v>2</v>
      </c>
    </row>
    <row r="1311" spans="1:10" customHeight="0">
      <c r="A1311" s="0">
        <f>HYPERLINK("https://dl.dropboxusercontent.com/scl/fi/s9o3olkarhqam62n6bbyt/117547-f.jpg?rlkey=rlz9xvmr96vu1hgxock769qmo&amp;dl=0","Click to download Image")</f>
      </c>
      <c r="B1311" s="0">
        <f>HYPERLINK("https://dl.dropboxusercontent.com/scl/fi/10ohpg5zqhl0lvtxiymkq/mens-jackets-size-chartsjaxtyn.jpg?rlkey=kruqshwpiwb4w1px9xras9q2v&amp;dl=0","Click to download SizeChart")</f>
      </c>
      <c r="C1311" s="0" t="inlineStr">
        <is>
          <t>Jaxtyn Men's Jacket</t>
        </is>
      </c>
      <c r="D1311" s="0" t="inlineStr">
        <is>
          <t>'117547</t>
        </is>
      </c>
      <c r="E1311" s="0" t="inlineStr">
        <is>
          <t>ISU JAXTYN M BLACK:117547D-XL</t>
        </is>
      </c>
      <c r="F1311" s="0" t="inlineStr">
        <is>
          <t>'801117547071</t>
        </is>
      </c>
      <c r="G1311" s="0" t="inlineStr">
        <is>
          <t>MENS</t>
        </is>
      </c>
      <c r="H1311" s="0" t="inlineStr">
        <is>
          <t>XL</t>
        </is>
      </c>
      <c r="I1311" s="0">
        <v>82.99</v>
      </c>
      <c r="J1311" s="0">
        <v>3</v>
      </c>
    </row>
    <row r="1312" spans="1:10" customHeight="0">
      <c r="A1312" s="0">
        <f>HYPERLINK("https://dl.dropboxusercontent.com/scl/fi/s9o3olkarhqam62n6bbyt/117547-f.jpg?rlkey=rlz9xvmr96vu1hgxock769qmo&amp;dl=0","Click to download Image")</f>
      </c>
      <c r="B1312" s="0">
        <f>HYPERLINK("https://dl.dropboxusercontent.com/scl/fi/10ohpg5zqhl0lvtxiymkq/mens-jackets-size-chartsjaxtyn.jpg?rlkey=kruqshwpiwb4w1px9xras9q2v&amp;dl=0","Click to download SizeChart")</f>
      </c>
      <c r="C1312" s="0" t="inlineStr">
        <is>
          <t>Jaxtyn Men's Jacket</t>
        </is>
      </c>
      <c r="D1312" s="0" t="inlineStr">
        <is>
          <t>'117547</t>
        </is>
      </c>
      <c r="E1312" s="0" t="inlineStr">
        <is>
          <t>ISU JAXTYN M BLACK:117547E-2XL</t>
        </is>
      </c>
      <c r="F1312" s="0" t="inlineStr">
        <is>
          <t>'801117547088</t>
        </is>
      </c>
      <c r="G1312" s="0" t="inlineStr">
        <is>
          <t>MENS</t>
        </is>
      </c>
      <c r="H1312" s="0" t="inlineStr">
        <is>
          <t>2XL</t>
        </is>
      </c>
      <c r="I1312" s="0">
        <v>82.99</v>
      </c>
      <c r="J1312" s="0">
        <v>1</v>
      </c>
    </row>
    <row r="1313" spans="1:10" customHeight="0">
      <c r="A1313" s="0">
        <f>HYPERLINK("https://dl.dropboxusercontent.com/scl/fi/s9o3olkarhqam62n6bbyt/117547-f.jpg?rlkey=rlz9xvmr96vu1hgxock769qmo&amp;dl=0","Click to download Image")</f>
      </c>
      <c r="B1313" s="0">
        <f>HYPERLINK("https://dl.dropboxusercontent.com/scl/fi/10ohpg5zqhl0lvtxiymkq/mens-jackets-size-chartsjaxtyn.jpg?rlkey=kruqshwpiwb4w1px9xras9q2v&amp;dl=0","Click to download SizeChart")</f>
      </c>
      <c r="C1313" s="0" t="inlineStr">
        <is>
          <t>Jaxtyn Men's Jacket</t>
        </is>
      </c>
      <c r="D1313" s="0" t="inlineStr">
        <is>
          <t>'117547</t>
        </is>
      </c>
      <c r="E1313" s="0" t="inlineStr">
        <is>
          <t>ISU JAXTYN M BLACK:117547F-3XL</t>
        </is>
      </c>
      <c r="F1313" s="0" t="inlineStr">
        <is>
          <t>'801117547095</t>
        </is>
      </c>
      <c r="G1313" s="0" t="inlineStr">
        <is>
          <t>MENS</t>
        </is>
      </c>
      <c r="H1313" s="0" t="inlineStr">
        <is>
          <t>3XL</t>
        </is>
      </c>
      <c r="I1313" s="0">
        <v>82.99</v>
      </c>
      <c r="J1313" s="0">
        <v>0</v>
      </c>
    </row>
    <row r="1314" spans="1:10" customHeight="0">
      <c r="A1314" s="0">
        <f>HYPERLINK("https://dl.dropboxusercontent.com/scl/fi/s9o3olkarhqam62n6bbyt/117547-f.jpg?rlkey=rlz9xvmr96vu1hgxock769qmo&amp;dl=0","Click to download Image")</f>
      </c>
      <c r="B1314" s="0">
        <f>HYPERLINK("https://dl.dropboxusercontent.com/scl/fi/10ohpg5zqhl0lvtxiymkq/mens-jackets-size-chartsjaxtyn.jpg?rlkey=kruqshwpiwb4w1px9xras9q2v&amp;dl=0","Click to download SizeChart")</f>
      </c>
      <c r="C1314" s="0" t="inlineStr">
        <is>
          <t>Jaxtyn Men's Jacket</t>
        </is>
      </c>
      <c r="D1314" s="0" t="inlineStr">
        <is>
          <t>'117547</t>
        </is>
      </c>
      <c r="E1314" s="0" t="inlineStr">
        <is>
          <t>ISU JAXTYN M BLACK 12 PACK:117547Z-12PK</t>
        </is>
      </c>
      <c r="F1314" s="0" t="inlineStr">
        <is>
          <t>'801117547996</t>
        </is>
      </c>
      <c r="G1314" s="0" t="inlineStr">
        <is>
          <t>MENS</t>
        </is>
      </c>
      <c r="H1314" s="0" t="inlineStr">
        <is>
          <t>12 PACK</t>
        </is>
      </c>
      <c r="I1314" s="0">
        <v>774</v>
      </c>
      <c r="J1314" s="0">
        <v>1</v>
      </c>
    </row>
    <row r="1315" spans="1:10" customHeight="0">
      <c r="A1315" s="0">
        <f>HYPERLINK("https://dl.dropboxusercontent.com/scl/fi/42jljfi3xue7z2igjcemh/121033-f.jpg?rlkey=cv3fhnt2fb5sty21h58yyupal&amp;dl=0","Click to download Image")</f>
      </c>
      <c r="B1315" s="0">
        <f>HYPERLINK("https://dl.dropboxusercontent.com/scl/fi/cswpinhdizdbldkw1utc2/womens-size-chartskaylee.jpg?rlkey=j50frmjjkg2fssmpcw8l5jgo8&amp;dl=0","Click to download SizeChart")</f>
      </c>
      <c r="C1315" s="0" t="inlineStr">
        <is>
          <t>Kaylee Women's Jacket</t>
        </is>
      </c>
      <c r="D1315" s="0" t="inlineStr">
        <is>
          <t>'121033</t>
        </is>
      </c>
      <c r="E1315" s="0" t="inlineStr">
        <is>
          <t>ISU KAYLEE W CL:121033A-S</t>
        </is>
      </c>
      <c r="F1315" s="0" t="inlineStr">
        <is>
          <t>'801121033041</t>
        </is>
      </c>
      <c r="G1315" s="0" t="inlineStr">
        <is>
          <t>WOMENS</t>
        </is>
      </c>
      <c r="H1315" s="0" t="inlineStr">
        <is>
          <t>S</t>
        </is>
      </c>
      <c r="I1315" s="0">
        <v>59.99</v>
      </c>
      <c r="J1315" s="0">
        <v>0</v>
      </c>
    </row>
    <row r="1316" spans="1:10" customHeight="0">
      <c r="A1316" s="0">
        <f>HYPERLINK("https://dl.dropboxusercontent.com/scl/fi/42jljfi3xue7z2igjcemh/121033-f.jpg?rlkey=cv3fhnt2fb5sty21h58yyupal&amp;dl=0","Click to download Image")</f>
      </c>
      <c r="B1316" s="0">
        <f>HYPERLINK("https://dl.dropboxusercontent.com/scl/fi/cswpinhdizdbldkw1utc2/womens-size-chartskaylee.jpg?rlkey=j50frmjjkg2fssmpcw8l5jgo8&amp;dl=0","Click to download SizeChart")</f>
      </c>
      <c r="C1316" s="0" t="inlineStr">
        <is>
          <t>Kaylee Women's Jacket</t>
        </is>
      </c>
      <c r="D1316" s="0" t="inlineStr">
        <is>
          <t>'121033</t>
        </is>
      </c>
      <c r="E1316" s="0" t="inlineStr">
        <is>
          <t>ISU KAYLEE W CL:121033B-M</t>
        </is>
      </c>
      <c r="F1316" s="0" t="inlineStr">
        <is>
          <t>'801121033058</t>
        </is>
      </c>
      <c r="G1316" s="0" t="inlineStr">
        <is>
          <t>WOMENS</t>
        </is>
      </c>
      <c r="H1316" s="0" t="inlineStr">
        <is>
          <t>M</t>
        </is>
      </c>
      <c r="I1316" s="0">
        <v>59.99</v>
      </c>
      <c r="J1316" s="0">
        <v>0</v>
      </c>
    </row>
    <row r="1317" spans="1:10" customHeight="0">
      <c r="A1317" s="0">
        <f>HYPERLINK("https://dl.dropboxusercontent.com/scl/fi/42jljfi3xue7z2igjcemh/121033-f.jpg?rlkey=cv3fhnt2fb5sty21h58yyupal&amp;dl=0","Click to download Image")</f>
      </c>
      <c r="B1317" s="0">
        <f>HYPERLINK("https://dl.dropboxusercontent.com/scl/fi/cswpinhdizdbldkw1utc2/womens-size-chartskaylee.jpg?rlkey=j50frmjjkg2fssmpcw8l5jgo8&amp;dl=0","Click to download SizeChart")</f>
      </c>
      <c r="C1317" s="0" t="inlineStr">
        <is>
          <t>Kaylee Women's Jacket</t>
        </is>
      </c>
      <c r="D1317" s="0" t="inlineStr">
        <is>
          <t>'121033</t>
        </is>
      </c>
      <c r="E1317" s="0" t="inlineStr">
        <is>
          <t>ISU KAYLEE W CL:121033C-L</t>
        </is>
      </c>
      <c r="F1317" s="0" t="inlineStr">
        <is>
          <t>'801121033065</t>
        </is>
      </c>
      <c r="G1317" s="0" t="inlineStr">
        <is>
          <t>WOMENS</t>
        </is>
      </c>
      <c r="H1317" s="0" t="inlineStr">
        <is>
          <t>L</t>
        </is>
      </c>
      <c r="I1317" s="0">
        <v>59.99</v>
      </c>
      <c r="J1317" s="0">
        <v>4</v>
      </c>
    </row>
    <row r="1318" spans="1:10" customHeight="0">
      <c r="A1318" s="0">
        <f>HYPERLINK("https://dl.dropboxusercontent.com/scl/fi/42jljfi3xue7z2igjcemh/121033-f.jpg?rlkey=cv3fhnt2fb5sty21h58yyupal&amp;dl=0","Click to download Image")</f>
      </c>
      <c r="B1318" s="0">
        <f>HYPERLINK("https://dl.dropboxusercontent.com/scl/fi/cswpinhdizdbldkw1utc2/womens-size-chartskaylee.jpg?rlkey=j50frmjjkg2fssmpcw8l5jgo8&amp;dl=0","Click to download SizeChart")</f>
      </c>
      <c r="C1318" s="0" t="inlineStr">
        <is>
          <t>Kaylee Women's Jacket</t>
        </is>
      </c>
      <c r="D1318" s="0" t="inlineStr">
        <is>
          <t>'121033</t>
        </is>
      </c>
      <c r="E1318" s="0" t="inlineStr">
        <is>
          <t>ISU KAYLEE W CL:121033D-XL</t>
        </is>
      </c>
      <c r="F1318" s="0" t="inlineStr">
        <is>
          <t>'801121033072</t>
        </is>
      </c>
      <c r="G1318" s="0" t="inlineStr">
        <is>
          <t>WOMENS</t>
        </is>
      </c>
      <c r="H1318" s="0" t="inlineStr">
        <is>
          <t>XL</t>
        </is>
      </c>
      <c r="I1318" s="0">
        <v>59.99</v>
      </c>
      <c r="J1318" s="0">
        <v>0</v>
      </c>
    </row>
    <row r="1319" spans="1:10" customHeight="0">
      <c r="A1319" s="0">
        <f>HYPERLINK("https://dl.dropboxusercontent.com/scl/fi/42jljfi3xue7z2igjcemh/121033-f.jpg?rlkey=cv3fhnt2fb5sty21h58yyupal&amp;dl=0","Click to download Image")</f>
      </c>
      <c r="B1319" s="0">
        <f>HYPERLINK("https://dl.dropboxusercontent.com/scl/fi/cswpinhdizdbldkw1utc2/womens-size-chartskaylee.jpg?rlkey=j50frmjjkg2fssmpcw8l5jgo8&amp;dl=0","Click to download SizeChart")</f>
      </c>
      <c r="C1319" s="0" t="inlineStr">
        <is>
          <t>Kaylee Women's Jacket</t>
        </is>
      </c>
      <c r="D1319" s="0" t="inlineStr">
        <is>
          <t>'121033</t>
        </is>
      </c>
      <c r="E1319" s="0" t="inlineStr">
        <is>
          <t>ISU KAYLEE W CL:121033E-2XL</t>
        </is>
      </c>
      <c r="F1319" s="0" t="inlineStr">
        <is>
          <t>'801121033089</t>
        </is>
      </c>
      <c r="G1319" s="0" t="inlineStr">
        <is>
          <t>WOMENS</t>
        </is>
      </c>
      <c r="H1319" s="0" t="inlineStr">
        <is>
          <t>2XL</t>
        </is>
      </c>
      <c r="I1319" s="0">
        <v>59.99</v>
      </c>
      <c r="J1319" s="0">
        <v>0</v>
      </c>
    </row>
    <row r="1320" spans="1:10" customHeight="0">
      <c r="A1320" s="0">
        <f>HYPERLINK("https://dl.dropboxusercontent.com/scl/fi/42jljfi3xue7z2igjcemh/121033-f.jpg?rlkey=cv3fhnt2fb5sty21h58yyupal&amp;dl=0","Click to download Image")</f>
      </c>
      <c r="B1320" s="0">
        <f>HYPERLINK("https://dl.dropboxusercontent.com/scl/fi/cswpinhdizdbldkw1utc2/womens-size-chartskaylee.jpg?rlkey=j50frmjjkg2fssmpcw8l5jgo8&amp;dl=0","Click to download SizeChart")</f>
      </c>
      <c r="C1320" s="0" t="inlineStr">
        <is>
          <t>Kaylee Women's Jacket</t>
        </is>
      </c>
      <c r="D1320" s="0" t="inlineStr">
        <is>
          <t>'121033</t>
        </is>
      </c>
      <c r="E1320" s="0" t="inlineStr">
        <is>
          <t>ISU KAYLEE W CL:121033F-3XL</t>
        </is>
      </c>
      <c r="F1320" s="0" t="inlineStr">
        <is>
          <t>'801121033096</t>
        </is>
      </c>
      <c r="G1320" s="0" t="inlineStr">
        <is>
          <t>WOMENS</t>
        </is>
      </c>
      <c r="H1320" s="0" t="inlineStr">
        <is>
          <t>3XL</t>
        </is>
      </c>
      <c r="I1320" s="0">
        <v>59.99</v>
      </c>
      <c r="J1320" s="0">
        <v>0</v>
      </c>
    </row>
    <row r="1321" spans="1:10" customHeight="0">
      <c r="A1321" s="0">
        <f>HYPERLINK("https://dl.dropboxusercontent.com/scl/fi/42jljfi3xue7z2igjcemh/121033-f.jpg?rlkey=cv3fhnt2fb5sty21h58yyupal&amp;dl=0","Click to download Image")</f>
      </c>
      <c r="B1321" s="0">
        <f>HYPERLINK("https://dl.dropboxusercontent.com/scl/fi/cswpinhdizdbldkw1utc2/womens-size-chartskaylee.jpg?rlkey=j50frmjjkg2fssmpcw8l5jgo8&amp;dl=0","Click to download SizeChart")</f>
      </c>
      <c r="C1321" s="0" t="inlineStr">
        <is>
          <t>Kaylee Women's Jacket</t>
        </is>
      </c>
      <c r="D1321" s="0" t="inlineStr">
        <is>
          <t>'121033</t>
        </is>
      </c>
      <c r="E1321" s="0" t="inlineStr">
        <is>
          <t>ISU KAYLEE W CL 12PK:121033Z-12PK</t>
        </is>
      </c>
      <c r="F1321" s="0" t="inlineStr">
        <is>
          <t>'801121033997</t>
        </is>
      </c>
      <c r="G1321" s="0" t="inlineStr">
        <is>
          <t>WOMENS</t>
        </is>
      </c>
      <c r="H1321" s="0" t="inlineStr">
        <is>
          <t>12 PACK</t>
        </is>
      </c>
      <c r="I1321" s="0">
        <v>576</v>
      </c>
      <c r="J1321" s="0">
        <v>0</v>
      </c>
    </row>
    <row r="1322" spans="1:10" customHeight="0">
      <c r="A1322" s="0">
        <f>HYPERLINK("https://dl.dropboxusercontent.com/scl/fi/fhff6eu8zfy24cwyomgau/screenshot2024-10-08at10.28.25am40178.png?rlkey=jfy1fxrom861vko5m0pkkc5ja&amp;dl=0","Click to download Image")</f>
      </c>
      <c r="B1322" s="0">
        <f>HYPERLINK("https://dl.dropboxusercontent.com/scl/fi/t9l4cthtvfbz9dtlgbhtk/mens-t-shirt-size-chartsslate-cason.jpg?rlkey=94czs3enoauzoon8fwy6el013&amp;dl=0","Click to download SizeChart")</f>
      </c>
      <c r="C1322" s="0" t="inlineStr">
        <is>
          <t>Slate Men's T-Shirt Cyclone Wrestling</t>
        </is>
      </c>
      <c r="D1322" s="0" t="inlineStr">
        <is>
          <t>'155571</t>
        </is>
      </c>
      <c r="E1322" s="0" t="inlineStr">
        <is>
          <t>CY WRESTL M DG:155571A-S</t>
        </is>
      </c>
      <c r="F1322" s="0" t="inlineStr">
        <is>
          <t>'898155571045</t>
        </is>
      </c>
      <c r="G1322" s="0" t="inlineStr">
        <is>
          <t>MENS</t>
        </is>
      </c>
      <c r="H1322" s="0" t="inlineStr">
        <is>
          <t>S</t>
        </is>
      </c>
      <c r="I1322" s="0">
        <v>27.99</v>
      </c>
      <c r="J1322" s="0">
        <v>42</v>
      </c>
    </row>
    <row r="1323" spans="1:10" customHeight="0">
      <c r="A1323" s="0">
        <f>HYPERLINK("https://dl.dropboxusercontent.com/scl/fi/fhff6eu8zfy24cwyomgau/screenshot2024-10-08at10.28.25am40178.png?rlkey=jfy1fxrom861vko5m0pkkc5ja&amp;dl=0","Click to download Image")</f>
      </c>
      <c r="B1323" s="0">
        <f>HYPERLINK("https://dl.dropboxusercontent.com/scl/fi/t9l4cthtvfbz9dtlgbhtk/mens-t-shirt-size-chartsslate-cason.jpg?rlkey=94czs3enoauzoon8fwy6el013&amp;dl=0","Click to download SizeChart")</f>
      </c>
      <c r="C1323" s="0" t="inlineStr">
        <is>
          <t>Slate Men's T-Shirt Cyclone Wrestling</t>
        </is>
      </c>
      <c r="D1323" s="0" t="inlineStr">
        <is>
          <t>'155571</t>
        </is>
      </c>
      <c r="E1323" s="0" t="inlineStr">
        <is>
          <t>CY WRESTL M DG:155571B-M</t>
        </is>
      </c>
      <c r="F1323" s="0" t="inlineStr">
        <is>
          <t>'898155571052</t>
        </is>
      </c>
      <c r="G1323" s="0" t="inlineStr">
        <is>
          <t>MENS</t>
        </is>
      </c>
      <c r="H1323" s="0" t="inlineStr">
        <is>
          <t>M</t>
        </is>
      </c>
      <c r="I1323" s="0">
        <v>27.99</v>
      </c>
      <c r="J1323" s="0">
        <v>48</v>
      </c>
    </row>
    <row r="1324" spans="1:10" customHeight="0">
      <c r="A1324" s="0">
        <f>HYPERLINK("https://dl.dropboxusercontent.com/scl/fi/rx9i39e51s2kk56via9v4/virginia155720tn85299.jpg?rlkey=imynxf6i3iecurkog98xj8z0j&amp;dl=0","Click to download Image")</f>
      </c>
      <c r="C1324" s="0" t="inlineStr">
        <is>
          <t>Virginia Infant Bodysuit</t>
        </is>
      </c>
      <c r="D1324" s="0" t="inlineStr">
        <is>
          <t>'155720</t>
        </is>
      </c>
      <c r="E1324" s="0" t="inlineStr">
        <is>
          <t>ISU VIRGIN I CL:155720A-0-3M</t>
        </is>
      </c>
      <c r="F1324" s="0" t="inlineStr">
        <is>
          <t>'801155720009</t>
        </is>
      </c>
      <c r="G1324" s="0" t="inlineStr">
        <is>
          <t>INFANT</t>
        </is>
      </c>
      <c r="H1324" s="0" t="inlineStr">
        <is>
          <t>0-3M</t>
        </is>
      </c>
      <c r="I1324" s="0">
        <v>32.99</v>
      </c>
      <c r="J1324" s="0">
        <v>2</v>
      </c>
    </row>
    <row r="1325" spans="1:10" customHeight="0">
      <c r="A1325" s="0">
        <f>HYPERLINK("https://dl.dropboxusercontent.com/scl/fi/rx9i39e51s2kk56via9v4/virginia155720tn85299.jpg?rlkey=imynxf6i3iecurkog98xj8z0j&amp;dl=0","Click to download Image")</f>
      </c>
      <c r="C1325" s="0" t="inlineStr">
        <is>
          <t>Virginia Infant Bodysuit</t>
        </is>
      </c>
      <c r="D1325" s="0" t="inlineStr">
        <is>
          <t>'155720</t>
        </is>
      </c>
      <c r="E1325" s="0" t="inlineStr">
        <is>
          <t>ISU VIRGIN I CL:155720B-3-6M</t>
        </is>
      </c>
      <c r="F1325" s="0" t="inlineStr">
        <is>
          <t>'801155720016</t>
        </is>
      </c>
      <c r="G1325" s="0" t="inlineStr">
        <is>
          <t>INFANT</t>
        </is>
      </c>
      <c r="H1325" s="0" t="inlineStr">
        <is>
          <t>3-6M</t>
        </is>
      </c>
      <c r="I1325" s="0">
        <v>32.99</v>
      </c>
      <c r="J1325" s="0">
        <v>2</v>
      </c>
    </row>
    <row r="1326" spans="1:10" customHeight="0">
      <c r="A1326" s="0">
        <f>HYPERLINK("https://dl.dropboxusercontent.com/scl/fi/rx9i39e51s2kk56via9v4/virginia155720tn85299.jpg?rlkey=imynxf6i3iecurkog98xj8z0j&amp;dl=0","Click to download Image")</f>
      </c>
      <c r="C1326" s="0" t="inlineStr">
        <is>
          <t>Virginia Infant Bodysuit</t>
        </is>
      </c>
      <c r="D1326" s="0" t="inlineStr">
        <is>
          <t>'155720</t>
        </is>
      </c>
      <c r="E1326" s="0" t="inlineStr">
        <is>
          <t>ISU VIRGIN I CL:155720C-6-9M</t>
        </is>
      </c>
      <c r="F1326" s="0" t="inlineStr">
        <is>
          <t>'801155720023</t>
        </is>
      </c>
      <c r="G1326" s="0" t="inlineStr">
        <is>
          <t>INFANT</t>
        </is>
      </c>
      <c r="H1326" s="0" t="inlineStr">
        <is>
          <t>6-9M</t>
        </is>
      </c>
      <c r="I1326" s="0">
        <v>32.99</v>
      </c>
      <c r="J1326" s="0">
        <v>2</v>
      </c>
    </row>
    <row r="1327" spans="1:10" customHeight="0">
      <c r="A1327" s="0">
        <f>HYPERLINK("https://dl.dropboxusercontent.com/scl/fi/rx9i39e51s2kk56via9v4/virginia155720tn85299.jpg?rlkey=imynxf6i3iecurkog98xj8z0j&amp;dl=0","Click to download Image")</f>
      </c>
      <c r="C1327" s="0" t="inlineStr">
        <is>
          <t>Virginia Infant Bodysuit</t>
        </is>
      </c>
      <c r="D1327" s="0" t="inlineStr">
        <is>
          <t>'155720</t>
        </is>
      </c>
      <c r="E1327" s="0" t="inlineStr">
        <is>
          <t>ISU VIRGIN I CL:155720F-12M</t>
        </is>
      </c>
      <c r="F1327" s="0" t="inlineStr">
        <is>
          <t>'801155720030</t>
        </is>
      </c>
      <c r="G1327" s="0" t="inlineStr">
        <is>
          <t>INFANT</t>
        </is>
      </c>
      <c r="H1327" s="0" t="inlineStr">
        <is>
          <t>12M</t>
        </is>
      </c>
      <c r="I1327" s="0">
        <v>32.99</v>
      </c>
      <c r="J1327" s="0">
        <v>3</v>
      </c>
    </row>
    <row r="1328" spans="1:10" customHeight="0">
      <c r="A1328" s="0">
        <f>HYPERLINK("https://dl.dropboxusercontent.com/scl/fi/qy9dc4p9w37bcejbdvyx2/beck-cl-0230742.jpg?rlkey=rw237eync9hagetkh5r4obx84&amp;dl=0","Click to download Image")</f>
      </c>
      <c r="C1328" s="0" t="inlineStr">
        <is>
          <t>Beck Infant Bodysuit</t>
        </is>
      </c>
      <c r="D1328" s="0" t="inlineStr">
        <is>
          <t>'155719</t>
        </is>
      </c>
      <c r="E1328" s="0" t="inlineStr">
        <is>
          <t>ISU BECK I CL:155719A-0-3M</t>
        </is>
      </c>
      <c r="F1328" s="0" t="inlineStr">
        <is>
          <t>'801155719003</t>
        </is>
      </c>
      <c r="G1328" s="0" t="inlineStr">
        <is>
          <t>INFANT</t>
        </is>
      </c>
      <c r="H1328" s="0" t="inlineStr">
        <is>
          <t>0-3M</t>
        </is>
      </c>
      <c r="I1328" s="0">
        <v>24.99</v>
      </c>
      <c r="J1328" s="0">
        <v>3</v>
      </c>
    </row>
    <row r="1329" spans="1:10" customHeight="0">
      <c r="A1329" s="0">
        <f>HYPERLINK("https://dl.dropboxusercontent.com/scl/fi/qy9dc4p9w37bcejbdvyx2/beck-cl-0230742.jpg?rlkey=rw237eync9hagetkh5r4obx84&amp;dl=0","Click to download Image")</f>
      </c>
      <c r="C1329" s="0" t="inlineStr">
        <is>
          <t>Beck Infant Bodysuit</t>
        </is>
      </c>
      <c r="D1329" s="0" t="inlineStr">
        <is>
          <t>'155719</t>
        </is>
      </c>
      <c r="E1329" s="0" t="inlineStr">
        <is>
          <t>ISU BECK I CL:155719B-3-6M</t>
        </is>
      </c>
      <c r="F1329" s="0" t="inlineStr">
        <is>
          <t>'801155719010</t>
        </is>
      </c>
      <c r="G1329" s="0" t="inlineStr">
        <is>
          <t>INFANT</t>
        </is>
      </c>
      <c r="H1329" s="0" t="inlineStr">
        <is>
          <t>3-6M</t>
        </is>
      </c>
      <c r="I1329" s="0">
        <v>24.99</v>
      </c>
      <c r="J1329" s="0">
        <v>2</v>
      </c>
    </row>
    <row r="1330" spans="1:10" customHeight="0">
      <c r="A1330" s="0">
        <f>HYPERLINK("https://dl.dropboxusercontent.com/scl/fi/qy9dc4p9w37bcejbdvyx2/beck-cl-0230742.jpg?rlkey=rw237eync9hagetkh5r4obx84&amp;dl=0","Click to download Image")</f>
      </c>
      <c r="C1330" s="0" t="inlineStr">
        <is>
          <t>Beck Infant Bodysuit</t>
        </is>
      </c>
      <c r="D1330" s="0" t="inlineStr">
        <is>
          <t>'155719</t>
        </is>
      </c>
      <c r="E1330" s="0" t="inlineStr">
        <is>
          <t>ISU BECK I CL:155719C-6-9M</t>
        </is>
      </c>
      <c r="F1330" s="0" t="inlineStr">
        <is>
          <t>'801155719027</t>
        </is>
      </c>
      <c r="G1330" s="0" t="inlineStr">
        <is>
          <t>INFANT</t>
        </is>
      </c>
      <c r="H1330" s="0" t="inlineStr">
        <is>
          <t>6-9M</t>
        </is>
      </c>
      <c r="I1330" s="0">
        <v>24.99</v>
      </c>
      <c r="J1330" s="0">
        <v>2</v>
      </c>
    </row>
    <row r="1331" spans="1:10" customHeight="0">
      <c r="A1331" s="0">
        <f>HYPERLINK("https://dl.dropboxusercontent.com/scl/fi/qy9dc4p9w37bcejbdvyx2/beck-cl-0230742.jpg?rlkey=rw237eync9hagetkh5r4obx84&amp;dl=0","Click to download Image")</f>
      </c>
      <c r="C1331" s="0" t="inlineStr">
        <is>
          <t>Beck Infant Bodysuit</t>
        </is>
      </c>
      <c r="D1331" s="0" t="inlineStr">
        <is>
          <t>'155719</t>
        </is>
      </c>
      <c r="E1331" s="0" t="inlineStr">
        <is>
          <t>ISU BECK I CL:155719F-12M</t>
        </is>
      </c>
      <c r="F1331" s="0" t="inlineStr">
        <is>
          <t>'801155719034</t>
        </is>
      </c>
      <c r="G1331" s="0" t="inlineStr">
        <is>
          <t>INFANT</t>
        </is>
      </c>
      <c r="H1331" s="0" t="inlineStr">
        <is>
          <t>12M</t>
        </is>
      </c>
      <c r="I1331" s="0">
        <v>24.99</v>
      </c>
      <c r="J1331" s="0">
        <v>1</v>
      </c>
    </row>
    <row r="1332" spans="1:10" customHeight="0">
      <c r="A1332" s="0">
        <f>HYPERLINK("https://dl.dropboxusercontent.com/scl/fi/q0l5gypht72oxn5rfqyl7/mazie-143887-tn.jpg?rlkey=5n9o8h0jbkctnmbyn089kcxr9&amp;dl=0","Click to download Image")</f>
      </c>
      <c r="C1332" s="0" t="inlineStr">
        <is>
          <t>Mazie Women's Cap ISU Commemorative</t>
        </is>
      </c>
      <c r="D1332" s="0" t="inlineStr">
        <is>
          <t>'143887</t>
        </is>
      </c>
      <c r="E1332" s="0" t="inlineStr">
        <is>
          <t>ISU MAZIE W CL:143887</t>
        </is>
      </c>
      <c r="F1332" s="0" t="inlineStr">
        <is>
          <t>'701143887014</t>
        </is>
      </c>
      <c r="G1332" s="0" t="inlineStr">
        <is>
          <t>WOMENS</t>
        </is>
      </c>
      <c r="H1332" s="0" t="inlineStr">
        <is>
          <t>WOMENS</t>
        </is>
      </c>
      <c r="I1332" s="0">
        <v>24.99</v>
      </c>
      <c r="J1332" s="0">
        <v>128</v>
      </c>
    </row>
    <row r="1333" spans="1:10" customHeight="0">
      <c r="A1333" s="0">
        <f>HYPERLINK("https://dl.dropboxusercontent.com/scl/fi/hqo0w03hotvj9mzx8205d/mazie-143886-tn.jpg?rlkey=ftknhomvj0qut15g4me5vn4de&amp;dl=0","Click to download Image")</f>
      </c>
      <c r="C1333" s="0" t="inlineStr">
        <is>
          <t>Mazie Women's Cap ISU Commemorative</t>
        </is>
      </c>
      <c r="D1333" s="0" t="inlineStr">
        <is>
          <t>'143886</t>
        </is>
      </c>
      <c r="E1333" s="0" t="inlineStr">
        <is>
          <t>ISU MAZIE W BK:143886</t>
        </is>
      </c>
      <c r="F1333" s="0" t="inlineStr">
        <is>
          <t>'701143886017</t>
        </is>
      </c>
      <c r="G1333" s="0" t="inlineStr">
        <is>
          <t>WOMENS</t>
        </is>
      </c>
      <c r="H1333" s="0" t="inlineStr">
        <is>
          <t>WOMENS</t>
        </is>
      </c>
      <c r="I1333" s="0">
        <v>24.99</v>
      </c>
      <c r="J1333" s="0">
        <v>93</v>
      </c>
    </row>
    <row r="1334" spans="1:10" customHeight="0">
      <c r="A1334" s="0">
        <f>HYPERLINK("https://dl.dropboxusercontent.com/scl/fi/6qr5619fkgbqbyb0jvudl/vrtl-isu-titus-cl-y-v1f.jpg?rlkey=l5rnhfnbmx7opn2i4fe0e17yo&amp;dl=0","Click to download Image")</f>
      </c>
      <c r="C1334" s="0" t="inlineStr">
        <is>
          <t>Titus Youth Long Sleeve</t>
        </is>
      </c>
      <c r="D1334" s="0" t="inlineStr">
        <is>
          <t>'155526</t>
        </is>
      </c>
      <c r="E1334" s="0" t="inlineStr">
        <is>
          <t>ISU TITUS Y CL:155526B-YS</t>
        </is>
      </c>
      <c r="F1334" s="0" t="inlineStr">
        <is>
          <t>'801155526014</t>
        </is>
      </c>
      <c r="G1334" s="0" t="inlineStr">
        <is>
          <t>YOUTH</t>
        </is>
      </c>
      <c r="H1334" s="0" t="inlineStr">
        <is>
          <t>YS</t>
        </is>
      </c>
      <c r="I1334" s="0">
        <v>29.99</v>
      </c>
      <c r="J1334" s="0">
        <v>5</v>
      </c>
    </row>
    <row r="1335" spans="1:10" customHeight="0">
      <c r="A1335" s="0">
        <f>HYPERLINK("https://dl.dropboxusercontent.com/scl/fi/6qr5619fkgbqbyb0jvudl/vrtl-isu-titus-cl-y-v1f.jpg?rlkey=l5rnhfnbmx7opn2i4fe0e17yo&amp;dl=0","Click to download Image")</f>
      </c>
      <c r="C1335" s="0" t="inlineStr">
        <is>
          <t>Titus Youth Long Sleeve</t>
        </is>
      </c>
      <c r="D1335" s="0" t="inlineStr">
        <is>
          <t>'155526</t>
        </is>
      </c>
      <c r="E1335" s="0" t="inlineStr">
        <is>
          <t>ISU TITUS Y CL:155526C-YM</t>
        </is>
      </c>
      <c r="F1335" s="0" t="inlineStr">
        <is>
          <t>'801155526021</t>
        </is>
      </c>
      <c r="G1335" s="0" t="inlineStr">
        <is>
          <t>YOUTH</t>
        </is>
      </c>
      <c r="H1335" s="0" t="inlineStr">
        <is>
          <t>YM</t>
        </is>
      </c>
      <c r="I1335" s="0">
        <v>29.99</v>
      </c>
      <c r="J1335" s="0">
        <v>6</v>
      </c>
    </row>
    <row r="1336" spans="1:10" customHeight="0">
      <c r="A1336" s="0">
        <f>HYPERLINK("https://dl.dropboxusercontent.com/scl/fi/6qr5619fkgbqbyb0jvudl/vrtl-isu-titus-cl-y-v1f.jpg?rlkey=l5rnhfnbmx7opn2i4fe0e17yo&amp;dl=0","Click to download Image")</f>
      </c>
      <c r="C1336" s="0" t="inlineStr">
        <is>
          <t>Titus Youth Long Sleeve</t>
        </is>
      </c>
      <c r="D1336" s="0" t="inlineStr">
        <is>
          <t>'155526</t>
        </is>
      </c>
      <c r="E1336" s="0" t="inlineStr">
        <is>
          <t>ISU TITUS Y CL:155526D-YL</t>
        </is>
      </c>
      <c r="F1336" s="0" t="inlineStr">
        <is>
          <t>'801155526038</t>
        </is>
      </c>
      <c r="G1336" s="0" t="inlineStr">
        <is>
          <t>YOUTH</t>
        </is>
      </c>
      <c r="H1336" s="0" t="inlineStr">
        <is>
          <t>YL</t>
        </is>
      </c>
      <c r="I1336" s="0">
        <v>29.99</v>
      </c>
      <c r="J1336" s="0">
        <v>5</v>
      </c>
    </row>
    <row r="1337" spans="1:10" customHeight="0">
      <c r="A1337" s="0">
        <f>HYPERLINK("https://dl.dropboxusercontent.com/scl/fi/6qr5619fkgbqbyb0jvudl/vrtl-isu-titus-cl-y-v1f.jpg?rlkey=l5rnhfnbmx7opn2i4fe0e17yo&amp;dl=0","Click to download Image")</f>
      </c>
      <c r="C1337" s="0" t="inlineStr">
        <is>
          <t>Titus Youth Long Sleeve</t>
        </is>
      </c>
      <c r="D1337" s="0" t="inlineStr">
        <is>
          <t>'155526</t>
        </is>
      </c>
      <c r="E1337" s="0" t="inlineStr">
        <is>
          <t>ISU TITUS Y CL:155526E-YXL</t>
        </is>
      </c>
      <c r="F1337" s="0" t="inlineStr">
        <is>
          <t>'801155526045</t>
        </is>
      </c>
      <c r="G1337" s="0" t="inlineStr">
        <is>
          <t>YOUTH</t>
        </is>
      </c>
      <c r="H1337" s="0" t="inlineStr">
        <is>
          <t>YXL</t>
        </is>
      </c>
      <c r="I1337" s="0">
        <v>29.99</v>
      </c>
      <c r="J1337" s="0">
        <v>6</v>
      </c>
    </row>
    <row r="1338" spans="1:10" customHeight="0">
      <c r="A1338" s="0">
        <f>HYPERLINK("https://dl.dropboxusercontent.com/scl/fi/c3ewibz4b1gcb1w5k264p/vrtl-isu-titus-gd-y-v1f.jpg?rlkey=rydug5fmttsx0j7qtcqho2nrq&amp;dl=0","Click to download Image")</f>
      </c>
      <c r="C1338" s="0" t="inlineStr">
        <is>
          <t>Titus Youth Long Sleeve</t>
        </is>
      </c>
      <c r="D1338" s="0" t="inlineStr">
        <is>
          <t>'155895</t>
        </is>
      </c>
      <c r="E1338" s="0" t="inlineStr">
        <is>
          <t>ISU TITUS Y GD:155895B-YS</t>
        </is>
      </c>
      <c r="F1338" s="0" t="inlineStr">
        <is>
          <t>'801155895011</t>
        </is>
      </c>
      <c r="G1338" s="0" t="inlineStr">
        <is>
          <t>YOUTH</t>
        </is>
      </c>
      <c r="H1338" s="0" t="inlineStr">
        <is>
          <t>YS</t>
        </is>
      </c>
      <c r="I1338" s="0">
        <v>29.99</v>
      </c>
      <c r="J1338" s="0">
        <v>12</v>
      </c>
    </row>
    <row r="1339" spans="1:10" customHeight="0">
      <c r="A1339" s="0">
        <f>HYPERLINK("https://dl.dropboxusercontent.com/scl/fi/c3ewibz4b1gcb1w5k264p/vrtl-isu-titus-gd-y-v1f.jpg?rlkey=rydug5fmttsx0j7qtcqho2nrq&amp;dl=0","Click to download Image")</f>
      </c>
      <c r="C1339" s="0" t="inlineStr">
        <is>
          <t>Titus Youth Long Sleeve</t>
        </is>
      </c>
      <c r="D1339" s="0" t="inlineStr">
        <is>
          <t>'155895</t>
        </is>
      </c>
      <c r="E1339" s="0" t="inlineStr">
        <is>
          <t>ISU TITUS Y GD:155895C-YM</t>
        </is>
      </c>
      <c r="F1339" s="0" t="inlineStr">
        <is>
          <t>'801155895028</t>
        </is>
      </c>
      <c r="G1339" s="0" t="inlineStr">
        <is>
          <t>YOUTH</t>
        </is>
      </c>
      <c r="H1339" s="0" t="inlineStr">
        <is>
          <t>YM</t>
        </is>
      </c>
      <c r="I1339" s="0">
        <v>29.99</v>
      </c>
      <c r="J1339" s="0">
        <v>12</v>
      </c>
    </row>
    <row r="1340" spans="1:10" customHeight="0">
      <c r="A1340" s="0">
        <f>HYPERLINK("https://dl.dropboxusercontent.com/scl/fi/c3ewibz4b1gcb1w5k264p/vrtl-isu-titus-gd-y-v1f.jpg?rlkey=rydug5fmttsx0j7qtcqho2nrq&amp;dl=0","Click to download Image")</f>
      </c>
      <c r="C1340" s="0" t="inlineStr">
        <is>
          <t>Titus Youth Long Sleeve</t>
        </is>
      </c>
      <c r="D1340" s="0" t="inlineStr">
        <is>
          <t>'155895</t>
        </is>
      </c>
      <c r="E1340" s="0" t="inlineStr">
        <is>
          <t>ISU TITUS Y GD:155895D-YL</t>
        </is>
      </c>
      <c r="F1340" s="0" t="inlineStr">
        <is>
          <t>'801155895035</t>
        </is>
      </c>
      <c r="G1340" s="0" t="inlineStr">
        <is>
          <t>YOUTH</t>
        </is>
      </c>
      <c r="H1340" s="0" t="inlineStr">
        <is>
          <t>YL</t>
        </is>
      </c>
      <c r="I1340" s="0">
        <v>29.99</v>
      </c>
      <c r="J1340" s="0">
        <v>12</v>
      </c>
    </row>
    <row r="1341" spans="1:10" customHeight="0">
      <c r="A1341" s="0">
        <f>HYPERLINK("https://dl.dropboxusercontent.com/scl/fi/c3ewibz4b1gcb1w5k264p/vrtl-isu-titus-gd-y-v1f.jpg?rlkey=rydug5fmttsx0j7qtcqho2nrq&amp;dl=0","Click to download Image")</f>
      </c>
      <c r="C1341" s="0" t="inlineStr">
        <is>
          <t>Titus Youth Long Sleeve</t>
        </is>
      </c>
      <c r="D1341" s="0" t="inlineStr">
        <is>
          <t>'155895</t>
        </is>
      </c>
      <c r="E1341" s="0" t="inlineStr">
        <is>
          <t>ISU TITUS Y GD:155895E-YXL</t>
        </is>
      </c>
      <c r="F1341" s="0" t="inlineStr">
        <is>
          <t>'801155895042</t>
        </is>
      </c>
      <c r="G1341" s="0" t="inlineStr">
        <is>
          <t>YOUTH</t>
        </is>
      </c>
      <c r="H1341" s="0" t="inlineStr">
        <is>
          <t>YXL</t>
        </is>
      </c>
      <c r="I1341" s="0">
        <v>29.99</v>
      </c>
      <c r="J1341" s="0">
        <v>11</v>
      </c>
    </row>
    <row r="1342" spans="1:10" customHeight="0">
      <c r="A1342" s="0">
        <f>HYPERLINK("https://dl.dropboxusercontent.com/scl/fi/9m844ooybbh2lmgdje32r/quincy152959f12833.jpg?rlkey=i0mt5vx44om6cbse11ie5xzm4&amp;dl=0","Click to download Image")</f>
      </c>
      <c r="B1342" s="0">
        <f>HYPERLINK("https://dl.dropboxusercontent.com/scl/fi/s6d0kj0ounldxdonyy1kr/mens-hoodie-size-chartsquincy.jpg?rlkey=t1oje7bqoku9xq8f8v7nm2gc2&amp;dl=0","Click to download SizeChart")</f>
      </c>
      <c r="C1342" s="0" t="inlineStr">
        <is>
          <t>Quincy Men's Hoodie Cyclone Script</t>
        </is>
      </c>
      <c r="D1342" s="0" t="inlineStr">
        <is>
          <t>'155991</t>
        </is>
      </c>
      <c r="E1342" s="0" t="inlineStr">
        <is>
          <t>ISU QUINCY M OG:155991A-S</t>
        </is>
      </c>
      <c r="F1342" s="0" t="inlineStr">
        <is>
          <t>'801155991041</t>
        </is>
      </c>
      <c r="G1342" s="0" t="inlineStr">
        <is>
          <t>MENS</t>
        </is>
      </c>
      <c r="H1342" s="0" t="inlineStr">
        <is>
          <t>S</t>
        </is>
      </c>
      <c r="I1342" s="0">
        <v>59.99</v>
      </c>
      <c r="J1342" s="0">
        <v>1</v>
      </c>
    </row>
    <row r="1343" spans="1:10" customHeight="0">
      <c r="A1343" s="0">
        <f>HYPERLINK("https://dl.dropboxusercontent.com/scl/fi/9m844ooybbh2lmgdje32r/quincy152959f12833.jpg?rlkey=i0mt5vx44om6cbse11ie5xzm4&amp;dl=0","Click to download Image")</f>
      </c>
      <c r="B1343" s="0">
        <f>HYPERLINK("https://dl.dropboxusercontent.com/scl/fi/s6d0kj0ounldxdonyy1kr/mens-hoodie-size-chartsquincy.jpg?rlkey=t1oje7bqoku9xq8f8v7nm2gc2&amp;dl=0","Click to download SizeChart")</f>
      </c>
      <c r="C1343" s="0" t="inlineStr">
        <is>
          <t>Quincy Men's Hoodie Cyclone Script</t>
        </is>
      </c>
      <c r="D1343" s="0" t="inlineStr">
        <is>
          <t>'155991</t>
        </is>
      </c>
      <c r="E1343" s="0" t="inlineStr">
        <is>
          <t>ISU QUINCY M OG:155991B-M</t>
        </is>
      </c>
      <c r="F1343" s="0" t="inlineStr">
        <is>
          <t>'801155991058</t>
        </is>
      </c>
      <c r="G1343" s="0" t="inlineStr">
        <is>
          <t>MENS</t>
        </is>
      </c>
      <c r="H1343" s="0" t="inlineStr">
        <is>
          <t>M</t>
        </is>
      </c>
      <c r="I1343" s="0">
        <v>59.99</v>
      </c>
      <c r="J1343" s="0">
        <v>3</v>
      </c>
    </row>
    <row r="1344" spans="1:10" customHeight="0">
      <c r="A1344" s="0">
        <f>HYPERLINK("https://dl.dropboxusercontent.com/scl/fi/9m844ooybbh2lmgdje32r/quincy152959f12833.jpg?rlkey=i0mt5vx44om6cbse11ie5xzm4&amp;dl=0","Click to download Image")</f>
      </c>
      <c r="B1344" s="0">
        <f>HYPERLINK("https://dl.dropboxusercontent.com/scl/fi/s6d0kj0ounldxdonyy1kr/mens-hoodie-size-chartsquincy.jpg?rlkey=t1oje7bqoku9xq8f8v7nm2gc2&amp;dl=0","Click to download SizeChart")</f>
      </c>
      <c r="C1344" s="0" t="inlineStr">
        <is>
          <t>Quincy Men's Hoodie Cyclone Script</t>
        </is>
      </c>
      <c r="D1344" s="0" t="inlineStr">
        <is>
          <t>'155991</t>
        </is>
      </c>
      <c r="E1344" s="0" t="inlineStr">
        <is>
          <t>ISU QUINCY M OG:155991C-L</t>
        </is>
      </c>
      <c r="F1344" s="0" t="inlineStr">
        <is>
          <t>'801155991003</t>
        </is>
      </c>
      <c r="G1344" s="0" t="inlineStr">
        <is>
          <t>MENS</t>
        </is>
      </c>
      <c r="H1344" s="0" t="inlineStr">
        <is>
          <t>L</t>
        </is>
      </c>
      <c r="I1344" s="0">
        <v>59.99</v>
      </c>
      <c r="J1344" s="0">
        <v>2</v>
      </c>
    </row>
    <row r="1345" spans="1:10" customHeight="0">
      <c r="A1345" s="0">
        <f>HYPERLINK("https://dl.dropboxusercontent.com/scl/fi/9m844ooybbh2lmgdje32r/quincy152959f12833.jpg?rlkey=i0mt5vx44om6cbse11ie5xzm4&amp;dl=0","Click to download Image")</f>
      </c>
      <c r="B1345" s="0">
        <f>HYPERLINK("https://dl.dropboxusercontent.com/scl/fi/s6d0kj0ounldxdonyy1kr/mens-hoodie-size-chartsquincy.jpg?rlkey=t1oje7bqoku9xq8f8v7nm2gc2&amp;dl=0","Click to download SizeChart")</f>
      </c>
      <c r="C1345" s="0" t="inlineStr">
        <is>
          <t>Quincy Men's Hoodie Cyclone Script</t>
        </is>
      </c>
      <c r="D1345" s="0" t="inlineStr">
        <is>
          <t>'155991</t>
        </is>
      </c>
      <c r="E1345" s="0" t="inlineStr">
        <is>
          <t>ISU QUINCY M OG:155991D-XL</t>
        </is>
      </c>
      <c r="F1345" s="0" t="inlineStr">
        <is>
          <t>'801155991072</t>
        </is>
      </c>
      <c r="G1345" s="0" t="inlineStr">
        <is>
          <t>MENS</t>
        </is>
      </c>
      <c r="H1345" s="0" t="inlineStr">
        <is>
          <t>XL</t>
        </is>
      </c>
      <c r="I1345" s="0">
        <v>59.99</v>
      </c>
      <c r="J1345" s="0">
        <v>3</v>
      </c>
    </row>
    <row r="1346" spans="1:10" customHeight="0">
      <c r="A1346" s="0">
        <f>HYPERLINK("https://dl.dropboxusercontent.com/scl/fi/9m844ooybbh2lmgdje32r/quincy152959f12833.jpg?rlkey=i0mt5vx44om6cbse11ie5xzm4&amp;dl=0","Click to download Image")</f>
      </c>
      <c r="B1346" s="0">
        <f>HYPERLINK("https://dl.dropboxusercontent.com/scl/fi/s6d0kj0ounldxdonyy1kr/mens-hoodie-size-chartsquincy.jpg?rlkey=t1oje7bqoku9xq8f8v7nm2gc2&amp;dl=0","Click to download SizeChart")</f>
      </c>
      <c r="C1346" s="0" t="inlineStr">
        <is>
          <t>Quincy Men's Hoodie Cyclone Script</t>
        </is>
      </c>
      <c r="D1346" s="0" t="inlineStr">
        <is>
          <t>'155991</t>
        </is>
      </c>
      <c r="E1346" s="0" t="inlineStr">
        <is>
          <t>ISU QUINCY M OG:155991E-2XL</t>
        </is>
      </c>
      <c r="F1346" s="0" t="inlineStr">
        <is>
          <t>'801155991089</t>
        </is>
      </c>
      <c r="G1346" s="0" t="inlineStr">
        <is>
          <t>MENS</t>
        </is>
      </c>
      <c r="H1346" s="0" t="inlineStr">
        <is>
          <t>2XL</t>
        </is>
      </c>
      <c r="I1346" s="0">
        <v>59.99</v>
      </c>
      <c r="J1346" s="0">
        <v>3</v>
      </c>
    </row>
    <row r="1347" spans="1:10" customHeight="0">
      <c r="A1347" s="0">
        <f>HYPERLINK("https://dl.dropboxusercontent.com/scl/fi/9m844ooybbh2lmgdje32r/quincy152959f12833.jpg?rlkey=i0mt5vx44om6cbse11ie5xzm4&amp;dl=0","Click to download Image")</f>
      </c>
      <c r="B1347" s="0">
        <f>HYPERLINK("https://dl.dropboxusercontent.com/scl/fi/s6d0kj0ounldxdonyy1kr/mens-hoodie-size-chartsquincy.jpg?rlkey=t1oje7bqoku9xq8f8v7nm2gc2&amp;dl=0","Click to download SizeChart")</f>
      </c>
      <c r="C1347" s="0" t="inlineStr">
        <is>
          <t>Quincy Men's Hoodie Cyclone Script</t>
        </is>
      </c>
      <c r="D1347" s="0" t="inlineStr">
        <is>
          <t>'155991</t>
        </is>
      </c>
      <c r="E1347" s="0" t="inlineStr">
        <is>
          <t>ISU QUINCY M OG:155991F-3XL</t>
        </is>
      </c>
      <c r="F1347" s="0" t="inlineStr">
        <is>
          <t>'801155991096</t>
        </is>
      </c>
      <c r="G1347" s="0" t="inlineStr">
        <is>
          <t>MENS</t>
        </is>
      </c>
      <c r="H1347" s="0" t="inlineStr">
        <is>
          <t>3XL</t>
        </is>
      </c>
      <c r="I1347" s="0">
        <v>59.99</v>
      </c>
      <c r="J1347" s="0">
        <v>2</v>
      </c>
    </row>
    <row r="1348" spans="1:10" customHeight="0">
      <c r="A1348" s="0">
        <f>HYPERLINK("https://dl.dropboxusercontent.com/scl/fi/plc0usp9fokotdi9x9owm/julia137376tn25703.jpg?rlkey=gu62lrnbcr8pbqg0ski7q3782&amp;dl=0","Click to download Image")</f>
      </c>
      <c r="C1348" s="0" t="inlineStr">
        <is>
          <t>Julia Women's Hoodie</t>
        </is>
      </c>
      <c r="D1348" s="0" t="inlineStr">
        <is>
          <t>'154187</t>
        </is>
      </c>
      <c r="E1348" s="0" t="inlineStr">
        <is>
          <t>ISU JULIA W CL:154187A-S</t>
        </is>
      </c>
      <c r="F1348" s="0" t="inlineStr">
        <is>
          <t>'801154187049</t>
        </is>
      </c>
      <c r="G1348" s="0" t="inlineStr">
        <is>
          <t>WOMENS</t>
        </is>
      </c>
      <c r="H1348" s="0" t="inlineStr">
        <is>
          <t>S</t>
        </is>
      </c>
      <c r="I1348" s="0">
        <v>49.99</v>
      </c>
      <c r="J1348" s="0">
        <v>2</v>
      </c>
    </row>
    <row r="1349" spans="1:10" customHeight="0">
      <c r="A1349" s="0">
        <f>HYPERLINK("https://dl.dropboxusercontent.com/scl/fi/plc0usp9fokotdi9x9owm/julia137376tn25703.jpg?rlkey=gu62lrnbcr8pbqg0ski7q3782&amp;dl=0","Click to download Image")</f>
      </c>
      <c r="C1349" s="0" t="inlineStr">
        <is>
          <t>Julia Women's Hoodie</t>
        </is>
      </c>
      <c r="D1349" s="0" t="inlineStr">
        <is>
          <t>'154187</t>
        </is>
      </c>
      <c r="E1349" s="0" t="inlineStr">
        <is>
          <t>ISU JULIA W CL:154187B-M</t>
        </is>
      </c>
      <c r="F1349" s="0" t="inlineStr">
        <is>
          <t>'801154187056</t>
        </is>
      </c>
      <c r="G1349" s="0" t="inlineStr">
        <is>
          <t>WOMENS</t>
        </is>
      </c>
      <c r="H1349" s="0" t="inlineStr">
        <is>
          <t>M</t>
        </is>
      </c>
      <c r="I1349" s="0">
        <v>49.99</v>
      </c>
      <c r="J1349" s="0">
        <v>4</v>
      </c>
    </row>
    <row r="1350" spans="1:10" customHeight="0">
      <c r="A1350" s="0">
        <f>HYPERLINK("https://dl.dropboxusercontent.com/scl/fi/plc0usp9fokotdi9x9owm/julia137376tn25703.jpg?rlkey=gu62lrnbcr8pbqg0ski7q3782&amp;dl=0","Click to download Image")</f>
      </c>
      <c r="C1350" s="0" t="inlineStr">
        <is>
          <t>Julia Women's Hoodie</t>
        </is>
      </c>
      <c r="D1350" s="0" t="inlineStr">
        <is>
          <t>'154187</t>
        </is>
      </c>
      <c r="E1350" s="0" t="inlineStr">
        <is>
          <t>ISU JULIA W CL:154187C-L</t>
        </is>
      </c>
      <c r="F1350" s="0" t="inlineStr">
        <is>
          <t>'801154187063</t>
        </is>
      </c>
      <c r="G1350" s="0" t="inlineStr">
        <is>
          <t>WOMENS</t>
        </is>
      </c>
      <c r="H1350" s="0" t="inlineStr">
        <is>
          <t>L</t>
        </is>
      </c>
      <c r="I1350" s="0">
        <v>49.99</v>
      </c>
      <c r="J1350" s="0">
        <v>2</v>
      </c>
    </row>
    <row r="1351" spans="1:10" customHeight="0">
      <c r="A1351" s="0">
        <f>HYPERLINK("https://dl.dropboxusercontent.com/scl/fi/plc0usp9fokotdi9x9owm/julia137376tn25703.jpg?rlkey=gu62lrnbcr8pbqg0ski7q3782&amp;dl=0","Click to download Image")</f>
      </c>
      <c r="C1351" s="0" t="inlineStr">
        <is>
          <t>Julia Women's Hoodie</t>
        </is>
      </c>
      <c r="D1351" s="0" t="inlineStr">
        <is>
          <t>'154187</t>
        </is>
      </c>
      <c r="E1351" s="0" t="inlineStr">
        <is>
          <t>ISU JULIA W CL:154187D-XL</t>
        </is>
      </c>
      <c r="F1351" s="0" t="inlineStr">
        <is>
          <t>'801154187070</t>
        </is>
      </c>
      <c r="G1351" s="0" t="inlineStr">
        <is>
          <t>WOMENS</t>
        </is>
      </c>
      <c r="H1351" s="0" t="inlineStr">
        <is>
          <t>XL</t>
        </is>
      </c>
      <c r="I1351" s="0">
        <v>49.99</v>
      </c>
      <c r="J1351" s="0">
        <v>0</v>
      </c>
    </row>
    <row r="1352" spans="1:10" customHeight="0">
      <c r="A1352" s="0">
        <f>HYPERLINK("https://dl.dropboxusercontent.com/scl/fi/plc0usp9fokotdi9x9owm/julia137376tn25703.jpg?rlkey=gu62lrnbcr8pbqg0ski7q3782&amp;dl=0","Click to download Image")</f>
      </c>
      <c r="C1352" s="0" t="inlineStr">
        <is>
          <t>Julia Women's Hoodie</t>
        </is>
      </c>
      <c r="D1352" s="0" t="inlineStr">
        <is>
          <t>'154187</t>
        </is>
      </c>
      <c r="E1352" s="0" t="inlineStr">
        <is>
          <t>ISU JULIA W CL:154187E-2XL</t>
        </is>
      </c>
      <c r="F1352" s="0" t="inlineStr">
        <is>
          <t>'801154187087</t>
        </is>
      </c>
      <c r="G1352" s="0" t="inlineStr">
        <is>
          <t>WOMENS</t>
        </is>
      </c>
      <c r="H1352" s="0" t="inlineStr">
        <is>
          <t>2XL</t>
        </is>
      </c>
      <c r="I1352" s="0">
        <v>49.99</v>
      </c>
      <c r="J1352" s="0">
        <v>0</v>
      </c>
    </row>
    <row r="1353" spans="1:10" customHeight="0">
      <c r="A1353" s="0">
        <f>HYPERLINK("https://dl.dropboxusercontent.com/scl/fi/plc0usp9fokotdi9x9owm/julia137376tn25703.jpg?rlkey=gu62lrnbcr8pbqg0ski7q3782&amp;dl=0","Click to download Image")</f>
      </c>
      <c r="C1353" s="0" t="inlineStr">
        <is>
          <t>Julia Women's Hoodie</t>
        </is>
      </c>
      <c r="D1353" s="0" t="inlineStr">
        <is>
          <t>'154187</t>
        </is>
      </c>
      <c r="E1353" s="0" t="inlineStr">
        <is>
          <t>ISU JULIA W CL:154187F-3XL</t>
        </is>
      </c>
      <c r="F1353" s="0" t="inlineStr">
        <is>
          <t>'801154187094</t>
        </is>
      </c>
      <c r="G1353" s="0" t="inlineStr">
        <is>
          <t>WOMENS</t>
        </is>
      </c>
      <c r="H1353" s="0" t="inlineStr">
        <is>
          <t>3XL</t>
        </is>
      </c>
      <c r="I1353" s="0">
        <v>49.99</v>
      </c>
      <c r="J1353" s="0">
        <v>1</v>
      </c>
    </row>
    <row r="1354" spans="1:10" customHeight="0">
      <c r="A1354" s="0">
        <f>HYPERLINK("https://dl.dropboxusercontent.com/scl/fi/plc0usp9fokotdi9x9owm/julia137376tn25703.jpg?rlkey=gu62lrnbcr8pbqg0ski7q3782&amp;dl=0","Click to download Image")</f>
      </c>
      <c r="C1354" s="0" t="inlineStr">
        <is>
          <t>Julia Women's Hoodie</t>
        </is>
      </c>
      <c r="D1354" s="0" t="inlineStr">
        <is>
          <t>'154187</t>
        </is>
      </c>
      <c r="E1354" s="0" t="inlineStr">
        <is>
          <t>ISU JULIA W CL WOMEN - 12PK</t>
        </is>
      </c>
      <c r="F1354" s="0" t="inlineStr">
        <is>
          <t>'801154187995</t>
        </is>
      </c>
      <c r="G1354" s="0" t="inlineStr">
        <is>
          <t>WOMENS</t>
        </is>
      </c>
      <c r="H1354" s="0" t="inlineStr">
        <is>
          <t>12 PACK</t>
        </is>
      </c>
      <c r="I1354" s="0">
        <v>239.95</v>
      </c>
      <c r="J1354" s="0">
        <v>1</v>
      </c>
    </row>
    <row r="1355" spans="1:10" customHeight="0">
      <c r="A1355" s="0">
        <f>HYPERLINK("https://dl.dropboxusercontent.com/scl/fi/60vkobi9zl7yltazpf4fh/maddox-153414-tn.jpg?rlkey=juuyptyz9a1hmed48jflvspfy&amp;dl=0","Click to download Image")</f>
      </c>
      <c r="C1355" s="0" t="inlineStr">
        <is>
          <t>Maddox Men's Vintage Cap</t>
        </is>
      </c>
      <c r="D1355" s="0" t="inlineStr">
        <is>
          <t>'153414</t>
        </is>
      </c>
      <c r="E1355" s="0" t="inlineStr">
        <is>
          <t>ISU MADDOX M WE:153414</t>
        </is>
      </c>
      <c r="F1355" s="0" t="inlineStr">
        <is>
          <t>'701153414002</t>
        </is>
      </c>
      <c r="G1355" s="0" t="inlineStr">
        <is>
          <t>MENS</t>
        </is>
      </c>
      <c r="H1355" s="0" t="inlineStr">
        <is>
          <t>STANDARD MENS</t>
        </is>
      </c>
      <c r="I1355" s="0">
        <v>29.99</v>
      </c>
      <c r="J1355" s="0">
        <v>50</v>
      </c>
    </row>
    <row r="1356" spans="1:10" customHeight="0">
      <c r="A1356" s="0">
        <f>HYPERLINK("https://dl.dropboxusercontent.com/scl/fi/pu8lmxpsbcce7143xhnvj/maddox-153378-tn.jpg?rlkey=tp5514cy25hsyt0p12n1rnq2t&amp;dl=0","Click to download Image")</f>
      </c>
      <c r="C1356" s="0" t="inlineStr">
        <is>
          <t>Maddox Men's Vintage Cap</t>
        </is>
      </c>
      <c r="D1356" s="0" t="inlineStr">
        <is>
          <t>'153378</t>
        </is>
      </c>
      <c r="E1356" s="0" t="inlineStr">
        <is>
          <t>ISU MADDOX M WE:153378</t>
        </is>
      </c>
      <c r="F1356" s="0" t="inlineStr">
        <is>
          <t>'701153378007</t>
        </is>
      </c>
      <c r="G1356" s="0" t="inlineStr">
        <is>
          <t>MENS</t>
        </is>
      </c>
      <c r="H1356" s="0" t="inlineStr">
        <is>
          <t>STANDARD MENS</t>
        </is>
      </c>
      <c r="I1356" s="0">
        <v>29.99</v>
      </c>
      <c r="J1356" s="0">
        <v>29</v>
      </c>
    </row>
    <row r="1357" spans="1:10" customHeight="0">
      <c r="A1357" s="0">
        <f>HYPERLINK("https://dl.dropboxusercontent.com/scl/fi/uuu3z6rljl7gc0l73zg6n/maddox-153377-tn.jpg?rlkey=n52nq55az9g0jwlytfdj99vqv&amp;dl=0","Click to download Image")</f>
      </c>
      <c r="C1357" s="0" t="inlineStr">
        <is>
          <t>Maddox Men's Vintage Cap</t>
        </is>
      </c>
      <c r="D1357" s="0" t="inlineStr">
        <is>
          <t>'153377</t>
        </is>
      </c>
      <c r="E1357" s="0" t="inlineStr">
        <is>
          <t>ISU MADDOX M WE:153377</t>
        </is>
      </c>
      <c r="F1357" s="0" t="inlineStr">
        <is>
          <t>'701153377000</t>
        </is>
      </c>
      <c r="G1357" s="0" t="inlineStr">
        <is>
          <t>MENS</t>
        </is>
      </c>
      <c r="H1357" s="0" t="inlineStr">
        <is>
          <t>STANDARD MENS</t>
        </is>
      </c>
      <c r="I1357" s="0">
        <v>29.99</v>
      </c>
      <c r="J1357" s="0">
        <v>68</v>
      </c>
    </row>
    <row r="1358" spans="1:10" customHeight="0">
      <c r="A1358" s="0">
        <f>HYPERLINK("https://dl.dropboxusercontent.com/scl/fi/luhs8eh912aqhi10svulh/hawkin-154871-tn.jpg?rlkey=tmcw9i6goow1bn3osa4qwztld&amp;dl=0","Click to download Image")</f>
      </c>
      <c r="B1358" s="0">
        <f>HYPERLINK("https://dl.dropboxusercontent.com/scl/fi/u5z069a0m95cxxgsgyr64/mens-pullover-size-chartshawkin.jpg?rlkey=9ikzk4419p8hsiza9kkb7zgim&amp;dl=0","Click to download SizeChart")</f>
      </c>
      <c r="C1358" s="0" t="inlineStr">
        <is>
          <t>Hawkin Men's Quarter Snap Pullover</t>
        </is>
      </c>
      <c r="D1358" s="0" t="inlineStr">
        <is>
          <t>'154871</t>
        </is>
      </c>
      <c r="E1358" s="0" t="inlineStr">
        <is>
          <t>ISU HAWKIN M BK:154871A-S</t>
        </is>
      </c>
      <c r="F1358" s="0" t="inlineStr">
        <is>
          <t>'801154871047</t>
        </is>
      </c>
      <c r="G1358" s="0" t="inlineStr">
        <is>
          <t>MENS</t>
        </is>
      </c>
      <c r="H1358" s="0" t="inlineStr">
        <is>
          <t>S</t>
        </is>
      </c>
      <c r="I1358" s="0">
        <v>64.99</v>
      </c>
      <c r="J1358" s="0">
        <v>16</v>
      </c>
    </row>
    <row r="1359" spans="1:10" customHeight="0">
      <c r="A1359" s="0">
        <f>HYPERLINK("https://dl.dropboxusercontent.com/scl/fi/luhs8eh912aqhi10svulh/hawkin-154871-tn.jpg?rlkey=tmcw9i6goow1bn3osa4qwztld&amp;dl=0","Click to download Image")</f>
      </c>
      <c r="B1359" s="0">
        <f>HYPERLINK("https://dl.dropboxusercontent.com/scl/fi/u5z069a0m95cxxgsgyr64/mens-pullover-size-chartshawkin.jpg?rlkey=9ikzk4419p8hsiza9kkb7zgim&amp;dl=0","Click to download SizeChart")</f>
      </c>
      <c r="C1359" s="0" t="inlineStr">
        <is>
          <t>Hawkin Men's Quarter Snap Pullover</t>
        </is>
      </c>
      <c r="D1359" s="0" t="inlineStr">
        <is>
          <t>'154871</t>
        </is>
      </c>
      <c r="E1359" s="0" t="inlineStr">
        <is>
          <t>ISU HAWKIN M BK:154871B-M</t>
        </is>
      </c>
      <c r="F1359" s="0" t="inlineStr">
        <is>
          <t>'801154871054</t>
        </is>
      </c>
      <c r="G1359" s="0" t="inlineStr">
        <is>
          <t>MENS</t>
        </is>
      </c>
      <c r="H1359" s="0" t="inlineStr">
        <is>
          <t>M</t>
        </is>
      </c>
      <c r="I1359" s="0">
        <v>64.99</v>
      </c>
      <c r="J1359" s="0">
        <v>32</v>
      </c>
    </row>
    <row r="1360" spans="1:10" customHeight="0">
      <c r="A1360" s="0">
        <f>HYPERLINK("https://dl.dropboxusercontent.com/scl/fi/luhs8eh912aqhi10svulh/hawkin-154871-tn.jpg?rlkey=tmcw9i6goow1bn3osa4qwztld&amp;dl=0","Click to download Image")</f>
      </c>
      <c r="B1360" s="0">
        <f>HYPERLINK("https://dl.dropboxusercontent.com/scl/fi/u5z069a0m95cxxgsgyr64/mens-pullover-size-chartshawkin.jpg?rlkey=9ikzk4419p8hsiza9kkb7zgim&amp;dl=0","Click to download SizeChart")</f>
      </c>
      <c r="C1360" s="0" t="inlineStr">
        <is>
          <t>Hawkin Men's Quarter Snap Pullover</t>
        </is>
      </c>
      <c r="D1360" s="0" t="inlineStr">
        <is>
          <t>'154871</t>
        </is>
      </c>
      <c r="E1360" s="0" t="inlineStr">
        <is>
          <t>ISU HAWKIN M BK:154871C-L</t>
        </is>
      </c>
      <c r="F1360" s="0" t="inlineStr">
        <is>
          <t>'801154871061</t>
        </is>
      </c>
      <c r="G1360" s="0" t="inlineStr">
        <is>
          <t>MENS</t>
        </is>
      </c>
      <c r="H1360" s="0" t="inlineStr">
        <is>
          <t>L</t>
        </is>
      </c>
      <c r="I1360" s="0">
        <v>64.99</v>
      </c>
      <c r="J1360" s="0">
        <v>44</v>
      </c>
    </row>
    <row r="1361" spans="1:10" customHeight="0">
      <c r="A1361" s="0">
        <f>HYPERLINK("https://dl.dropboxusercontent.com/scl/fi/luhs8eh912aqhi10svulh/hawkin-154871-tn.jpg?rlkey=tmcw9i6goow1bn3osa4qwztld&amp;dl=0","Click to download Image")</f>
      </c>
      <c r="B1361" s="0">
        <f>HYPERLINK("https://dl.dropboxusercontent.com/scl/fi/u5z069a0m95cxxgsgyr64/mens-pullover-size-chartshawkin.jpg?rlkey=9ikzk4419p8hsiza9kkb7zgim&amp;dl=0","Click to download SizeChart")</f>
      </c>
      <c r="C1361" s="0" t="inlineStr">
        <is>
          <t>Hawkin Men's Quarter Snap Pullover</t>
        </is>
      </c>
      <c r="D1361" s="0" t="inlineStr">
        <is>
          <t>'154871</t>
        </is>
      </c>
      <c r="E1361" s="0" t="inlineStr">
        <is>
          <t>ISU HAWKIN M BK:154871D-XL</t>
        </is>
      </c>
      <c r="F1361" s="0" t="inlineStr">
        <is>
          <t>'801154871078</t>
        </is>
      </c>
      <c r="G1361" s="0" t="inlineStr">
        <is>
          <t>MENS</t>
        </is>
      </c>
      <c r="H1361" s="0" t="inlineStr">
        <is>
          <t>XL</t>
        </is>
      </c>
      <c r="I1361" s="0">
        <v>64.99</v>
      </c>
      <c r="J1361" s="0">
        <v>45</v>
      </c>
    </row>
    <row r="1362" spans="1:10" customHeight="0">
      <c r="A1362" s="0">
        <f>HYPERLINK("https://dl.dropboxusercontent.com/scl/fi/luhs8eh912aqhi10svulh/hawkin-154871-tn.jpg?rlkey=tmcw9i6goow1bn3osa4qwztld&amp;dl=0","Click to download Image")</f>
      </c>
      <c r="B1362" s="0">
        <f>HYPERLINK("https://dl.dropboxusercontent.com/scl/fi/u5z069a0m95cxxgsgyr64/mens-pullover-size-chartshawkin.jpg?rlkey=9ikzk4419p8hsiza9kkb7zgim&amp;dl=0","Click to download SizeChart")</f>
      </c>
      <c r="C1362" s="0" t="inlineStr">
        <is>
          <t>Hawkin Men's Quarter Snap Pullover</t>
        </is>
      </c>
      <c r="D1362" s="0" t="inlineStr">
        <is>
          <t>'154871</t>
        </is>
      </c>
      <c r="E1362" s="0" t="inlineStr">
        <is>
          <t>ISU HAWKIN M BK:154871E-2XL</t>
        </is>
      </c>
      <c r="F1362" s="0" t="inlineStr">
        <is>
          <t>'801154871085</t>
        </is>
      </c>
      <c r="G1362" s="0" t="inlineStr">
        <is>
          <t>MENS</t>
        </is>
      </c>
      <c r="H1362" s="0" t="inlineStr">
        <is>
          <t>2XL</t>
        </is>
      </c>
      <c r="I1362" s="0">
        <v>64.99</v>
      </c>
      <c r="J1362" s="0">
        <v>32</v>
      </c>
    </row>
    <row r="1363" spans="1:10" customHeight="0">
      <c r="A1363" s="0">
        <f>HYPERLINK("https://dl.dropboxusercontent.com/scl/fi/luhs8eh912aqhi10svulh/hawkin-154871-tn.jpg?rlkey=tmcw9i6goow1bn3osa4qwztld&amp;dl=0","Click to download Image")</f>
      </c>
      <c r="B1363" s="0">
        <f>HYPERLINK("https://dl.dropboxusercontent.com/scl/fi/u5z069a0m95cxxgsgyr64/mens-pullover-size-chartshawkin.jpg?rlkey=9ikzk4419p8hsiza9kkb7zgim&amp;dl=0","Click to download SizeChart")</f>
      </c>
      <c r="C1363" s="0" t="inlineStr">
        <is>
          <t>Hawkin Men's Quarter Snap Pullover</t>
        </is>
      </c>
      <c r="D1363" s="0" t="inlineStr">
        <is>
          <t>'154871</t>
        </is>
      </c>
      <c r="E1363" s="0" t="inlineStr">
        <is>
          <t>ISU HAWKIN M BK:154871F-3XL</t>
        </is>
      </c>
      <c r="F1363" s="0" t="inlineStr">
        <is>
          <t>'801154871092</t>
        </is>
      </c>
      <c r="G1363" s="0" t="inlineStr">
        <is>
          <t>MENS</t>
        </is>
      </c>
      <c r="H1363" s="0" t="inlineStr">
        <is>
          <t>3XL</t>
        </is>
      </c>
      <c r="I1363" s="0">
        <v>64.99</v>
      </c>
      <c r="J1363" s="0">
        <v>16</v>
      </c>
    </row>
    <row r="1364" spans="1:10" customHeight="0">
      <c r="A1364" s="0">
        <f>HYPERLINK("https://dl.dropboxusercontent.com/scl/fi/xtfac9s76e8z354xl176e/huxley-150321-tn.jpg?rlkey=hfoiirgefdogwqw43falttju4&amp;dl=0","Click to download Image")</f>
      </c>
      <c r="C1364" s="0" t="inlineStr">
        <is>
          <t>Huxley Men's Golfing Cy Cap</t>
        </is>
      </c>
      <c r="D1364" s="0" t="inlineStr">
        <is>
          <t>'150321</t>
        </is>
      </c>
      <c r="E1364" s="0" t="inlineStr">
        <is>
          <t>ISU HUXLEY ML CL:150321</t>
        </is>
      </c>
      <c r="F1364" s="0" t="inlineStr">
        <is>
          <t>'701150321013</t>
        </is>
      </c>
      <c r="G1364" s="0" t="inlineStr">
        <is>
          <t>MENS</t>
        </is>
      </c>
      <c r="H1364" s="0" t="inlineStr">
        <is>
          <t>STANDARD MENS</t>
        </is>
      </c>
      <c r="I1364" s="0">
        <v>24.99</v>
      </c>
      <c r="J1364" s="0">
        <v>52</v>
      </c>
    </row>
    <row r="1365" spans="1:10" customHeight="0">
      <c r="A1365" s="0">
        <f>HYPERLINK("https://dl.dropboxusercontent.com/scl/fi/xtfac9s76e8z354xl176e/huxley-150321-tn.jpg?rlkey=hfoiirgefdogwqw43falttju4&amp;dl=0","Click to download Image")</f>
      </c>
      <c r="C1365" s="0" t="inlineStr">
        <is>
          <t>Huxley Men's Golfing Cy Cap</t>
        </is>
      </c>
      <c r="D1365" s="0" t="inlineStr">
        <is>
          <t>'150321</t>
        </is>
      </c>
      <c r="E1365" s="0" t="inlineStr">
        <is>
          <t>ISU HUXLEY M CL:150321</t>
        </is>
      </c>
      <c r="F1365" s="0" t="inlineStr">
        <is>
          <t>'701150321006</t>
        </is>
      </c>
      <c r="G1365" s="0" t="inlineStr">
        <is>
          <t>MENS</t>
        </is>
      </c>
      <c r="H1365" s="0" t="inlineStr">
        <is>
          <t>MENS XL</t>
        </is>
      </c>
      <c r="I1365" s="0">
        <v>24.99</v>
      </c>
      <c r="J1365" s="0">
        <v>0</v>
      </c>
    </row>
    <row r="1366" spans="1:10" customHeight="0">
      <c r="A1366" s="0">
        <f>HYPERLINK("https://dl.dropboxusercontent.com/scl/fi/3lryrijyeaogo2r8da5p6/hilton-150406-jersey-tn.jpg?rlkey=klx3gghghno92aua7x3lscbb2&amp;dl=0","Click to download Image")</f>
      </c>
      <c r="B1366" s="0">
        <f>HYPERLINK("https://dl.dropboxusercontent.com/scl/fi/xp1t7mz5h58kgpa31peaz/jersey-size-chartsbasketball-jersey.jpg?rlkey=h42jhx8oqz0cwnpnwm294u8i6&amp;dl=0","Click to download SizeChart")</f>
      </c>
      <c r="C1366" s="0" t="inlineStr">
        <is>
          <t>Hilton Men's Basketball Jersey</t>
        </is>
      </c>
      <c r="D1366" s="0" t="inlineStr">
        <is>
          <t>'150406</t>
        </is>
      </c>
      <c r="E1366" s="0" t="inlineStr">
        <is>
          <t>ISU HILTON M CL:150406A-S</t>
        </is>
      </c>
      <c r="F1366" s="0" t="inlineStr">
        <is>
          <t>'801150406045</t>
        </is>
      </c>
      <c r="G1366" s="0" t="inlineStr">
        <is>
          <t>MENS</t>
        </is>
      </c>
      <c r="H1366" s="0" t="inlineStr">
        <is>
          <t>S</t>
        </is>
      </c>
      <c r="I1366" s="0">
        <v>59.99</v>
      </c>
      <c r="J1366" s="0">
        <v>0</v>
      </c>
    </row>
    <row r="1367" spans="1:10" customHeight="0">
      <c r="A1367" s="0">
        <f>HYPERLINK("https://dl.dropboxusercontent.com/scl/fi/3lryrijyeaogo2r8da5p6/hilton-150406-jersey-tn.jpg?rlkey=klx3gghghno92aua7x3lscbb2&amp;dl=0","Click to download Image")</f>
      </c>
      <c r="B1367" s="0">
        <f>HYPERLINK("https://dl.dropboxusercontent.com/scl/fi/xp1t7mz5h58kgpa31peaz/jersey-size-chartsbasketball-jersey.jpg?rlkey=h42jhx8oqz0cwnpnwm294u8i6&amp;dl=0","Click to download SizeChart")</f>
      </c>
      <c r="C1367" s="0" t="inlineStr">
        <is>
          <t>Hilton Men's Basketball Jersey</t>
        </is>
      </c>
      <c r="D1367" s="0" t="inlineStr">
        <is>
          <t>'150406</t>
        </is>
      </c>
      <c r="E1367" s="0" t="inlineStr">
        <is>
          <t>ISU HILTON M CL:150406B-M</t>
        </is>
      </c>
      <c r="F1367" s="0" t="inlineStr">
        <is>
          <t>'801150406052</t>
        </is>
      </c>
      <c r="G1367" s="0" t="inlineStr">
        <is>
          <t>MENS</t>
        </is>
      </c>
      <c r="H1367" s="0" t="inlineStr">
        <is>
          <t>M</t>
        </is>
      </c>
      <c r="I1367" s="0">
        <v>59.99</v>
      </c>
      <c r="J1367" s="0">
        <v>4</v>
      </c>
    </row>
    <row r="1368" spans="1:10" customHeight="0">
      <c r="A1368" s="0">
        <f>HYPERLINK("https://dl.dropboxusercontent.com/scl/fi/3lryrijyeaogo2r8da5p6/hilton-150406-jersey-tn.jpg?rlkey=klx3gghghno92aua7x3lscbb2&amp;dl=0","Click to download Image")</f>
      </c>
      <c r="B1368" s="0">
        <f>HYPERLINK("https://dl.dropboxusercontent.com/scl/fi/xp1t7mz5h58kgpa31peaz/jersey-size-chartsbasketball-jersey.jpg?rlkey=h42jhx8oqz0cwnpnwm294u8i6&amp;dl=0","Click to download SizeChart")</f>
      </c>
      <c r="C1368" s="0" t="inlineStr">
        <is>
          <t>Hilton Men's Basketball Jersey</t>
        </is>
      </c>
      <c r="D1368" s="0" t="inlineStr">
        <is>
          <t>'150406</t>
        </is>
      </c>
      <c r="E1368" s="0" t="inlineStr">
        <is>
          <t>ISU HILTON M CL:150406C-L</t>
        </is>
      </c>
      <c r="F1368" s="0" t="inlineStr">
        <is>
          <t>'801150406069</t>
        </is>
      </c>
      <c r="G1368" s="0" t="inlineStr">
        <is>
          <t>MENS</t>
        </is>
      </c>
      <c r="H1368" s="0" t="inlineStr">
        <is>
          <t>L</t>
        </is>
      </c>
      <c r="I1368" s="0">
        <v>59.99</v>
      </c>
      <c r="J1368" s="0">
        <v>6</v>
      </c>
    </row>
    <row r="1369" spans="1:10" customHeight="0">
      <c r="A1369" s="0">
        <f>HYPERLINK("https://dl.dropboxusercontent.com/scl/fi/3lryrijyeaogo2r8da5p6/hilton-150406-jersey-tn.jpg?rlkey=klx3gghghno92aua7x3lscbb2&amp;dl=0","Click to download Image")</f>
      </c>
      <c r="B1369" s="0">
        <f>HYPERLINK("https://dl.dropboxusercontent.com/scl/fi/xp1t7mz5h58kgpa31peaz/jersey-size-chartsbasketball-jersey.jpg?rlkey=h42jhx8oqz0cwnpnwm294u8i6&amp;dl=0","Click to download SizeChart")</f>
      </c>
      <c r="C1369" s="0" t="inlineStr">
        <is>
          <t>Hilton Men's Basketball Jersey</t>
        </is>
      </c>
      <c r="D1369" s="0" t="inlineStr">
        <is>
          <t>'150406</t>
        </is>
      </c>
      <c r="E1369" s="0" t="inlineStr">
        <is>
          <t>ISU HILTON M CL:150406D-XL</t>
        </is>
      </c>
      <c r="F1369" s="0" t="inlineStr">
        <is>
          <t>'801150406076</t>
        </is>
      </c>
      <c r="G1369" s="0" t="inlineStr">
        <is>
          <t>MENS</t>
        </is>
      </c>
      <c r="H1369" s="0" t="inlineStr">
        <is>
          <t>XL</t>
        </is>
      </c>
      <c r="I1369" s="0">
        <v>59.99</v>
      </c>
      <c r="J1369" s="0">
        <v>10</v>
      </c>
    </row>
    <row r="1370" spans="1:10" customHeight="0">
      <c r="A1370" s="0">
        <f>HYPERLINK("https://dl.dropboxusercontent.com/scl/fi/3lryrijyeaogo2r8da5p6/hilton-150406-jersey-tn.jpg?rlkey=klx3gghghno92aua7x3lscbb2&amp;dl=0","Click to download Image")</f>
      </c>
      <c r="B1370" s="0">
        <f>HYPERLINK("https://dl.dropboxusercontent.com/scl/fi/xp1t7mz5h58kgpa31peaz/jersey-size-chartsbasketball-jersey.jpg?rlkey=h42jhx8oqz0cwnpnwm294u8i6&amp;dl=0","Click to download SizeChart")</f>
      </c>
      <c r="C1370" s="0" t="inlineStr">
        <is>
          <t>Hilton Men's Basketball Jersey</t>
        </is>
      </c>
      <c r="D1370" s="0" t="inlineStr">
        <is>
          <t>'150406</t>
        </is>
      </c>
      <c r="E1370" s="0" t="inlineStr">
        <is>
          <t>ISU HILTON M CL:150406E-2XL</t>
        </is>
      </c>
      <c r="F1370" s="0" t="inlineStr">
        <is>
          <t>'801150406083</t>
        </is>
      </c>
      <c r="G1370" s="0" t="inlineStr">
        <is>
          <t>MENS</t>
        </is>
      </c>
      <c r="H1370" s="0" t="inlineStr">
        <is>
          <t>2XL</t>
        </is>
      </c>
      <c r="I1370" s="0">
        <v>59.99</v>
      </c>
      <c r="J1370" s="0">
        <v>7</v>
      </c>
    </row>
    <row r="1371" spans="1:10" customHeight="0">
      <c r="A1371" s="0">
        <f>HYPERLINK("https://dl.dropboxusercontent.com/scl/fi/3lryrijyeaogo2r8da5p6/hilton-150406-jersey-tn.jpg?rlkey=klx3gghghno92aua7x3lscbb2&amp;dl=0","Click to download Image")</f>
      </c>
      <c r="B1371" s="0">
        <f>HYPERLINK("https://dl.dropboxusercontent.com/scl/fi/xp1t7mz5h58kgpa31peaz/jersey-size-chartsbasketball-jersey.jpg?rlkey=h42jhx8oqz0cwnpnwm294u8i6&amp;dl=0","Click to download SizeChart")</f>
      </c>
      <c r="C1371" s="0" t="inlineStr">
        <is>
          <t>Hilton Men's Basketball Jersey</t>
        </is>
      </c>
      <c r="D1371" s="0" t="inlineStr">
        <is>
          <t>'150406</t>
        </is>
      </c>
      <c r="E1371" s="0" t="inlineStr">
        <is>
          <t>ISU HILTON M CL:150406F-3XL</t>
        </is>
      </c>
      <c r="F1371" s="0" t="inlineStr">
        <is>
          <t>'801150406090</t>
        </is>
      </c>
      <c r="G1371" s="0" t="inlineStr">
        <is>
          <t>MENS</t>
        </is>
      </c>
      <c r="H1371" s="0" t="inlineStr">
        <is>
          <t>3XL</t>
        </is>
      </c>
      <c r="I1371" s="0">
        <v>59.99</v>
      </c>
      <c r="J1371" s="0">
        <v>4</v>
      </c>
    </row>
    <row r="1372" spans="1:10" customHeight="0">
      <c r="A1372" s="0">
        <f>HYPERLINK("https://dl.dropboxusercontent.com/scl/fi/8zqoeuwbhxjtf7czctaqh/quincy-150296-tn.jpg?rlkey=sqvr959jc51l7pqpbl8px3ca0&amp;dl=0","Click to download Image")</f>
      </c>
      <c r="B1372" s="0">
        <f>HYPERLINK("https://dl.dropboxusercontent.com/scl/fi/51gmury5wrckwn7djcids/mens-hoodie-size-chartsquincy.jpg?rlkey=tm922dbv6ixj92v2406z4ng98&amp;dl=0","Click to download SizeChart")</f>
      </c>
      <c r="C1372" s="0" t="inlineStr">
        <is>
          <t>Quincy Men's Fleece Hoodie</t>
        </is>
      </c>
      <c r="D1372" s="0" t="inlineStr">
        <is>
          <t>'150296</t>
        </is>
      </c>
      <c r="E1372" s="0" t="inlineStr">
        <is>
          <t>ISU QUINCY M BK:150296A-S</t>
        </is>
      </c>
      <c r="F1372" s="0" t="inlineStr">
        <is>
          <t>'801150296042</t>
        </is>
      </c>
      <c r="G1372" s="0" t="inlineStr">
        <is>
          <t>MENS</t>
        </is>
      </c>
      <c r="H1372" s="0" t="inlineStr">
        <is>
          <t>S</t>
        </is>
      </c>
      <c r="I1372" s="0">
        <v>59.99</v>
      </c>
      <c r="J1372" s="0">
        <v>7</v>
      </c>
    </row>
    <row r="1373" spans="1:10" customHeight="0">
      <c r="A1373" s="0">
        <f>HYPERLINK("https://dl.dropboxusercontent.com/scl/fi/8zqoeuwbhxjtf7czctaqh/quincy-150296-tn.jpg?rlkey=sqvr959jc51l7pqpbl8px3ca0&amp;dl=0","Click to download Image")</f>
      </c>
      <c r="B1373" s="0">
        <f>HYPERLINK("https://dl.dropboxusercontent.com/scl/fi/51gmury5wrckwn7djcids/mens-hoodie-size-chartsquincy.jpg?rlkey=tm922dbv6ixj92v2406z4ng98&amp;dl=0","Click to download SizeChart")</f>
      </c>
      <c r="C1373" s="0" t="inlineStr">
        <is>
          <t>Quincy Men's Fleece Hoodie</t>
        </is>
      </c>
      <c r="D1373" s="0" t="inlineStr">
        <is>
          <t>'150296</t>
        </is>
      </c>
      <c r="E1373" s="0" t="inlineStr">
        <is>
          <t>ISU QUINCY M BK:150296B-M</t>
        </is>
      </c>
      <c r="F1373" s="0" t="inlineStr">
        <is>
          <t>'801150296059</t>
        </is>
      </c>
      <c r="G1373" s="0" t="inlineStr">
        <is>
          <t>MENS</t>
        </is>
      </c>
      <c r="H1373" s="0" t="inlineStr">
        <is>
          <t>M</t>
        </is>
      </c>
      <c r="I1373" s="0">
        <v>59.99</v>
      </c>
      <c r="J1373" s="0">
        <v>12</v>
      </c>
    </row>
    <row r="1374" spans="1:10" customHeight="0">
      <c r="A1374" s="0">
        <f>HYPERLINK("https://dl.dropboxusercontent.com/scl/fi/8zqoeuwbhxjtf7czctaqh/quincy-150296-tn.jpg?rlkey=sqvr959jc51l7pqpbl8px3ca0&amp;dl=0","Click to download Image")</f>
      </c>
      <c r="B1374" s="0">
        <f>HYPERLINK("https://dl.dropboxusercontent.com/scl/fi/51gmury5wrckwn7djcids/mens-hoodie-size-chartsquincy.jpg?rlkey=tm922dbv6ixj92v2406z4ng98&amp;dl=0","Click to download SizeChart")</f>
      </c>
      <c r="C1374" s="0" t="inlineStr">
        <is>
          <t>Quincy Men's Fleece Hoodie</t>
        </is>
      </c>
      <c r="D1374" s="0" t="inlineStr">
        <is>
          <t>'150296</t>
        </is>
      </c>
      <c r="E1374" s="0" t="inlineStr">
        <is>
          <t>ISU QUINCY M BK:150296C-L</t>
        </is>
      </c>
      <c r="F1374" s="0" t="inlineStr">
        <is>
          <t>'801150296066</t>
        </is>
      </c>
      <c r="G1374" s="0" t="inlineStr">
        <is>
          <t>MENS</t>
        </is>
      </c>
      <c r="H1374" s="0" t="inlineStr">
        <is>
          <t>L</t>
        </is>
      </c>
      <c r="I1374" s="0">
        <v>59.99</v>
      </c>
      <c r="J1374" s="0">
        <v>19</v>
      </c>
    </row>
    <row r="1375" spans="1:10" customHeight="0">
      <c r="A1375" s="0">
        <f>HYPERLINK("https://dl.dropboxusercontent.com/scl/fi/8zqoeuwbhxjtf7czctaqh/quincy-150296-tn.jpg?rlkey=sqvr959jc51l7pqpbl8px3ca0&amp;dl=0","Click to download Image")</f>
      </c>
      <c r="B1375" s="0">
        <f>HYPERLINK("https://dl.dropboxusercontent.com/scl/fi/51gmury5wrckwn7djcids/mens-hoodie-size-chartsquincy.jpg?rlkey=tm922dbv6ixj92v2406z4ng98&amp;dl=0","Click to download SizeChart")</f>
      </c>
      <c r="C1375" s="0" t="inlineStr">
        <is>
          <t>Quincy Men's Fleece Hoodie</t>
        </is>
      </c>
      <c r="D1375" s="0" t="inlineStr">
        <is>
          <t>'150296</t>
        </is>
      </c>
      <c r="E1375" s="0" t="inlineStr">
        <is>
          <t>ISU QUINCY M BK:150296D-XL</t>
        </is>
      </c>
      <c r="F1375" s="0" t="inlineStr">
        <is>
          <t>'801150296073</t>
        </is>
      </c>
      <c r="G1375" s="0" t="inlineStr">
        <is>
          <t>MENS</t>
        </is>
      </c>
      <c r="H1375" s="0" t="inlineStr">
        <is>
          <t>XL</t>
        </is>
      </c>
      <c r="I1375" s="0">
        <v>59.99</v>
      </c>
      <c r="J1375" s="0">
        <v>17</v>
      </c>
    </row>
    <row r="1376" spans="1:10" customHeight="0">
      <c r="A1376" s="0">
        <f>HYPERLINK("https://dl.dropboxusercontent.com/scl/fi/8zqoeuwbhxjtf7czctaqh/quincy-150296-tn.jpg?rlkey=sqvr959jc51l7pqpbl8px3ca0&amp;dl=0","Click to download Image")</f>
      </c>
      <c r="B1376" s="0">
        <f>HYPERLINK("https://dl.dropboxusercontent.com/scl/fi/51gmury5wrckwn7djcids/mens-hoodie-size-chartsquincy.jpg?rlkey=tm922dbv6ixj92v2406z4ng98&amp;dl=0","Click to download SizeChart")</f>
      </c>
      <c r="C1376" s="0" t="inlineStr">
        <is>
          <t>Quincy Men's Fleece Hoodie</t>
        </is>
      </c>
      <c r="D1376" s="0" t="inlineStr">
        <is>
          <t>'150296</t>
        </is>
      </c>
      <c r="E1376" s="0" t="inlineStr">
        <is>
          <t>ISU QUINCY M BK:150296E-2XL</t>
        </is>
      </c>
      <c r="F1376" s="0" t="inlineStr">
        <is>
          <t>'801150296080</t>
        </is>
      </c>
      <c r="G1376" s="0" t="inlineStr">
        <is>
          <t>MENS</t>
        </is>
      </c>
      <c r="H1376" s="0" t="inlineStr">
        <is>
          <t>2XL</t>
        </is>
      </c>
      <c r="I1376" s="0">
        <v>61.99</v>
      </c>
      <c r="J1376" s="0">
        <v>8</v>
      </c>
    </row>
    <row r="1377" spans="1:10" customHeight="0">
      <c r="A1377" s="0">
        <f>HYPERLINK("https://dl.dropboxusercontent.com/scl/fi/8zqoeuwbhxjtf7czctaqh/quincy-150296-tn.jpg?rlkey=sqvr959jc51l7pqpbl8px3ca0&amp;dl=0","Click to download Image")</f>
      </c>
      <c r="B1377" s="0">
        <f>HYPERLINK("https://dl.dropboxusercontent.com/scl/fi/51gmury5wrckwn7djcids/mens-hoodie-size-chartsquincy.jpg?rlkey=tm922dbv6ixj92v2406z4ng98&amp;dl=0","Click to download SizeChart")</f>
      </c>
      <c r="C1377" s="0" t="inlineStr">
        <is>
          <t>Quincy Men's Fleece Hoodie</t>
        </is>
      </c>
      <c r="D1377" s="0" t="inlineStr">
        <is>
          <t>'150296</t>
        </is>
      </c>
      <c r="E1377" s="0" t="inlineStr">
        <is>
          <t>ISU QUINCY M BK:150296F-3XL</t>
        </is>
      </c>
      <c r="F1377" s="0" t="inlineStr">
        <is>
          <t>'801150296097</t>
        </is>
      </c>
      <c r="G1377" s="0" t="inlineStr">
        <is>
          <t>MENS</t>
        </is>
      </c>
      <c r="H1377" s="0" t="inlineStr">
        <is>
          <t>3XL</t>
        </is>
      </c>
      <c r="I1377" s="0">
        <v>61.99</v>
      </c>
      <c r="J1377" s="0">
        <v>7</v>
      </c>
    </row>
    <row r="1378" spans="1:10" customHeight="0">
      <c r="A1378" s="0">
        <f>HYPERLINK("https://dl.dropboxusercontent.com/scl/fi/8zqoeuwbhxjtf7czctaqh/quincy-150296-tn.jpg?rlkey=sqvr959jc51l7pqpbl8px3ca0&amp;dl=0","Click to download Image")</f>
      </c>
      <c r="B1378" s="0">
        <f>HYPERLINK("https://dl.dropboxusercontent.com/scl/fi/51gmury5wrckwn7djcids/mens-hoodie-size-chartsquincy.jpg?rlkey=tm922dbv6ixj92v2406z4ng98&amp;dl=0","Click to download SizeChart")</f>
      </c>
      <c r="C1378" s="0" t="inlineStr">
        <is>
          <t>Quincy Men's Fleece Hoodie</t>
        </is>
      </c>
      <c r="D1378" s="0" t="inlineStr">
        <is>
          <t>'150296</t>
        </is>
      </c>
      <c r="E1378" s="0" t="inlineStr">
        <is>
          <t>ISU QUINCY M BK:150296Z-12PK</t>
        </is>
      </c>
      <c r="F1378" s="0" t="inlineStr">
        <is>
          <t>'801150296998</t>
        </is>
      </c>
      <c r="G1378" s="0" t="inlineStr">
        <is>
          <t>MENS</t>
        </is>
      </c>
      <c r="H1378" s="0" t="inlineStr">
        <is>
          <t>12 PACK</t>
        </is>
      </c>
      <c r="I1378" s="0">
        <v>580.7</v>
      </c>
      <c r="J1378" s="0">
        <v>6</v>
      </c>
    </row>
    <row r="1379" spans="1:10" customHeight="0">
      <c r="A1379" s="0">
        <f>HYPERLINK("https://dl.dropboxusercontent.com/scl/fi/qmqzudhu85dwukr5967mv/quincy-150295-tn.jpg?rlkey=18o5f02o573n5b45d4o250c3e&amp;dl=0","Click to download Image")</f>
      </c>
      <c r="B1379" s="0">
        <f>HYPERLINK("https://dl.dropboxusercontent.com/scl/fi/51gmury5wrckwn7djcids/mens-hoodie-size-chartsquincy.jpg?rlkey=tm922dbv6ixj92v2406z4ng98&amp;dl=0","Click to download SizeChart")</f>
      </c>
      <c r="C1379" s="0" t="inlineStr">
        <is>
          <t>Quincy Men's Fleece Hoodie</t>
        </is>
      </c>
      <c r="D1379" s="0" t="inlineStr">
        <is>
          <t>'150295</t>
        </is>
      </c>
      <c r="E1379" s="0" t="inlineStr">
        <is>
          <t>ISU QUINCY M BK:150295A-S</t>
        </is>
      </c>
      <c r="F1379" s="0" t="inlineStr">
        <is>
          <t>'801150295045</t>
        </is>
      </c>
      <c r="G1379" s="0" t="inlineStr">
        <is>
          <t>MENS</t>
        </is>
      </c>
      <c r="H1379" s="0" t="inlineStr">
        <is>
          <t>S</t>
        </is>
      </c>
      <c r="I1379" s="0">
        <v>59.99</v>
      </c>
      <c r="J1379" s="0">
        <v>0</v>
      </c>
    </row>
    <row r="1380" spans="1:10" customHeight="0">
      <c r="A1380" s="0">
        <f>HYPERLINK("https://dl.dropboxusercontent.com/scl/fi/qmqzudhu85dwukr5967mv/quincy-150295-tn.jpg?rlkey=18o5f02o573n5b45d4o250c3e&amp;dl=0","Click to download Image")</f>
      </c>
      <c r="B1380" s="0">
        <f>HYPERLINK("https://dl.dropboxusercontent.com/scl/fi/51gmury5wrckwn7djcids/mens-hoodie-size-chartsquincy.jpg?rlkey=tm922dbv6ixj92v2406z4ng98&amp;dl=0","Click to download SizeChart")</f>
      </c>
      <c r="C1380" s="0" t="inlineStr">
        <is>
          <t>Quincy Men's Fleece Hoodie</t>
        </is>
      </c>
      <c r="D1380" s="0" t="inlineStr">
        <is>
          <t>'150295</t>
        </is>
      </c>
      <c r="E1380" s="0" t="inlineStr">
        <is>
          <t>ISU QUINCY M BK:150295B-M</t>
        </is>
      </c>
      <c r="F1380" s="0" t="inlineStr">
        <is>
          <t>'801150295052</t>
        </is>
      </c>
      <c r="G1380" s="0" t="inlineStr">
        <is>
          <t>MENS</t>
        </is>
      </c>
      <c r="H1380" s="0" t="inlineStr">
        <is>
          <t>M</t>
        </is>
      </c>
      <c r="I1380" s="0">
        <v>59.99</v>
      </c>
      <c r="J1380" s="0">
        <v>6</v>
      </c>
    </row>
    <row r="1381" spans="1:10" customHeight="0">
      <c r="A1381" s="0">
        <f>HYPERLINK("https://dl.dropboxusercontent.com/scl/fi/qmqzudhu85dwukr5967mv/quincy-150295-tn.jpg?rlkey=18o5f02o573n5b45d4o250c3e&amp;dl=0","Click to download Image")</f>
      </c>
      <c r="B1381" s="0">
        <f>HYPERLINK("https://dl.dropboxusercontent.com/scl/fi/51gmury5wrckwn7djcids/mens-hoodie-size-chartsquincy.jpg?rlkey=tm922dbv6ixj92v2406z4ng98&amp;dl=0","Click to download SizeChart")</f>
      </c>
      <c r="C1381" s="0" t="inlineStr">
        <is>
          <t>Quincy Men's Fleece Hoodie</t>
        </is>
      </c>
      <c r="D1381" s="0" t="inlineStr">
        <is>
          <t>'150295</t>
        </is>
      </c>
      <c r="E1381" s="0" t="inlineStr">
        <is>
          <t>ISU QUINCY M BK:150295C-L</t>
        </is>
      </c>
      <c r="F1381" s="0" t="inlineStr">
        <is>
          <t>'801150295069</t>
        </is>
      </c>
      <c r="G1381" s="0" t="inlineStr">
        <is>
          <t>MENS</t>
        </is>
      </c>
      <c r="H1381" s="0" t="inlineStr">
        <is>
          <t>L</t>
        </is>
      </c>
      <c r="I1381" s="0">
        <v>59.99</v>
      </c>
      <c r="J1381" s="0">
        <v>2</v>
      </c>
    </row>
    <row r="1382" spans="1:10" customHeight="0">
      <c r="A1382" s="0">
        <f>HYPERLINK("https://dl.dropboxusercontent.com/scl/fi/qmqzudhu85dwukr5967mv/quincy-150295-tn.jpg?rlkey=18o5f02o573n5b45d4o250c3e&amp;dl=0","Click to download Image")</f>
      </c>
      <c r="B1382" s="0">
        <f>HYPERLINK("https://dl.dropboxusercontent.com/scl/fi/51gmury5wrckwn7djcids/mens-hoodie-size-chartsquincy.jpg?rlkey=tm922dbv6ixj92v2406z4ng98&amp;dl=0","Click to download SizeChart")</f>
      </c>
      <c r="C1382" s="0" t="inlineStr">
        <is>
          <t>Quincy Men's Fleece Hoodie</t>
        </is>
      </c>
      <c r="D1382" s="0" t="inlineStr">
        <is>
          <t>'150295</t>
        </is>
      </c>
      <c r="E1382" s="0" t="inlineStr">
        <is>
          <t>ISU QUINCY M BK:150295D-XL</t>
        </is>
      </c>
      <c r="F1382" s="0" t="inlineStr">
        <is>
          <t>'801150295076</t>
        </is>
      </c>
      <c r="G1382" s="0" t="inlineStr">
        <is>
          <t>MENS</t>
        </is>
      </c>
      <c r="H1382" s="0" t="inlineStr">
        <is>
          <t>XL</t>
        </is>
      </c>
      <c r="I1382" s="0">
        <v>59.99</v>
      </c>
      <c r="J1382" s="0">
        <v>3</v>
      </c>
    </row>
    <row r="1383" spans="1:10" customHeight="0">
      <c r="A1383" s="0">
        <f>HYPERLINK("https://dl.dropboxusercontent.com/scl/fi/qmqzudhu85dwukr5967mv/quincy-150295-tn.jpg?rlkey=18o5f02o573n5b45d4o250c3e&amp;dl=0","Click to download Image")</f>
      </c>
      <c r="B1383" s="0">
        <f>HYPERLINK("https://dl.dropboxusercontent.com/scl/fi/51gmury5wrckwn7djcids/mens-hoodie-size-chartsquincy.jpg?rlkey=tm922dbv6ixj92v2406z4ng98&amp;dl=0","Click to download SizeChart")</f>
      </c>
      <c r="C1383" s="0" t="inlineStr">
        <is>
          <t>Quincy Men's Fleece Hoodie</t>
        </is>
      </c>
      <c r="D1383" s="0" t="inlineStr">
        <is>
          <t>'150295</t>
        </is>
      </c>
      <c r="E1383" s="0" t="inlineStr">
        <is>
          <t>ISU QUINCY M BK:150295E-2XL</t>
        </is>
      </c>
      <c r="F1383" s="0" t="inlineStr">
        <is>
          <t>'817150280080</t>
        </is>
      </c>
      <c r="G1383" s="0" t="inlineStr">
        <is>
          <t>MENS</t>
        </is>
      </c>
      <c r="H1383" s="0" t="inlineStr">
        <is>
          <t>2XL</t>
        </is>
      </c>
      <c r="I1383" s="0">
        <v>61.99</v>
      </c>
      <c r="J1383" s="0">
        <v>6</v>
      </c>
    </row>
    <row r="1384" spans="1:10" customHeight="0">
      <c r="A1384" s="0">
        <f>HYPERLINK("https://dl.dropboxusercontent.com/scl/fi/qmqzudhu85dwukr5967mv/quincy-150295-tn.jpg?rlkey=18o5f02o573n5b45d4o250c3e&amp;dl=0","Click to download Image")</f>
      </c>
      <c r="B1384" s="0">
        <f>HYPERLINK("https://dl.dropboxusercontent.com/scl/fi/51gmury5wrckwn7djcids/mens-hoodie-size-chartsquincy.jpg?rlkey=tm922dbv6ixj92v2406z4ng98&amp;dl=0","Click to download SizeChart")</f>
      </c>
      <c r="C1384" s="0" t="inlineStr">
        <is>
          <t>Quincy Men's Fleece Hoodie</t>
        </is>
      </c>
      <c r="D1384" s="0" t="inlineStr">
        <is>
          <t>'150295</t>
        </is>
      </c>
      <c r="E1384" s="0" t="inlineStr">
        <is>
          <t>ISU QUINCY M BK:150295F-3XL</t>
        </is>
      </c>
      <c r="F1384" s="0" t="inlineStr">
        <is>
          <t>'801150295090</t>
        </is>
      </c>
      <c r="G1384" s="0" t="inlineStr">
        <is>
          <t>MENS</t>
        </is>
      </c>
      <c r="H1384" s="0" t="inlineStr">
        <is>
          <t>3XL</t>
        </is>
      </c>
      <c r="I1384" s="0">
        <v>61.99</v>
      </c>
      <c r="J1384" s="0">
        <v>4</v>
      </c>
    </row>
    <row r="1385" spans="1:10" customHeight="0">
      <c r="A1385" s="0">
        <f>HYPERLINK("https://dl.dropboxusercontent.com/scl/fi/qmqzudhu85dwukr5967mv/quincy-150295-tn.jpg?rlkey=18o5f02o573n5b45d4o250c3e&amp;dl=0","Click to download Image")</f>
      </c>
      <c r="B1385" s="0">
        <f>HYPERLINK("https://dl.dropboxusercontent.com/scl/fi/51gmury5wrckwn7djcids/mens-hoodie-size-chartsquincy.jpg?rlkey=tm922dbv6ixj92v2406z4ng98&amp;dl=0","Click to download SizeChart")</f>
      </c>
      <c r="C1385" s="0" t="inlineStr">
        <is>
          <t>Quincy Men's Fleece Hoodie</t>
        </is>
      </c>
      <c r="D1385" s="0" t="inlineStr">
        <is>
          <t>'150295</t>
        </is>
      </c>
      <c r="E1385" s="0" t="inlineStr">
        <is>
          <t>ISU QUINCY M BK:150295Z-12PK</t>
        </is>
      </c>
      <c r="F1385" s="0" t="inlineStr">
        <is>
          <t>'801150295991</t>
        </is>
      </c>
      <c r="G1385" s="0" t="inlineStr">
        <is>
          <t>MENS</t>
        </is>
      </c>
      <c r="H1385" s="0" t="inlineStr">
        <is>
          <t>12 PACK</t>
        </is>
      </c>
      <c r="I1385" s="0">
        <v>580.7</v>
      </c>
      <c r="J1385" s="0">
        <v>9</v>
      </c>
    </row>
    <row r="1386" spans="1:10" customHeight="0">
      <c r="A1386" s="0">
        <f>HYPERLINK("https://dl.dropboxusercontent.com/scl/fi/lytknn9xhb2ndmfr2ludn/sanford-150574-t.jpg?rlkey=zsnyehjlqjiyfgrd76c7qxsz4&amp;dl=0","Click to download Image")</f>
      </c>
      <c r="B1386" s="0">
        <f>HYPERLINK("https://dl.dropboxusercontent.com/scl/fi/oe6togoodekqj15gshvih/mens-hoodie-size-chartssanford-hoodie-raglan.jpg?rlkey=3iy719ddayoc8ud6rzckzouw6&amp;dl=0","Click to download SizeChart")</f>
      </c>
      <c r="C1386" s="0" t="inlineStr">
        <is>
          <t>Sanford Men's Vintage Hoodie</t>
        </is>
      </c>
      <c r="D1386" s="0" t="inlineStr">
        <is>
          <t>'150574</t>
        </is>
      </c>
      <c r="E1386" s="0" t="inlineStr">
        <is>
          <t>ISU SANFOR M HG:150574A-S</t>
        </is>
      </c>
      <c r="F1386" s="0" t="inlineStr">
        <is>
          <t>'801150574041</t>
        </is>
      </c>
      <c r="G1386" s="0" t="inlineStr">
        <is>
          <t>MENS</t>
        </is>
      </c>
      <c r="H1386" s="0" t="inlineStr">
        <is>
          <t>S</t>
        </is>
      </c>
      <c r="I1386" s="0">
        <v>59.99</v>
      </c>
      <c r="J1386" s="0">
        <v>3</v>
      </c>
    </row>
    <row r="1387" spans="1:10" customHeight="0">
      <c r="A1387" s="0">
        <f>HYPERLINK("https://dl.dropboxusercontent.com/scl/fi/lytknn9xhb2ndmfr2ludn/sanford-150574-t.jpg?rlkey=zsnyehjlqjiyfgrd76c7qxsz4&amp;dl=0","Click to download Image")</f>
      </c>
      <c r="B1387" s="0">
        <f>HYPERLINK("https://dl.dropboxusercontent.com/scl/fi/oe6togoodekqj15gshvih/mens-hoodie-size-chartssanford-hoodie-raglan.jpg?rlkey=3iy719ddayoc8ud6rzckzouw6&amp;dl=0","Click to download SizeChart")</f>
      </c>
      <c r="C1387" s="0" t="inlineStr">
        <is>
          <t>Sanford Men's Vintage Hoodie</t>
        </is>
      </c>
      <c r="D1387" s="0" t="inlineStr">
        <is>
          <t>'150574</t>
        </is>
      </c>
      <c r="E1387" s="0" t="inlineStr">
        <is>
          <t>ISU SANFOR M HG:150574B-M</t>
        </is>
      </c>
      <c r="F1387" s="0" t="inlineStr">
        <is>
          <t>'801150574058</t>
        </is>
      </c>
      <c r="G1387" s="0" t="inlineStr">
        <is>
          <t>MENS</t>
        </is>
      </c>
      <c r="H1387" s="0" t="inlineStr">
        <is>
          <t>M</t>
        </is>
      </c>
      <c r="I1387" s="0">
        <v>59.99</v>
      </c>
      <c r="J1387" s="0">
        <v>5</v>
      </c>
    </row>
    <row r="1388" spans="1:10" customHeight="0">
      <c r="A1388" s="0">
        <f>HYPERLINK("https://dl.dropboxusercontent.com/scl/fi/lytknn9xhb2ndmfr2ludn/sanford-150574-t.jpg?rlkey=zsnyehjlqjiyfgrd76c7qxsz4&amp;dl=0","Click to download Image")</f>
      </c>
      <c r="B1388" s="0">
        <f>HYPERLINK("https://dl.dropboxusercontent.com/scl/fi/oe6togoodekqj15gshvih/mens-hoodie-size-chartssanford-hoodie-raglan.jpg?rlkey=3iy719ddayoc8ud6rzckzouw6&amp;dl=0","Click to download SizeChart")</f>
      </c>
      <c r="C1388" s="0" t="inlineStr">
        <is>
          <t>Sanford Men's Vintage Hoodie</t>
        </is>
      </c>
      <c r="D1388" s="0" t="inlineStr">
        <is>
          <t>'150574</t>
        </is>
      </c>
      <c r="E1388" s="0" t="inlineStr">
        <is>
          <t>ISU SANFOR M HG:150574C-L</t>
        </is>
      </c>
      <c r="F1388" s="0" t="inlineStr">
        <is>
          <t>'801150574065</t>
        </is>
      </c>
      <c r="G1388" s="0" t="inlineStr">
        <is>
          <t>MENS</t>
        </is>
      </c>
      <c r="H1388" s="0" t="inlineStr">
        <is>
          <t>L</t>
        </is>
      </c>
      <c r="I1388" s="0">
        <v>59.99</v>
      </c>
      <c r="J1388" s="0">
        <v>2</v>
      </c>
    </row>
    <row r="1389" spans="1:10" customHeight="0">
      <c r="A1389" s="0">
        <f>HYPERLINK("https://dl.dropboxusercontent.com/scl/fi/lytknn9xhb2ndmfr2ludn/sanford-150574-t.jpg?rlkey=zsnyehjlqjiyfgrd76c7qxsz4&amp;dl=0","Click to download Image")</f>
      </c>
      <c r="B1389" s="0">
        <f>HYPERLINK("https://dl.dropboxusercontent.com/scl/fi/oe6togoodekqj15gshvih/mens-hoodie-size-chartssanford-hoodie-raglan.jpg?rlkey=3iy719ddayoc8ud6rzckzouw6&amp;dl=0","Click to download SizeChart")</f>
      </c>
      <c r="C1389" s="0" t="inlineStr">
        <is>
          <t>Sanford Men's Vintage Hoodie</t>
        </is>
      </c>
      <c r="D1389" s="0" t="inlineStr">
        <is>
          <t>'150574</t>
        </is>
      </c>
      <c r="E1389" s="0" t="inlineStr">
        <is>
          <t>ISU SANFOR M HG:150574D-XL</t>
        </is>
      </c>
      <c r="F1389" s="0" t="inlineStr">
        <is>
          <t>'801150574072</t>
        </is>
      </c>
      <c r="G1389" s="0" t="inlineStr">
        <is>
          <t>MENS</t>
        </is>
      </c>
      <c r="H1389" s="0" t="inlineStr">
        <is>
          <t>XL</t>
        </is>
      </c>
      <c r="I1389" s="0">
        <v>59.99</v>
      </c>
      <c r="J1389" s="0">
        <v>1</v>
      </c>
    </row>
    <row r="1390" spans="1:10" customHeight="0">
      <c r="A1390" s="0">
        <f>HYPERLINK("https://dl.dropboxusercontent.com/scl/fi/lytknn9xhb2ndmfr2ludn/sanford-150574-t.jpg?rlkey=zsnyehjlqjiyfgrd76c7qxsz4&amp;dl=0","Click to download Image")</f>
      </c>
      <c r="B1390" s="0">
        <f>HYPERLINK("https://dl.dropboxusercontent.com/scl/fi/oe6togoodekqj15gshvih/mens-hoodie-size-chartssanford-hoodie-raglan.jpg?rlkey=3iy719ddayoc8ud6rzckzouw6&amp;dl=0","Click to download SizeChart")</f>
      </c>
      <c r="C1390" s="0" t="inlineStr">
        <is>
          <t>Sanford Men's Vintage Hoodie</t>
        </is>
      </c>
      <c r="D1390" s="0" t="inlineStr">
        <is>
          <t>'150574</t>
        </is>
      </c>
      <c r="E1390" s="0" t="inlineStr">
        <is>
          <t>ISU SANFOR M HG:150574E-2XL</t>
        </is>
      </c>
      <c r="F1390" s="0" t="inlineStr">
        <is>
          <t>'801150574089</t>
        </is>
      </c>
      <c r="G1390" s="0" t="inlineStr">
        <is>
          <t>MENS</t>
        </is>
      </c>
      <c r="H1390" s="0" t="inlineStr">
        <is>
          <t>2XL</t>
        </is>
      </c>
      <c r="I1390" s="0">
        <v>59.99</v>
      </c>
      <c r="J1390" s="0">
        <v>0</v>
      </c>
    </row>
    <row r="1391" spans="1:10" customHeight="0">
      <c r="A1391" s="0">
        <f>HYPERLINK("https://dl.dropboxusercontent.com/scl/fi/lytknn9xhb2ndmfr2ludn/sanford-150574-t.jpg?rlkey=zsnyehjlqjiyfgrd76c7qxsz4&amp;dl=0","Click to download Image")</f>
      </c>
      <c r="B1391" s="0">
        <f>HYPERLINK("https://dl.dropboxusercontent.com/scl/fi/oe6togoodekqj15gshvih/mens-hoodie-size-chartssanford-hoodie-raglan.jpg?rlkey=3iy719ddayoc8ud6rzckzouw6&amp;dl=0","Click to download SizeChart")</f>
      </c>
      <c r="C1391" s="0" t="inlineStr">
        <is>
          <t>Sanford Men's Vintage Hoodie</t>
        </is>
      </c>
      <c r="D1391" s="0" t="inlineStr">
        <is>
          <t>'150574</t>
        </is>
      </c>
      <c r="E1391" s="0" t="inlineStr">
        <is>
          <t>ISU SANFOR M HG:150574F-3XL</t>
        </is>
      </c>
      <c r="F1391" s="0" t="inlineStr">
        <is>
          <t>'801150574096</t>
        </is>
      </c>
      <c r="G1391" s="0" t="inlineStr">
        <is>
          <t>MENS</t>
        </is>
      </c>
      <c r="H1391" s="0" t="inlineStr">
        <is>
          <t>3XL</t>
        </is>
      </c>
      <c r="I1391" s="0">
        <v>59.99</v>
      </c>
      <c r="J1391" s="0">
        <v>0</v>
      </c>
    </row>
    <row r="1392" spans="1:10" customHeight="0">
      <c r="A1392" s="0">
        <f>HYPERLINK("https://dl.dropboxusercontent.com/scl/fi/xviaekxilsl798tuz57bp/spencer-153610-f.jpg?rlkey=2lpalrka7wdl1piwtmzfznb6c&amp;dl=0","Click to download Image")</f>
      </c>
      <c r="B1392" s="0">
        <f>HYPERLINK("https://dl.dropboxusercontent.com/scl/fi/qw2i8zqwc5aho6nsxnpz2/mens-hoodie-size-chartsspencer-holden.jpg?rlkey=ndvje3oq4z6di5zqkvxwts5r5&amp;dl=0","Click to download SizeChart")</f>
      </c>
      <c r="C1392" s="0" t="inlineStr">
        <is>
          <t>Spencer Heavyweight Men's Hoodie</t>
        </is>
      </c>
      <c r="D1392" s="0" t="inlineStr">
        <is>
          <t>'153610</t>
        </is>
      </c>
      <c r="E1392" s="0" t="inlineStr">
        <is>
          <t>ISU SPENCE M CL:153610A-S</t>
        </is>
      </c>
      <c r="F1392" s="0" t="inlineStr">
        <is>
          <t>'801153610043</t>
        </is>
      </c>
      <c r="G1392" s="0" t="inlineStr">
        <is>
          <t>MENS</t>
        </is>
      </c>
      <c r="H1392" s="0" t="inlineStr">
        <is>
          <t>S</t>
        </is>
      </c>
      <c r="I1392" s="0">
        <v>59.99</v>
      </c>
      <c r="J1392" s="0">
        <v>2</v>
      </c>
    </row>
    <row r="1393" spans="1:10" customHeight="0">
      <c r="A1393" s="0">
        <f>HYPERLINK("https://dl.dropboxusercontent.com/scl/fi/xviaekxilsl798tuz57bp/spencer-153610-f.jpg?rlkey=2lpalrka7wdl1piwtmzfznb6c&amp;dl=0","Click to download Image")</f>
      </c>
      <c r="B1393" s="0">
        <f>HYPERLINK("https://dl.dropboxusercontent.com/scl/fi/qw2i8zqwc5aho6nsxnpz2/mens-hoodie-size-chartsspencer-holden.jpg?rlkey=ndvje3oq4z6di5zqkvxwts5r5&amp;dl=0","Click to download SizeChart")</f>
      </c>
      <c r="C1393" s="0" t="inlineStr">
        <is>
          <t>Spencer Heavyweight Men's Hoodie</t>
        </is>
      </c>
      <c r="D1393" s="0" t="inlineStr">
        <is>
          <t>'153610</t>
        </is>
      </c>
      <c r="E1393" s="0" t="inlineStr">
        <is>
          <t>ISU SPENCE M CL:153610B-M</t>
        </is>
      </c>
      <c r="F1393" s="0" t="inlineStr">
        <is>
          <t>'801153610050</t>
        </is>
      </c>
      <c r="G1393" s="0" t="inlineStr">
        <is>
          <t>MENS</t>
        </is>
      </c>
      <c r="H1393" s="0" t="inlineStr">
        <is>
          <t>M</t>
        </is>
      </c>
      <c r="I1393" s="0">
        <v>59.99</v>
      </c>
      <c r="J1393" s="0">
        <v>0</v>
      </c>
    </row>
    <row r="1394" spans="1:10" customHeight="0">
      <c r="A1394" s="0">
        <f>HYPERLINK("https://dl.dropboxusercontent.com/scl/fi/xviaekxilsl798tuz57bp/spencer-153610-f.jpg?rlkey=2lpalrka7wdl1piwtmzfznb6c&amp;dl=0","Click to download Image")</f>
      </c>
      <c r="B1394" s="0">
        <f>HYPERLINK("https://dl.dropboxusercontent.com/scl/fi/qw2i8zqwc5aho6nsxnpz2/mens-hoodie-size-chartsspencer-holden.jpg?rlkey=ndvje3oq4z6di5zqkvxwts5r5&amp;dl=0","Click to download SizeChart")</f>
      </c>
      <c r="C1394" s="0" t="inlineStr">
        <is>
          <t>Spencer Heavyweight Men's Hoodie</t>
        </is>
      </c>
      <c r="D1394" s="0" t="inlineStr">
        <is>
          <t>'153610</t>
        </is>
      </c>
      <c r="E1394" s="0" t="inlineStr">
        <is>
          <t>ISU SPENCE M CL:153610C-L</t>
        </is>
      </c>
      <c r="F1394" s="0" t="inlineStr">
        <is>
          <t>'801153610067</t>
        </is>
      </c>
      <c r="G1394" s="0" t="inlineStr">
        <is>
          <t>MENS</t>
        </is>
      </c>
      <c r="H1394" s="0" t="inlineStr">
        <is>
          <t>L</t>
        </is>
      </c>
      <c r="I1394" s="0">
        <v>59.99</v>
      </c>
      <c r="J1394" s="0">
        <v>1</v>
      </c>
    </row>
    <row r="1395" spans="1:10" customHeight="0">
      <c r="A1395" s="0">
        <f>HYPERLINK("https://dl.dropboxusercontent.com/scl/fi/xviaekxilsl798tuz57bp/spencer-153610-f.jpg?rlkey=2lpalrka7wdl1piwtmzfznb6c&amp;dl=0","Click to download Image")</f>
      </c>
      <c r="B1395" s="0">
        <f>HYPERLINK("https://dl.dropboxusercontent.com/scl/fi/qw2i8zqwc5aho6nsxnpz2/mens-hoodie-size-chartsspencer-holden.jpg?rlkey=ndvje3oq4z6di5zqkvxwts5r5&amp;dl=0","Click to download SizeChart")</f>
      </c>
      <c r="C1395" s="0" t="inlineStr">
        <is>
          <t>Spencer Heavyweight Men's Hoodie</t>
        </is>
      </c>
      <c r="D1395" s="0" t="inlineStr">
        <is>
          <t>'153610</t>
        </is>
      </c>
      <c r="E1395" s="0" t="inlineStr">
        <is>
          <t>ISU SPENCE M CL:153610D-XL</t>
        </is>
      </c>
      <c r="F1395" s="0" t="inlineStr">
        <is>
          <t>'801153610074</t>
        </is>
      </c>
      <c r="G1395" s="0" t="inlineStr">
        <is>
          <t>MENS</t>
        </is>
      </c>
      <c r="H1395" s="0" t="inlineStr">
        <is>
          <t>XL</t>
        </is>
      </c>
      <c r="I1395" s="0">
        <v>59.99</v>
      </c>
      <c r="J1395" s="0">
        <v>0</v>
      </c>
    </row>
    <row r="1396" spans="1:10" customHeight="0">
      <c r="A1396" s="0">
        <f>HYPERLINK("https://dl.dropboxusercontent.com/scl/fi/xviaekxilsl798tuz57bp/spencer-153610-f.jpg?rlkey=2lpalrka7wdl1piwtmzfznb6c&amp;dl=0","Click to download Image")</f>
      </c>
      <c r="B1396" s="0">
        <f>HYPERLINK("https://dl.dropboxusercontent.com/scl/fi/qw2i8zqwc5aho6nsxnpz2/mens-hoodie-size-chartsspencer-holden.jpg?rlkey=ndvje3oq4z6di5zqkvxwts5r5&amp;dl=0","Click to download SizeChart")</f>
      </c>
      <c r="C1396" s="0" t="inlineStr">
        <is>
          <t>Spencer Heavyweight Men's Hoodie</t>
        </is>
      </c>
      <c r="D1396" s="0" t="inlineStr">
        <is>
          <t>'153610</t>
        </is>
      </c>
      <c r="E1396" s="0" t="inlineStr">
        <is>
          <t>ISU SPENCE M CL:153610E-2XL</t>
        </is>
      </c>
      <c r="F1396" s="0" t="inlineStr">
        <is>
          <t>'801153610081</t>
        </is>
      </c>
      <c r="G1396" s="0" t="inlineStr">
        <is>
          <t>MENS</t>
        </is>
      </c>
      <c r="H1396" s="0" t="inlineStr">
        <is>
          <t>2XL</t>
        </is>
      </c>
      <c r="I1396" s="0">
        <v>59.99</v>
      </c>
      <c r="J1396" s="0">
        <v>8</v>
      </c>
    </row>
    <row r="1397" spans="1:10" customHeight="0">
      <c r="A1397" s="0">
        <f>HYPERLINK("https://dl.dropboxusercontent.com/scl/fi/xviaekxilsl798tuz57bp/spencer-153610-f.jpg?rlkey=2lpalrka7wdl1piwtmzfznb6c&amp;dl=0","Click to download Image")</f>
      </c>
      <c r="B1397" s="0">
        <f>HYPERLINK("https://dl.dropboxusercontent.com/scl/fi/qw2i8zqwc5aho6nsxnpz2/mens-hoodie-size-chartsspencer-holden.jpg?rlkey=ndvje3oq4z6di5zqkvxwts5r5&amp;dl=0","Click to download SizeChart")</f>
      </c>
      <c r="C1397" s="0" t="inlineStr">
        <is>
          <t>Spencer Heavyweight Men's Hoodie</t>
        </is>
      </c>
      <c r="D1397" s="0" t="inlineStr">
        <is>
          <t>'153610</t>
        </is>
      </c>
      <c r="E1397" s="0" t="inlineStr">
        <is>
          <t>ISU SPENCE M CL:153610F-3XL</t>
        </is>
      </c>
      <c r="F1397" s="0" t="inlineStr">
        <is>
          <t>'801153610098</t>
        </is>
      </c>
      <c r="G1397" s="0" t="inlineStr">
        <is>
          <t>MENS</t>
        </is>
      </c>
      <c r="H1397" s="0" t="inlineStr">
        <is>
          <t>3XL</t>
        </is>
      </c>
      <c r="I1397" s="0">
        <v>59.99</v>
      </c>
      <c r="J1397" s="0">
        <v>2</v>
      </c>
    </row>
    <row r="1398" spans="1:10" customHeight="0">
      <c r="A1398" s="0">
        <f>HYPERLINK("https://dl.dropboxusercontent.com/scl/fi/z20js4n6w8n2mrzdptnao/spencer-153611-f.jpg?rlkey=c42w2sv7t7cyo5doq4hjv7jmt&amp;dl=0","Click to download Image")</f>
      </c>
      <c r="B1398" s="0">
        <f>HYPERLINK("https://dl.dropboxusercontent.com/scl/fi/qw2i8zqwc5aho6nsxnpz2/mens-hoodie-size-chartsspencer-holden.jpg?rlkey=ndvje3oq4z6di5zqkvxwts5r5&amp;dl=0","Click to download SizeChart")</f>
      </c>
      <c r="C1398" s="0" t="inlineStr">
        <is>
          <t>Spencer Heavyweight Men's Hoodie</t>
        </is>
      </c>
      <c r="D1398" s="0" t="inlineStr">
        <is>
          <t>'153611</t>
        </is>
      </c>
      <c r="E1398" s="0" t="inlineStr">
        <is>
          <t>IOWA SPENCE M BK:153611A-S</t>
        </is>
      </c>
      <c r="F1398" s="0" t="inlineStr">
        <is>
          <t>'801153611040</t>
        </is>
      </c>
      <c r="G1398" s="0" t="inlineStr">
        <is>
          <t>MENS</t>
        </is>
      </c>
      <c r="H1398" s="0" t="inlineStr">
        <is>
          <t>S</t>
        </is>
      </c>
      <c r="I1398" s="0">
        <v>59.99</v>
      </c>
      <c r="J1398" s="0">
        <v>14</v>
      </c>
    </row>
    <row r="1399" spans="1:10" customHeight="0">
      <c r="A1399" s="0">
        <f>HYPERLINK("https://dl.dropboxusercontent.com/scl/fi/z20js4n6w8n2mrzdptnao/spencer-153611-f.jpg?rlkey=c42w2sv7t7cyo5doq4hjv7jmt&amp;dl=0","Click to download Image")</f>
      </c>
      <c r="B1399" s="0">
        <f>HYPERLINK("https://dl.dropboxusercontent.com/scl/fi/qw2i8zqwc5aho6nsxnpz2/mens-hoodie-size-chartsspencer-holden.jpg?rlkey=ndvje3oq4z6di5zqkvxwts5r5&amp;dl=0","Click to download SizeChart")</f>
      </c>
      <c r="C1399" s="0" t="inlineStr">
        <is>
          <t>Spencer Heavyweight Men's Hoodie</t>
        </is>
      </c>
      <c r="D1399" s="0" t="inlineStr">
        <is>
          <t>'153611</t>
        </is>
      </c>
      <c r="E1399" s="0" t="inlineStr">
        <is>
          <t>IOWA SPENCE M BK:153611B-M</t>
        </is>
      </c>
      <c r="F1399" s="0" t="inlineStr">
        <is>
          <t>'801153611057</t>
        </is>
      </c>
      <c r="G1399" s="0" t="inlineStr">
        <is>
          <t>MENS</t>
        </is>
      </c>
      <c r="H1399" s="0" t="inlineStr">
        <is>
          <t>M</t>
        </is>
      </c>
      <c r="I1399" s="0">
        <v>59.99</v>
      </c>
      <c r="J1399" s="0">
        <v>27</v>
      </c>
    </row>
    <row r="1400" spans="1:10" customHeight="0">
      <c r="A1400" s="0">
        <f>HYPERLINK("https://dl.dropboxusercontent.com/scl/fi/z20js4n6w8n2mrzdptnao/spencer-153611-f.jpg?rlkey=c42w2sv7t7cyo5doq4hjv7jmt&amp;dl=0","Click to download Image")</f>
      </c>
      <c r="B1400" s="0">
        <f>HYPERLINK("https://dl.dropboxusercontent.com/scl/fi/qw2i8zqwc5aho6nsxnpz2/mens-hoodie-size-chartsspencer-holden.jpg?rlkey=ndvje3oq4z6di5zqkvxwts5r5&amp;dl=0","Click to download SizeChart")</f>
      </c>
      <c r="C1400" s="0" t="inlineStr">
        <is>
          <t>Spencer Heavyweight Men's Hoodie</t>
        </is>
      </c>
      <c r="D1400" s="0" t="inlineStr">
        <is>
          <t>'153611</t>
        </is>
      </c>
      <c r="E1400" s="0" t="inlineStr">
        <is>
          <t>IOWA SPENCE M BK:153611C-L</t>
        </is>
      </c>
      <c r="F1400" s="0" t="inlineStr">
        <is>
          <t>'801153611064</t>
        </is>
      </c>
      <c r="G1400" s="0" t="inlineStr">
        <is>
          <t>MENS</t>
        </is>
      </c>
      <c r="H1400" s="0" t="inlineStr">
        <is>
          <t>L</t>
        </is>
      </c>
      <c r="I1400" s="0">
        <v>59.99</v>
      </c>
      <c r="J1400" s="0">
        <v>44</v>
      </c>
    </row>
    <row r="1401" spans="1:10" customHeight="0">
      <c r="A1401" s="0">
        <f>HYPERLINK("https://dl.dropboxusercontent.com/scl/fi/z20js4n6w8n2mrzdptnao/spencer-153611-f.jpg?rlkey=c42w2sv7t7cyo5doq4hjv7jmt&amp;dl=0","Click to download Image")</f>
      </c>
      <c r="B1401" s="0">
        <f>HYPERLINK("https://dl.dropboxusercontent.com/scl/fi/qw2i8zqwc5aho6nsxnpz2/mens-hoodie-size-chartsspencer-holden.jpg?rlkey=ndvje3oq4z6di5zqkvxwts5r5&amp;dl=0","Click to download SizeChart")</f>
      </c>
      <c r="C1401" s="0" t="inlineStr">
        <is>
          <t>Spencer Heavyweight Men's Hoodie</t>
        </is>
      </c>
      <c r="D1401" s="0" t="inlineStr">
        <is>
          <t>'153611</t>
        </is>
      </c>
      <c r="E1401" s="0" t="inlineStr">
        <is>
          <t>IOWA SPENCE M BK:153611D-XL</t>
        </is>
      </c>
      <c r="F1401" s="0" t="inlineStr">
        <is>
          <t>'801153611071</t>
        </is>
      </c>
      <c r="G1401" s="0" t="inlineStr">
        <is>
          <t>MENS</t>
        </is>
      </c>
      <c r="H1401" s="0" t="inlineStr">
        <is>
          <t>XL</t>
        </is>
      </c>
      <c r="I1401" s="0">
        <v>59.99</v>
      </c>
      <c r="J1401" s="0">
        <v>44</v>
      </c>
    </row>
    <row r="1402" spans="1:10" customHeight="0">
      <c r="A1402" s="0">
        <f>HYPERLINK("https://dl.dropboxusercontent.com/scl/fi/z20js4n6w8n2mrzdptnao/spencer-153611-f.jpg?rlkey=c42w2sv7t7cyo5doq4hjv7jmt&amp;dl=0","Click to download Image")</f>
      </c>
      <c r="B1402" s="0">
        <f>HYPERLINK("https://dl.dropboxusercontent.com/scl/fi/qw2i8zqwc5aho6nsxnpz2/mens-hoodie-size-chartsspencer-holden.jpg?rlkey=ndvje3oq4z6di5zqkvxwts5r5&amp;dl=0","Click to download SizeChart")</f>
      </c>
      <c r="C1402" s="0" t="inlineStr">
        <is>
          <t>Spencer Heavyweight Men's Hoodie</t>
        </is>
      </c>
      <c r="D1402" s="0" t="inlineStr">
        <is>
          <t>'153611</t>
        </is>
      </c>
      <c r="E1402" s="0" t="inlineStr">
        <is>
          <t>IOWA SPENCE M BK:153611E-2XL</t>
        </is>
      </c>
      <c r="F1402" s="0" t="inlineStr">
        <is>
          <t>'801153611088</t>
        </is>
      </c>
      <c r="G1402" s="0" t="inlineStr">
        <is>
          <t>MENS</t>
        </is>
      </c>
      <c r="H1402" s="0" t="inlineStr">
        <is>
          <t>2XL</t>
        </is>
      </c>
      <c r="I1402" s="0">
        <v>59.99</v>
      </c>
      <c r="J1402" s="0">
        <v>27</v>
      </c>
    </row>
    <row r="1403" spans="1:10" customHeight="0">
      <c r="A1403" s="0">
        <f>HYPERLINK("https://dl.dropboxusercontent.com/scl/fi/z20js4n6w8n2mrzdptnao/spencer-153611-f.jpg?rlkey=c42w2sv7t7cyo5doq4hjv7jmt&amp;dl=0","Click to download Image")</f>
      </c>
      <c r="B1403" s="0">
        <f>HYPERLINK("https://dl.dropboxusercontent.com/scl/fi/qw2i8zqwc5aho6nsxnpz2/mens-hoodie-size-chartsspencer-holden.jpg?rlkey=ndvje3oq4z6di5zqkvxwts5r5&amp;dl=0","Click to download SizeChart")</f>
      </c>
      <c r="C1403" s="0" t="inlineStr">
        <is>
          <t>Spencer Heavyweight Men's Hoodie</t>
        </is>
      </c>
      <c r="D1403" s="0" t="inlineStr">
        <is>
          <t>'153611</t>
        </is>
      </c>
      <c r="E1403" s="0" t="inlineStr">
        <is>
          <t>IOWA SPENCE M BK:153611F-3XL</t>
        </is>
      </c>
      <c r="F1403" s="0" t="inlineStr">
        <is>
          <t>'801153611095</t>
        </is>
      </c>
      <c r="G1403" s="0" t="inlineStr">
        <is>
          <t>MENS</t>
        </is>
      </c>
      <c r="H1403" s="0" t="inlineStr">
        <is>
          <t>3XL</t>
        </is>
      </c>
      <c r="I1403" s="0">
        <v>59.99</v>
      </c>
      <c r="J1403" s="0">
        <v>13</v>
      </c>
    </row>
    <row r="1404" spans="1:10" customHeight="0">
      <c r="A1404" s="0">
        <f>HYPERLINK("https://dl.dropboxusercontent.com/scl/fi/izk4yp1an1q537c5tloqy/vrtl-isu-tim-m-hg-v1f.jpg?rlkey=i6jq301laslz4z8mfe6h14is8&amp;dl=0","Click to download Image")</f>
      </c>
      <c r="B1404" s="0">
        <f>HYPERLINK("https://dl.dropboxusercontent.com/scl/fi/uba0j5fys5beg0l7aiijt/mens-t-shirt-size-chartstim-seth.jpg?rlkey=t6t9f5dimsxncbtce8owlvusv&amp;dl=0","Click to download SizeChart")</f>
      </c>
      <c r="C1404" s="0" t="inlineStr">
        <is>
          <t>Tim Men's Cotton T-Shirt</t>
        </is>
      </c>
      <c r="D1404" s="0" t="inlineStr">
        <is>
          <t>'152874</t>
        </is>
      </c>
      <c r="E1404" s="0" t="inlineStr">
        <is>
          <t>ISU TIM M HG:152874A-S</t>
        </is>
      </c>
      <c r="F1404" s="0" t="inlineStr">
        <is>
          <t>'801152874040</t>
        </is>
      </c>
      <c r="G1404" s="0" t="inlineStr">
        <is>
          <t>MENS</t>
        </is>
      </c>
      <c r="H1404" s="0" t="inlineStr">
        <is>
          <t>S</t>
        </is>
      </c>
      <c r="I1404" s="0">
        <v>29.99</v>
      </c>
      <c r="J1404" s="0">
        <v>0</v>
      </c>
    </row>
    <row r="1405" spans="1:10" customHeight="0">
      <c r="A1405" s="0">
        <f>HYPERLINK("https://dl.dropboxusercontent.com/scl/fi/izk4yp1an1q537c5tloqy/vrtl-isu-tim-m-hg-v1f.jpg?rlkey=i6jq301laslz4z8mfe6h14is8&amp;dl=0","Click to download Image")</f>
      </c>
      <c r="B1405" s="0">
        <f>HYPERLINK("https://dl.dropboxusercontent.com/scl/fi/uba0j5fys5beg0l7aiijt/mens-t-shirt-size-chartstim-seth.jpg?rlkey=t6t9f5dimsxncbtce8owlvusv&amp;dl=0","Click to download SizeChart")</f>
      </c>
      <c r="C1405" s="0" t="inlineStr">
        <is>
          <t>Tim Men's Cotton T-Shirt</t>
        </is>
      </c>
      <c r="D1405" s="0" t="inlineStr">
        <is>
          <t>'152874</t>
        </is>
      </c>
      <c r="E1405" s="0" t="inlineStr">
        <is>
          <t>ISU TIM M HG:152874B-M</t>
        </is>
      </c>
      <c r="F1405" s="0" t="inlineStr">
        <is>
          <t>'801152874057</t>
        </is>
      </c>
      <c r="G1405" s="0" t="inlineStr">
        <is>
          <t>MENS</t>
        </is>
      </c>
      <c r="H1405" s="0" t="inlineStr">
        <is>
          <t>M</t>
        </is>
      </c>
      <c r="I1405" s="0">
        <v>29.99</v>
      </c>
      <c r="J1405" s="0">
        <v>1</v>
      </c>
    </row>
    <row r="1406" spans="1:10" customHeight="0">
      <c r="A1406" s="0">
        <f>HYPERLINK("https://dl.dropboxusercontent.com/scl/fi/izk4yp1an1q537c5tloqy/vrtl-isu-tim-m-hg-v1f.jpg?rlkey=i6jq301laslz4z8mfe6h14is8&amp;dl=0","Click to download Image")</f>
      </c>
      <c r="B1406" s="0">
        <f>HYPERLINK("https://dl.dropboxusercontent.com/scl/fi/uba0j5fys5beg0l7aiijt/mens-t-shirt-size-chartstim-seth.jpg?rlkey=t6t9f5dimsxncbtce8owlvusv&amp;dl=0","Click to download SizeChart")</f>
      </c>
      <c r="C1406" s="0" t="inlineStr">
        <is>
          <t>Tim Men's Cotton T-Shirt</t>
        </is>
      </c>
      <c r="D1406" s="0" t="inlineStr">
        <is>
          <t>'152874</t>
        </is>
      </c>
      <c r="E1406" s="0" t="inlineStr">
        <is>
          <t>ISU TIM M HG:152874C-L</t>
        </is>
      </c>
      <c r="F1406" s="0" t="inlineStr">
        <is>
          <t>'801152874064</t>
        </is>
      </c>
      <c r="G1406" s="0" t="inlineStr">
        <is>
          <t>MENS</t>
        </is>
      </c>
      <c r="H1406" s="0" t="inlineStr">
        <is>
          <t>L</t>
        </is>
      </c>
      <c r="I1406" s="0">
        <v>29.99</v>
      </c>
      <c r="J1406" s="0">
        <v>3</v>
      </c>
    </row>
    <row r="1407" spans="1:10" customHeight="0">
      <c r="A1407" s="0">
        <f>HYPERLINK("https://dl.dropboxusercontent.com/scl/fi/izk4yp1an1q537c5tloqy/vrtl-isu-tim-m-hg-v1f.jpg?rlkey=i6jq301laslz4z8mfe6h14is8&amp;dl=0","Click to download Image")</f>
      </c>
      <c r="B1407" s="0">
        <f>HYPERLINK("https://dl.dropboxusercontent.com/scl/fi/uba0j5fys5beg0l7aiijt/mens-t-shirt-size-chartstim-seth.jpg?rlkey=t6t9f5dimsxncbtce8owlvusv&amp;dl=0","Click to download SizeChart")</f>
      </c>
      <c r="C1407" s="0" t="inlineStr">
        <is>
          <t>Tim Men's Cotton T-Shirt</t>
        </is>
      </c>
      <c r="D1407" s="0" t="inlineStr">
        <is>
          <t>'152874</t>
        </is>
      </c>
      <c r="E1407" s="0" t="inlineStr">
        <is>
          <t>ISU TIM M HG:152874D-XL</t>
        </is>
      </c>
      <c r="F1407" s="0" t="inlineStr">
        <is>
          <t>'801152874071</t>
        </is>
      </c>
      <c r="G1407" s="0" t="inlineStr">
        <is>
          <t>MENS</t>
        </is>
      </c>
      <c r="H1407" s="0" t="inlineStr">
        <is>
          <t>XL</t>
        </is>
      </c>
      <c r="I1407" s="0">
        <v>29.99</v>
      </c>
      <c r="J1407" s="0">
        <v>2</v>
      </c>
    </row>
    <row r="1408" spans="1:10" customHeight="0">
      <c r="A1408" s="0">
        <f>HYPERLINK("https://dl.dropboxusercontent.com/scl/fi/izk4yp1an1q537c5tloqy/vrtl-isu-tim-m-hg-v1f.jpg?rlkey=i6jq301laslz4z8mfe6h14is8&amp;dl=0","Click to download Image")</f>
      </c>
      <c r="B1408" s="0">
        <f>HYPERLINK("https://dl.dropboxusercontent.com/scl/fi/uba0j5fys5beg0l7aiijt/mens-t-shirt-size-chartstim-seth.jpg?rlkey=t6t9f5dimsxncbtce8owlvusv&amp;dl=0","Click to download SizeChart")</f>
      </c>
      <c r="C1408" s="0" t="inlineStr">
        <is>
          <t>Tim Men's Cotton T-Shirt</t>
        </is>
      </c>
      <c r="D1408" s="0" t="inlineStr">
        <is>
          <t>'152874</t>
        </is>
      </c>
      <c r="E1408" s="0" t="inlineStr">
        <is>
          <t>ISU TIM M HG:152874E-2XL</t>
        </is>
      </c>
      <c r="F1408" s="0" t="inlineStr">
        <is>
          <t>'801152874088</t>
        </is>
      </c>
      <c r="G1408" s="0" t="inlineStr">
        <is>
          <t>MENS</t>
        </is>
      </c>
      <c r="H1408" s="0" t="inlineStr">
        <is>
          <t>2XL</t>
        </is>
      </c>
      <c r="I1408" s="0">
        <v>29.99</v>
      </c>
      <c r="J1408" s="0">
        <v>4</v>
      </c>
    </row>
    <row r="1409" spans="1:10" customHeight="0">
      <c r="A1409" s="0">
        <f>HYPERLINK("https://dl.dropboxusercontent.com/scl/fi/izk4yp1an1q537c5tloqy/vrtl-isu-tim-m-hg-v1f.jpg?rlkey=i6jq301laslz4z8mfe6h14is8&amp;dl=0","Click to download Image")</f>
      </c>
      <c r="B1409" s="0">
        <f>HYPERLINK("https://dl.dropboxusercontent.com/scl/fi/uba0j5fys5beg0l7aiijt/mens-t-shirt-size-chartstim-seth.jpg?rlkey=t6t9f5dimsxncbtce8owlvusv&amp;dl=0","Click to download SizeChart")</f>
      </c>
      <c r="C1409" s="0" t="inlineStr">
        <is>
          <t>Tim Men's Cotton T-Shirt</t>
        </is>
      </c>
      <c r="D1409" s="0" t="inlineStr">
        <is>
          <t>'152874</t>
        </is>
      </c>
      <c r="E1409" s="0" t="inlineStr">
        <is>
          <t>ISU TIM M HG:152874F-3XL</t>
        </is>
      </c>
      <c r="F1409" s="0" t="inlineStr">
        <is>
          <t>'801152874095</t>
        </is>
      </c>
      <c r="G1409" s="0" t="inlineStr">
        <is>
          <t>MENS</t>
        </is>
      </c>
      <c r="H1409" s="0" t="inlineStr">
        <is>
          <t>3XL</t>
        </is>
      </c>
      <c r="I1409" s="0">
        <v>29.99</v>
      </c>
      <c r="J1409" s="0">
        <v>3</v>
      </c>
    </row>
    <row r="1410" spans="1:10" customHeight="0">
      <c r="A1410" s="0">
        <f>HYPERLINK("https://dl.dropboxusercontent.com/scl/fi/qlxdvgtjw6dodlvf43qf7/113208-af.jpg?rlkey=fixf3rh56g570q59wm9hsn9zr&amp;dl=0","Click to download Image")</f>
      </c>
      <c r="C1410" s="0" t="inlineStr">
        <is>
          <t>Kenya Women's Scarf</t>
        </is>
      </c>
      <c r="D1410" s="0" t="inlineStr">
        <is>
          <t>'113208</t>
        </is>
      </c>
      <c r="E1410" s="0" t="inlineStr">
        <is>
          <t>ISU KENYA:113208</t>
        </is>
      </c>
      <c r="F1410" s="0" t="inlineStr">
        <is>
          <t>'701113208016</t>
        </is>
      </c>
      <c r="H1410" s="0" t="inlineStr">
        <is>
          <t>58 X 6</t>
        </is>
      </c>
      <c r="I1410" s="0">
        <v>24.99</v>
      </c>
      <c r="J1410" s="0">
        <v>23</v>
      </c>
    </row>
    <row r="1411" spans="1:10" customHeight="0">
      <c r="A1411" s="0">
        <f>HYPERLINK("https://dl.dropboxusercontent.com/scl/fi/9zpv7k7zoy6sxhtg5swgi/editdsc014270351.jpg?rlkey=xzu8p09oftuarx2o1vniv3sep&amp;dl=0","Click to download Image")</f>
      </c>
      <c r="B1411" s="0">
        <f>HYPERLINK("https://dl.dropboxusercontent.com/scl/fi/n6jjgaizeb3wcy5tbr4lh/mens-button-down-size-chartsdelta-golf.jpg?rlkey=9cew7uocsdb63jlat9mj70brw&amp;dl=0","Click to download SizeChart")</f>
      </c>
      <c r="C1411" s="0" t="inlineStr">
        <is>
          <t>Delta 2 Men's Plaid Button Down</t>
        </is>
      </c>
      <c r="D1411" s="0" t="inlineStr">
        <is>
          <t>'144643</t>
        </is>
      </c>
      <c r="E1411" s="0" t="inlineStr">
        <is>
          <t>ISU DELTA2 M CL:144643A-S</t>
        </is>
      </c>
      <c r="F1411" s="0" t="inlineStr">
        <is>
          <t>'801144643043</t>
        </is>
      </c>
      <c r="G1411" s="0" t="inlineStr">
        <is>
          <t>MENS</t>
        </is>
      </c>
      <c r="H1411" s="0" t="inlineStr">
        <is>
          <t>S</t>
        </is>
      </c>
      <c r="I1411" s="0">
        <v>89.99</v>
      </c>
      <c r="J1411" s="0">
        <v>2</v>
      </c>
    </row>
    <row r="1412" spans="1:10" customHeight="0">
      <c r="A1412" s="0">
        <f>HYPERLINK("https://dl.dropboxusercontent.com/scl/fi/9zpv7k7zoy6sxhtg5swgi/editdsc014270351.jpg?rlkey=xzu8p09oftuarx2o1vniv3sep&amp;dl=0","Click to download Image")</f>
      </c>
      <c r="B1412" s="0">
        <f>HYPERLINK("https://dl.dropboxusercontent.com/scl/fi/n6jjgaizeb3wcy5tbr4lh/mens-button-down-size-chartsdelta-golf.jpg?rlkey=9cew7uocsdb63jlat9mj70brw&amp;dl=0","Click to download SizeChart")</f>
      </c>
      <c r="C1412" s="0" t="inlineStr">
        <is>
          <t>Delta 2 Men's Plaid Button Down</t>
        </is>
      </c>
      <c r="D1412" s="0" t="inlineStr">
        <is>
          <t>'144643</t>
        </is>
      </c>
      <c r="E1412" s="0" t="inlineStr">
        <is>
          <t>ISU DELTA2 M CL:144643B-M</t>
        </is>
      </c>
      <c r="F1412" s="0" t="inlineStr">
        <is>
          <t>'801144643050</t>
        </is>
      </c>
      <c r="G1412" s="0" t="inlineStr">
        <is>
          <t>MENS</t>
        </is>
      </c>
      <c r="H1412" s="0" t="inlineStr">
        <is>
          <t>M</t>
        </is>
      </c>
      <c r="I1412" s="0">
        <v>89.99</v>
      </c>
      <c r="J1412" s="0">
        <v>4</v>
      </c>
    </row>
    <row r="1413" spans="1:10" customHeight="0">
      <c r="A1413" s="0">
        <f>HYPERLINK("https://dl.dropboxusercontent.com/scl/fi/9zpv7k7zoy6sxhtg5swgi/editdsc014270351.jpg?rlkey=xzu8p09oftuarx2o1vniv3sep&amp;dl=0","Click to download Image")</f>
      </c>
      <c r="B1413" s="0">
        <f>HYPERLINK("https://dl.dropboxusercontent.com/scl/fi/n6jjgaizeb3wcy5tbr4lh/mens-button-down-size-chartsdelta-golf.jpg?rlkey=9cew7uocsdb63jlat9mj70brw&amp;dl=0","Click to download SizeChart")</f>
      </c>
      <c r="C1413" s="0" t="inlineStr">
        <is>
          <t>Delta 2 Men's Plaid Button Down</t>
        </is>
      </c>
      <c r="D1413" s="0" t="inlineStr">
        <is>
          <t>'144643</t>
        </is>
      </c>
      <c r="E1413" s="0" t="inlineStr">
        <is>
          <t>ISU DELTA2 M CL:144643C-L</t>
        </is>
      </c>
      <c r="F1413" s="0" t="inlineStr">
        <is>
          <t>'801144643067</t>
        </is>
      </c>
      <c r="G1413" s="0" t="inlineStr">
        <is>
          <t>MENS</t>
        </is>
      </c>
      <c r="H1413" s="0" t="inlineStr">
        <is>
          <t>L</t>
        </is>
      </c>
      <c r="I1413" s="0">
        <v>89.99</v>
      </c>
      <c r="J1413" s="0">
        <v>6</v>
      </c>
    </row>
    <row r="1414" spans="1:10" customHeight="0">
      <c r="A1414" s="0">
        <f>HYPERLINK("https://dl.dropboxusercontent.com/scl/fi/9zpv7k7zoy6sxhtg5swgi/editdsc014270351.jpg?rlkey=xzu8p09oftuarx2o1vniv3sep&amp;dl=0","Click to download Image")</f>
      </c>
      <c r="B1414" s="0">
        <f>HYPERLINK("https://dl.dropboxusercontent.com/scl/fi/n6jjgaizeb3wcy5tbr4lh/mens-button-down-size-chartsdelta-golf.jpg?rlkey=9cew7uocsdb63jlat9mj70brw&amp;dl=0","Click to download SizeChart")</f>
      </c>
      <c r="C1414" s="0" t="inlineStr">
        <is>
          <t>Delta 2 Men's Plaid Button Down</t>
        </is>
      </c>
      <c r="D1414" s="0" t="inlineStr">
        <is>
          <t>'144643</t>
        </is>
      </c>
      <c r="E1414" s="0" t="inlineStr">
        <is>
          <t>ISU DELTA2 M CL:144643D-XL</t>
        </is>
      </c>
      <c r="F1414" s="0" t="inlineStr">
        <is>
          <t>'801144643074</t>
        </is>
      </c>
      <c r="G1414" s="0" t="inlineStr">
        <is>
          <t>MENS</t>
        </is>
      </c>
      <c r="H1414" s="0" t="inlineStr">
        <is>
          <t>XL</t>
        </is>
      </c>
      <c r="I1414" s="0">
        <v>89.99</v>
      </c>
      <c r="J1414" s="0">
        <v>6</v>
      </c>
    </row>
    <row r="1415" spans="1:10" customHeight="0">
      <c r="A1415" s="0">
        <f>HYPERLINK("https://dl.dropboxusercontent.com/scl/fi/9zpv7k7zoy6sxhtg5swgi/editdsc014270351.jpg?rlkey=xzu8p09oftuarx2o1vniv3sep&amp;dl=0","Click to download Image")</f>
      </c>
      <c r="B1415" s="0">
        <f>HYPERLINK("https://dl.dropboxusercontent.com/scl/fi/n6jjgaizeb3wcy5tbr4lh/mens-button-down-size-chartsdelta-golf.jpg?rlkey=9cew7uocsdb63jlat9mj70brw&amp;dl=0","Click to download SizeChart")</f>
      </c>
      <c r="C1415" s="0" t="inlineStr">
        <is>
          <t>Delta 2 Men's Plaid Button Down</t>
        </is>
      </c>
      <c r="D1415" s="0" t="inlineStr">
        <is>
          <t>'144643</t>
        </is>
      </c>
      <c r="E1415" s="0" t="inlineStr">
        <is>
          <t>ISU DELTA2 M CL:144643E-2XL</t>
        </is>
      </c>
      <c r="F1415" s="0" t="inlineStr">
        <is>
          <t>'801144643081</t>
        </is>
      </c>
      <c r="G1415" s="0" t="inlineStr">
        <is>
          <t>MENS</t>
        </is>
      </c>
      <c r="H1415" s="0" t="inlineStr">
        <is>
          <t>2XL</t>
        </is>
      </c>
      <c r="I1415" s="0">
        <v>89.99</v>
      </c>
      <c r="J1415" s="0">
        <v>3</v>
      </c>
    </row>
    <row r="1416" spans="1:10" customHeight="0">
      <c r="A1416" s="0">
        <f>HYPERLINK("https://dl.dropboxusercontent.com/scl/fi/9zpv7k7zoy6sxhtg5swgi/editdsc014270351.jpg?rlkey=xzu8p09oftuarx2o1vniv3sep&amp;dl=0","Click to download Image")</f>
      </c>
      <c r="B1416" s="0">
        <f>HYPERLINK("https://dl.dropboxusercontent.com/scl/fi/n6jjgaizeb3wcy5tbr4lh/mens-button-down-size-chartsdelta-golf.jpg?rlkey=9cew7uocsdb63jlat9mj70brw&amp;dl=0","Click to download SizeChart")</f>
      </c>
      <c r="C1416" s="0" t="inlineStr">
        <is>
          <t>Delta 2 Men's Plaid Button Down</t>
        </is>
      </c>
      <c r="D1416" s="0" t="inlineStr">
        <is>
          <t>'144643</t>
        </is>
      </c>
      <c r="E1416" s="0" t="inlineStr">
        <is>
          <t>ISU DELTA2 M CL:144643F-3XL</t>
        </is>
      </c>
      <c r="F1416" s="0" t="inlineStr">
        <is>
          <t>'801144643098</t>
        </is>
      </c>
      <c r="G1416" s="0" t="inlineStr">
        <is>
          <t>MENS</t>
        </is>
      </c>
      <c r="H1416" s="0" t="inlineStr">
        <is>
          <t>3XL</t>
        </is>
      </c>
      <c r="I1416" s="0">
        <v>89.99</v>
      </c>
      <c r="J1416" s="0">
        <v>1</v>
      </c>
    </row>
    <row r="1417" spans="1:10" customHeight="0">
      <c r="A1417" s="0">
        <f>HYPERLINK("https://dl.dropboxusercontent.com/scl/fi/s2x17eko9rbxhtkpqh06r/editdsc014289431.jpg?rlkey=8l2tuksuhjh4dngtp6mz3dk3x&amp;dl=0","Click to download Image")</f>
      </c>
      <c r="B1417" s="0">
        <f>HYPERLINK("https://dl.dropboxusercontent.com/scl/fi/n6jjgaizeb3wcy5tbr4lh/mens-button-down-size-chartsdelta-golf.jpg?rlkey=9cew7uocsdb63jlat9mj70brw&amp;dl=0","Click to download SizeChart")</f>
      </c>
      <c r="C1417" s="0" t="inlineStr">
        <is>
          <t>Delta 2 Men's Plaid Button Down</t>
        </is>
      </c>
      <c r="D1417" s="0" t="inlineStr">
        <is>
          <t>'143903</t>
        </is>
      </c>
      <c r="E1417" s="0" t="inlineStr">
        <is>
          <t>MTO DELTA M CL:143903A-S</t>
        </is>
      </c>
      <c r="F1417" s="0" t="inlineStr">
        <is>
          <t>'801143903049</t>
        </is>
      </c>
      <c r="G1417" s="0" t="inlineStr">
        <is>
          <t>MENS</t>
        </is>
      </c>
      <c r="H1417" s="0" t="inlineStr">
        <is>
          <t>S</t>
        </is>
      </c>
      <c r="I1417" s="0">
        <v>89.99</v>
      </c>
      <c r="J1417" s="0">
        <v>8</v>
      </c>
    </row>
    <row r="1418" spans="1:10" customHeight="0">
      <c r="A1418" s="0">
        <f>HYPERLINK("https://dl.dropboxusercontent.com/scl/fi/s2x17eko9rbxhtkpqh06r/editdsc014289431.jpg?rlkey=8l2tuksuhjh4dngtp6mz3dk3x&amp;dl=0","Click to download Image")</f>
      </c>
      <c r="B1418" s="0">
        <f>HYPERLINK("https://dl.dropboxusercontent.com/scl/fi/n6jjgaizeb3wcy5tbr4lh/mens-button-down-size-chartsdelta-golf.jpg?rlkey=9cew7uocsdb63jlat9mj70brw&amp;dl=0","Click to download SizeChart")</f>
      </c>
      <c r="C1418" s="0" t="inlineStr">
        <is>
          <t>Delta 2 Men's Plaid Button Down</t>
        </is>
      </c>
      <c r="D1418" s="0" t="inlineStr">
        <is>
          <t>'143903</t>
        </is>
      </c>
      <c r="F1418" s="0" t="inlineStr">
        <is>
          <t>'000000000000</t>
        </is>
      </c>
      <c r="G1418" s="0" t="inlineStr">
        <is>
          <t>MENS</t>
        </is>
      </c>
      <c r="H1418" s="0" t="inlineStr">
        <is>
          <t>M</t>
        </is>
      </c>
      <c r="I1418" s="0">
        <v>89.99</v>
      </c>
      <c r="J1418" s="0">
        <v>0</v>
      </c>
    </row>
    <row r="1419" spans="1:10" customHeight="0">
      <c r="A1419" s="0">
        <f>HYPERLINK("https://dl.dropboxusercontent.com/scl/fi/s2x17eko9rbxhtkpqh06r/editdsc014289431.jpg?rlkey=8l2tuksuhjh4dngtp6mz3dk3x&amp;dl=0","Click to download Image")</f>
      </c>
      <c r="B1419" s="0">
        <f>HYPERLINK("https://dl.dropboxusercontent.com/scl/fi/n6jjgaizeb3wcy5tbr4lh/mens-button-down-size-chartsdelta-golf.jpg?rlkey=9cew7uocsdb63jlat9mj70brw&amp;dl=0","Click to download SizeChart")</f>
      </c>
      <c r="C1419" s="0" t="inlineStr">
        <is>
          <t>Delta 2 Men's Plaid Button Down</t>
        </is>
      </c>
      <c r="D1419" s="0" t="inlineStr">
        <is>
          <t>'143903</t>
        </is>
      </c>
      <c r="F1419" s="0" t="inlineStr">
        <is>
          <t>'000000000000</t>
        </is>
      </c>
      <c r="G1419" s="0" t="inlineStr">
        <is>
          <t>MENS</t>
        </is>
      </c>
      <c r="H1419" s="0" t="inlineStr">
        <is>
          <t>L</t>
        </is>
      </c>
      <c r="I1419" s="0">
        <v>89.99</v>
      </c>
      <c r="J1419" s="0">
        <v>0</v>
      </c>
    </row>
    <row r="1420" spans="1:10" customHeight="0">
      <c r="A1420" s="0">
        <f>HYPERLINK("https://dl.dropboxusercontent.com/scl/fi/s2x17eko9rbxhtkpqh06r/editdsc014289431.jpg?rlkey=8l2tuksuhjh4dngtp6mz3dk3x&amp;dl=0","Click to download Image")</f>
      </c>
      <c r="B1420" s="0">
        <f>HYPERLINK("https://dl.dropboxusercontent.com/scl/fi/n6jjgaizeb3wcy5tbr4lh/mens-button-down-size-chartsdelta-golf.jpg?rlkey=9cew7uocsdb63jlat9mj70brw&amp;dl=0","Click to download SizeChart")</f>
      </c>
      <c r="C1420" s="0" t="inlineStr">
        <is>
          <t>Delta 2 Men's Plaid Button Down</t>
        </is>
      </c>
      <c r="D1420" s="0" t="inlineStr">
        <is>
          <t>'143903</t>
        </is>
      </c>
      <c r="F1420" s="0" t="inlineStr">
        <is>
          <t>'000000000000</t>
        </is>
      </c>
      <c r="G1420" s="0" t="inlineStr">
        <is>
          <t>MENS</t>
        </is>
      </c>
      <c r="H1420" s="0" t="inlineStr">
        <is>
          <t>XL</t>
        </is>
      </c>
      <c r="I1420" s="0">
        <v>89.99</v>
      </c>
      <c r="J1420" s="0">
        <v>0</v>
      </c>
    </row>
    <row r="1421" spans="1:10" customHeight="0">
      <c r="A1421" s="0">
        <f>HYPERLINK("https://dl.dropboxusercontent.com/scl/fi/s2x17eko9rbxhtkpqh06r/editdsc014289431.jpg?rlkey=8l2tuksuhjh4dngtp6mz3dk3x&amp;dl=0","Click to download Image")</f>
      </c>
      <c r="B1421" s="0">
        <f>HYPERLINK("https://dl.dropboxusercontent.com/scl/fi/n6jjgaizeb3wcy5tbr4lh/mens-button-down-size-chartsdelta-golf.jpg?rlkey=9cew7uocsdb63jlat9mj70brw&amp;dl=0","Click to download SizeChart")</f>
      </c>
      <c r="C1421" s="0" t="inlineStr">
        <is>
          <t>Delta 2 Men's Plaid Button Down</t>
        </is>
      </c>
      <c r="D1421" s="0" t="inlineStr">
        <is>
          <t>'143903</t>
        </is>
      </c>
      <c r="F1421" s="0" t="inlineStr">
        <is>
          <t>'000000000000</t>
        </is>
      </c>
      <c r="G1421" s="0" t="inlineStr">
        <is>
          <t>MENS</t>
        </is>
      </c>
      <c r="H1421" s="0" t="inlineStr">
        <is>
          <t>2XL</t>
        </is>
      </c>
      <c r="I1421" s="0">
        <v>89.99</v>
      </c>
      <c r="J1421" s="0">
        <v>0</v>
      </c>
    </row>
    <row r="1422" spans="1:10" customHeight="0">
      <c r="A1422" s="0">
        <f>HYPERLINK("https://dl.dropboxusercontent.com/scl/fi/s2x17eko9rbxhtkpqh06r/editdsc014289431.jpg?rlkey=8l2tuksuhjh4dngtp6mz3dk3x&amp;dl=0","Click to download Image")</f>
      </c>
      <c r="B1422" s="0">
        <f>HYPERLINK("https://dl.dropboxusercontent.com/scl/fi/n6jjgaizeb3wcy5tbr4lh/mens-button-down-size-chartsdelta-golf.jpg?rlkey=9cew7uocsdb63jlat9mj70brw&amp;dl=0","Click to download SizeChart")</f>
      </c>
      <c r="C1422" s="0" t="inlineStr">
        <is>
          <t>Delta 2 Men's Plaid Button Down</t>
        </is>
      </c>
      <c r="D1422" s="0" t="inlineStr">
        <is>
          <t>'143903</t>
        </is>
      </c>
      <c r="F1422" s="0" t="inlineStr">
        <is>
          <t>'000000000000</t>
        </is>
      </c>
      <c r="G1422" s="0" t="inlineStr">
        <is>
          <t>MENS</t>
        </is>
      </c>
      <c r="H1422" s="0" t="inlineStr">
        <is>
          <t>3XL</t>
        </is>
      </c>
      <c r="I1422" s="0">
        <v>89.99</v>
      </c>
      <c r="J1422" s="0">
        <v>0</v>
      </c>
    </row>
    <row r="1423" spans="1:10" customHeight="0">
      <c r="A1423" s="0">
        <f>HYPERLINK("https://dl.dropboxusercontent.com/scl/fi/7yw0vz0borx9z5wczjae2/144847t.jpg?rlkey=tozrk07u4kdkfsil5ho3onsmq&amp;dl=0","Click to download Image")</f>
      </c>
      <c r="C1423" s="0" t="inlineStr">
        <is>
          <t>Fielder Men's Scuba Knit Hoodie</t>
        </is>
      </c>
      <c r="D1423" s="0" t="inlineStr">
        <is>
          <t>'144847</t>
        </is>
      </c>
      <c r="E1423" s="0" t="inlineStr">
        <is>
          <t>ISU FIELDE M BK:144847A-S</t>
        </is>
      </c>
      <c r="F1423" s="0" t="inlineStr">
        <is>
          <t>'801144847045</t>
        </is>
      </c>
      <c r="G1423" s="0" t="inlineStr">
        <is>
          <t>MENS</t>
        </is>
      </c>
      <c r="H1423" s="0" t="inlineStr">
        <is>
          <t>S</t>
        </is>
      </c>
      <c r="I1423" s="0">
        <v>59.99</v>
      </c>
      <c r="J1423" s="0">
        <v>3</v>
      </c>
    </row>
    <row r="1424" spans="1:10" customHeight="0">
      <c r="A1424" s="0">
        <f>HYPERLINK("https://dl.dropboxusercontent.com/scl/fi/7yw0vz0borx9z5wczjae2/144847t.jpg?rlkey=tozrk07u4kdkfsil5ho3onsmq&amp;dl=0","Click to download Image")</f>
      </c>
      <c r="C1424" s="0" t="inlineStr">
        <is>
          <t>Fielder Men's Scuba Knit Hoodie</t>
        </is>
      </c>
      <c r="D1424" s="0" t="inlineStr">
        <is>
          <t>'144847</t>
        </is>
      </c>
      <c r="E1424" s="0" t="inlineStr">
        <is>
          <t>ISU FIELDE M BK:144847B-M</t>
        </is>
      </c>
      <c r="F1424" s="0" t="inlineStr">
        <is>
          <t>'801144847052</t>
        </is>
      </c>
      <c r="G1424" s="0" t="inlineStr">
        <is>
          <t>MENS</t>
        </is>
      </c>
      <c r="H1424" s="0" t="inlineStr">
        <is>
          <t>M</t>
        </is>
      </c>
      <c r="I1424" s="0">
        <v>59.99</v>
      </c>
      <c r="J1424" s="0">
        <v>4</v>
      </c>
    </row>
    <row r="1425" spans="1:10" customHeight="0">
      <c r="A1425" s="0">
        <f>HYPERLINK("https://dl.dropboxusercontent.com/scl/fi/7yw0vz0borx9z5wczjae2/144847t.jpg?rlkey=tozrk07u4kdkfsil5ho3onsmq&amp;dl=0","Click to download Image")</f>
      </c>
      <c r="C1425" s="0" t="inlineStr">
        <is>
          <t>Fielder Men's Scuba Knit Hoodie</t>
        </is>
      </c>
      <c r="D1425" s="0" t="inlineStr">
        <is>
          <t>'144847</t>
        </is>
      </c>
      <c r="E1425" s="0" t="inlineStr">
        <is>
          <t>ISU FIELDE M BK:144847C-L</t>
        </is>
      </c>
      <c r="F1425" s="0" t="inlineStr">
        <is>
          <t>'801144847069</t>
        </is>
      </c>
      <c r="G1425" s="0" t="inlineStr">
        <is>
          <t>MENS</t>
        </is>
      </c>
      <c r="H1425" s="0" t="inlineStr">
        <is>
          <t>L</t>
        </is>
      </c>
      <c r="I1425" s="0">
        <v>59.99</v>
      </c>
      <c r="J1425" s="0">
        <v>10</v>
      </c>
    </row>
    <row r="1426" spans="1:10" customHeight="0">
      <c r="A1426" s="0">
        <f>HYPERLINK("https://dl.dropboxusercontent.com/scl/fi/7yw0vz0borx9z5wczjae2/144847t.jpg?rlkey=tozrk07u4kdkfsil5ho3onsmq&amp;dl=0","Click to download Image")</f>
      </c>
      <c r="C1426" s="0" t="inlineStr">
        <is>
          <t>Fielder Men's Scuba Knit Hoodie</t>
        </is>
      </c>
      <c r="D1426" s="0" t="inlineStr">
        <is>
          <t>'144847</t>
        </is>
      </c>
      <c r="E1426" s="0" t="inlineStr">
        <is>
          <t>ISU FIELDE M BK:144847D-XL</t>
        </is>
      </c>
      <c r="F1426" s="0" t="inlineStr">
        <is>
          <t>'801144847076</t>
        </is>
      </c>
      <c r="G1426" s="0" t="inlineStr">
        <is>
          <t>MENS</t>
        </is>
      </c>
      <c r="H1426" s="0" t="inlineStr">
        <is>
          <t>XL</t>
        </is>
      </c>
      <c r="I1426" s="0">
        <v>59.99</v>
      </c>
      <c r="J1426" s="0">
        <v>7</v>
      </c>
    </row>
    <row r="1427" spans="1:10" customHeight="0">
      <c r="A1427" s="0">
        <f>HYPERLINK("https://dl.dropboxusercontent.com/scl/fi/7yw0vz0borx9z5wczjae2/144847t.jpg?rlkey=tozrk07u4kdkfsil5ho3onsmq&amp;dl=0","Click to download Image")</f>
      </c>
      <c r="C1427" s="0" t="inlineStr">
        <is>
          <t>Fielder Men's Scuba Knit Hoodie</t>
        </is>
      </c>
      <c r="D1427" s="0" t="inlineStr">
        <is>
          <t>'144847</t>
        </is>
      </c>
      <c r="E1427" s="0" t="inlineStr">
        <is>
          <t>ISU FIELDE M BK:144847E-2XL</t>
        </is>
      </c>
      <c r="F1427" s="0" t="inlineStr">
        <is>
          <t>'801144847083</t>
        </is>
      </c>
      <c r="G1427" s="0" t="inlineStr">
        <is>
          <t>MENS</t>
        </is>
      </c>
      <c r="H1427" s="0" t="inlineStr">
        <is>
          <t>2XL</t>
        </is>
      </c>
      <c r="I1427" s="0">
        <v>59.99</v>
      </c>
      <c r="J1427" s="0">
        <v>5</v>
      </c>
    </row>
    <row r="1428" spans="1:10" customHeight="0">
      <c r="A1428" s="0">
        <f>HYPERLINK("https://dl.dropboxusercontent.com/scl/fi/7yw0vz0borx9z5wczjae2/144847t.jpg?rlkey=tozrk07u4kdkfsil5ho3onsmq&amp;dl=0","Click to download Image")</f>
      </c>
      <c r="C1428" s="0" t="inlineStr">
        <is>
          <t>Fielder Men's Scuba Knit Hoodie</t>
        </is>
      </c>
      <c r="D1428" s="0" t="inlineStr">
        <is>
          <t>'144847</t>
        </is>
      </c>
      <c r="E1428" s="0" t="inlineStr">
        <is>
          <t>ISU FIELDE M BK:144847F-3XL</t>
        </is>
      </c>
      <c r="F1428" s="0" t="inlineStr">
        <is>
          <t>'801144847090</t>
        </is>
      </c>
      <c r="G1428" s="0" t="inlineStr">
        <is>
          <t>MENS</t>
        </is>
      </c>
      <c r="H1428" s="0" t="inlineStr">
        <is>
          <t>3XL</t>
        </is>
      </c>
      <c r="I1428" s="0">
        <v>59.99</v>
      </c>
      <c r="J1428" s="0">
        <v>4</v>
      </c>
    </row>
    <row r="1429" spans="1:10" customHeight="0">
      <c r="A1429" s="0">
        <f>HYPERLINK("https://dl.dropboxusercontent.com/scl/fi/7yw0vz0borx9z5wczjae2/144847t.jpg?rlkey=tozrk07u4kdkfsil5ho3onsmq&amp;dl=0","Click to download Image")</f>
      </c>
      <c r="C1429" s="0" t="inlineStr">
        <is>
          <t>Fielder Men's Scuba Knit Hoodie</t>
        </is>
      </c>
      <c r="D1429" s="0" t="inlineStr">
        <is>
          <t>'144847</t>
        </is>
      </c>
      <c r="E1429" s="0" t="inlineStr">
        <is>
          <t>ISU FIELDE M BK:144847Z-12PK</t>
        </is>
      </c>
      <c r="F1429" s="0" t="inlineStr">
        <is>
          <t>'801144847991</t>
        </is>
      </c>
      <c r="G1429" s="0" t="inlineStr">
        <is>
          <t>MENS</t>
        </is>
      </c>
      <c r="H1429" s="0" t="inlineStr">
        <is>
          <t>12 PACK</t>
        </is>
      </c>
      <c r="I1429" s="0">
        <v>580.7</v>
      </c>
      <c r="J1429" s="0">
        <v>2</v>
      </c>
    </row>
    <row r="1430" spans="1:10" customHeight="0">
      <c r="A1430" s="0">
        <f>HYPERLINK("https://dl.dropboxusercontent.com/scl/fi/gpjvaxic94v95wx2rbwv9/kendrick-152124-tn.jpg?rlkey=9rupi99wj64yakub1y41y70vs&amp;dl=0","Click to download Image")</f>
      </c>
      <c r="B1430" s="0">
        <f>HYPERLINK("https://dl.dropboxusercontent.com/scl/fi/agvqm45l7lwgo6wt892ts/jersey-size-chartskendrick.jpg?rlkey=cn4u27nevupfq7shnf1q43s7y&amp;dl=0","Click to download SizeChart")</f>
      </c>
      <c r="C1430" s="0" t="inlineStr">
        <is>
          <t>Kendrick Men's Relaxed Bike Jersey</t>
        </is>
      </c>
      <c r="D1430" s="0" t="inlineStr">
        <is>
          <t>'152124</t>
        </is>
      </c>
      <c r="E1430" s="0" t="inlineStr">
        <is>
          <t>ISU KENDRI M CL:152124A-S</t>
        </is>
      </c>
      <c r="F1430" s="0" t="inlineStr">
        <is>
          <t>'800151329049</t>
        </is>
      </c>
      <c r="G1430" s="0" t="inlineStr">
        <is>
          <t>MENS</t>
        </is>
      </c>
      <c r="H1430" s="0" t="inlineStr">
        <is>
          <t>S</t>
        </is>
      </c>
      <c r="I1430" s="0">
        <v>89.99</v>
      </c>
      <c r="J1430" s="0">
        <v>0</v>
      </c>
    </row>
    <row r="1431" spans="1:10" customHeight="0">
      <c r="A1431" s="0">
        <f>HYPERLINK("https://dl.dropboxusercontent.com/scl/fi/gpjvaxic94v95wx2rbwv9/kendrick-152124-tn.jpg?rlkey=9rupi99wj64yakub1y41y70vs&amp;dl=0","Click to download Image")</f>
      </c>
      <c r="B1431" s="0">
        <f>HYPERLINK("https://dl.dropboxusercontent.com/scl/fi/agvqm45l7lwgo6wt892ts/jersey-size-chartskendrick.jpg?rlkey=cn4u27nevupfq7shnf1q43s7y&amp;dl=0","Click to download SizeChart")</f>
      </c>
      <c r="C1431" s="0" t="inlineStr">
        <is>
          <t>Kendrick Men's Relaxed Bike Jersey</t>
        </is>
      </c>
      <c r="D1431" s="0" t="inlineStr">
        <is>
          <t>'152124</t>
        </is>
      </c>
      <c r="E1431" s="0" t="inlineStr">
        <is>
          <t>ISU KENDRI M CL:152124B-M</t>
        </is>
      </c>
      <c r="F1431" s="0" t="inlineStr">
        <is>
          <t>'800151329056</t>
        </is>
      </c>
      <c r="G1431" s="0" t="inlineStr">
        <is>
          <t>MENS</t>
        </is>
      </c>
      <c r="H1431" s="0" t="inlineStr">
        <is>
          <t>M</t>
        </is>
      </c>
      <c r="I1431" s="0">
        <v>89.99</v>
      </c>
      <c r="J1431" s="0">
        <v>0</v>
      </c>
    </row>
    <row r="1432" spans="1:10" customHeight="0">
      <c r="A1432" s="0">
        <f>HYPERLINK("https://dl.dropboxusercontent.com/scl/fi/gpjvaxic94v95wx2rbwv9/kendrick-152124-tn.jpg?rlkey=9rupi99wj64yakub1y41y70vs&amp;dl=0","Click to download Image")</f>
      </c>
      <c r="B1432" s="0">
        <f>HYPERLINK("https://dl.dropboxusercontent.com/scl/fi/agvqm45l7lwgo6wt892ts/jersey-size-chartskendrick.jpg?rlkey=cn4u27nevupfq7shnf1q43s7y&amp;dl=0","Click to download SizeChart")</f>
      </c>
      <c r="C1432" s="0" t="inlineStr">
        <is>
          <t>Kendrick Men's Relaxed Bike Jersey</t>
        </is>
      </c>
      <c r="D1432" s="0" t="inlineStr">
        <is>
          <t>'152124</t>
        </is>
      </c>
      <c r="E1432" s="0" t="inlineStr">
        <is>
          <t>ISU KENDRI M CL:152124C-L</t>
        </is>
      </c>
      <c r="F1432" s="0" t="inlineStr">
        <is>
          <t>'800151329063</t>
        </is>
      </c>
      <c r="G1432" s="0" t="inlineStr">
        <is>
          <t>MENS</t>
        </is>
      </c>
      <c r="H1432" s="0" t="inlineStr">
        <is>
          <t>L</t>
        </is>
      </c>
      <c r="I1432" s="0">
        <v>89.99</v>
      </c>
      <c r="J1432" s="0">
        <v>1</v>
      </c>
    </row>
    <row r="1433" spans="1:10" customHeight="0">
      <c r="A1433" s="0">
        <f>HYPERLINK("https://dl.dropboxusercontent.com/scl/fi/gpjvaxic94v95wx2rbwv9/kendrick-152124-tn.jpg?rlkey=9rupi99wj64yakub1y41y70vs&amp;dl=0","Click to download Image")</f>
      </c>
      <c r="B1433" s="0">
        <f>HYPERLINK("https://dl.dropboxusercontent.com/scl/fi/agvqm45l7lwgo6wt892ts/jersey-size-chartskendrick.jpg?rlkey=cn4u27nevupfq7shnf1q43s7y&amp;dl=0","Click to download SizeChart")</f>
      </c>
      <c r="C1433" s="0" t="inlineStr">
        <is>
          <t>Kendrick Men's Relaxed Bike Jersey</t>
        </is>
      </c>
      <c r="D1433" s="0" t="inlineStr">
        <is>
          <t>'152124</t>
        </is>
      </c>
      <c r="E1433" s="0" t="inlineStr">
        <is>
          <t>ISU KENDRI M CL:152124D-XL</t>
        </is>
      </c>
      <c r="F1433" s="0" t="inlineStr">
        <is>
          <t>'800151329070</t>
        </is>
      </c>
      <c r="G1433" s="0" t="inlineStr">
        <is>
          <t>MENS</t>
        </is>
      </c>
      <c r="H1433" s="0" t="inlineStr">
        <is>
          <t>XL</t>
        </is>
      </c>
      <c r="I1433" s="0">
        <v>89.99</v>
      </c>
      <c r="J1433" s="0">
        <v>5</v>
      </c>
    </row>
    <row r="1434" spans="1:10" customHeight="0">
      <c r="A1434" s="0">
        <f>HYPERLINK("https://dl.dropboxusercontent.com/scl/fi/gpjvaxic94v95wx2rbwv9/kendrick-152124-tn.jpg?rlkey=9rupi99wj64yakub1y41y70vs&amp;dl=0","Click to download Image")</f>
      </c>
      <c r="B1434" s="0">
        <f>HYPERLINK("https://dl.dropboxusercontent.com/scl/fi/agvqm45l7lwgo6wt892ts/jersey-size-chartskendrick.jpg?rlkey=cn4u27nevupfq7shnf1q43s7y&amp;dl=0","Click to download SizeChart")</f>
      </c>
      <c r="C1434" s="0" t="inlineStr">
        <is>
          <t>Kendrick Men's Relaxed Bike Jersey</t>
        </is>
      </c>
      <c r="D1434" s="0" t="inlineStr">
        <is>
          <t>'152124</t>
        </is>
      </c>
      <c r="E1434" s="0" t="inlineStr">
        <is>
          <t>ISU KENDRI M CL:152124E-2XL</t>
        </is>
      </c>
      <c r="F1434" s="0" t="inlineStr">
        <is>
          <t>'800151329087</t>
        </is>
      </c>
      <c r="G1434" s="0" t="inlineStr">
        <is>
          <t>MENS</t>
        </is>
      </c>
      <c r="H1434" s="0" t="inlineStr">
        <is>
          <t>2XL</t>
        </is>
      </c>
      <c r="I1434" s="0">
        <v>89.99</v>
      </c>
      <c r="J1434" s="0">
        <v>2</v>
      </c>
    </row>
    <row r="1435" spans="1:10" customHeight="0">
      <c r="A1435" s="0">
        <f>HYPERLINK("https://dl.dropboxusercontent.com/scl/fi/gpjvaxic94v95wx2rbwv9/kendrick-152124-tn.jpg?rlkey=9rupi99wj64yakub1y41y70vs&amp;dl=0","Click to download Image")</f>
      </c>
      <c r="B1435" s="0">
        <f>HYPERLINK("https://dl.dropboxusercontent.com/scl/fi/agvqm45l7lwgo6wt892ts/jersey-size-chartskendrick.jpg?rlkey=cn4u27nevupfq7shnf1q43s7y&amp;dl=0","Click to download SizeChart")</f>
      </c>
      <c r="C1435" s="0" t="inlineStr">
        <is>
          <t>Kendrick Men's Relaxed Bike Jersey</t>
        </is>
      </c>
      <c r="D1435" s="0" t="inlineStr">
        <is>
          <t>'152124</t>
        </is>
      </c>
      <c r="E1435" s="0" t="inlineStr">
        <is>
          <t>ISU KENDRI M CL:152124F-3XL</t>
        </is>
      </c>
      <c r="F1435" s="0" t="inlineStr">
        <is>
          <t>'800151329094</t>
        </is>
      </c>
      <c r="G1435" s="0" t="inlineStr">
        <is>
          <t>MENS</t>
        </is>
      </c>
      <c r="H1435" s="0" t="inlineStr">
        <is>
          <t>3XL</t>
        </is>
      </c>
      <c r="I1435" s="0">
        <v>89.99</v>
      </c>
      <c r="J1435" s="0">
        <v>0</v>
      </c>
    </row>
    <row r="1436" spans="1:10" customHeight="0">
      <c r="A1436" s="0">
        <f>HYPERLINK("https://dl.dropboxusercontent.com/scl/fi/gpjvaxic94v95wx2rbwv9/kendrick-152124-tn.jpg?rlkey=9rupi99wj64yakub1y41y70vs&amp;dl=0","Click to download Image")</f>
      </c>
      <c r="B1436" s="0">
        <f>HYPERLINK("https://dl.dropboxusercontent.com/scl/fi/agvqm45l7lwgo6wt892ts/jersey-size-chartskendrick.jpg?rlkey=cn4u27nevupfq7shnf1q43s7y&amp;dl=0","Click to download SizeChart")</f>
      </c>
      <c r="C1436" s="0" t="inlineStr">
        <is>
          <t>Kendrick Men's Relaxed Bike Jersey</t>
        </is>
      </c>
      <c r="D1436" s="0" t="inlineStr">
        <is>
          <t>'152124</t>
        </is>
      </c>
      <c r="E1436" s="0" t="inlineStr">
        <is>
          <t>ISU KENDRI M CL:152124Z-12PK</t>
        </is>
      </c>
      <c r="F1436" s="0" t="inlineStr">
        <is>
          <t>'800151329995</t>
        </is>
      </c>
      <c r="G1436" s="0" t="inlineStr">
        <is>
          <t>MENS</t>
        </is>
      </c>
      <c r="H1436" s="0" t="inlineStr">
        <is>
          <t>12 PACK</t>
        </is>
      </c>
      <c r="I1436" s="0">
        <v>868.7</v>
      </c>
      <c r="J1436" s="0">
        <v>1</v>
      </c>
    </row>
    <row r="1437" spans="1:10" customHeight="0">
      <c r="A1437" s="0">
        <f>HYPERLINK("https://dl.dropboxusercontent.com/scl/fi/z3vwyd0ak3zfuqyddarn3/125950t.jpg?rlkey=eurjeq3lq5ytrb7eu6qhzm8e1&amp;dl=0","Click to download Image")</f>
      </c>
      <c r="B1437" s="0">
        <f>HYPERLINK("https://dl.dropboxusercontent.com/scl/fi/s5l6rk6pbvrqcs8y2k4cs/jersey-size-chartskendrick.jpg?rlkey=db00w3ukoywjt2jcci24wq2hx&amp;dl=0","Click to download SizeChart")</f>
      </c>
      <c r="C1437" s="0" t="inlineStr">
        <is>
          <t>Kendrick Men's Bike Jersey</t>
        </is>
      </c>
      <c r="D1437" s="0" t="inlineStr">
        <is>
          <t>'125950</t>
        </is>
      </c>
      <c r="E1437" s="0" t="inlineStr">
        <is>
          <t>ISU M KENDRI CL:125950A-S</t>
        </is>
      </c>
      <c r="F1437" s="0" t="inlineStr">
        <is>
          <t>'801125950047</t>
        </is>
      </c>
      <c r="G1437" s="0" t="inlineStr">
        <is>
          <t>MENS</t>
        </is>
      </c>
      <c r="H1437" s="0" t="inlineStr">
        <is>
          <t>S</t>
        </is>
      </c>
      <c r="I1437" s="0">
        <v>89.99</v>
      </c>
      <c r="J1437" s="0">
        <v>8</v>
      </c>
    </row>
    <row r="1438" spans="1:10" customHeight="0">
      <c r="A1438" s="0">
        <f>HYPERLINK("https://dl.dropboxusercontent.com/scl/fi/z3vwyd0ak3zfuqyddarn3/125950t.jpg?rlkey=eurjeq3lq5ytrb7eu6qhzm8e1&amp;dl=0","Click to download Image")</f>
      </c>
      <c r="B1438" s="0">
        <f>HYPERLINK("https://dl.dropboxusercontent.com/scl/fi/s5l6rk6pbvrqcs8y2k4cs/jersey-size-chartskendrick.jpg?rlkey=db00w3ukoywjt2jcci24wq2hx&amp;dl=0","Click to download SizeChart")</f>
      </c>
      <c r="C1438" s="0" t="inlineStr">
        <is>
          <t>Kendrick Men's Bike Jersey</t>
        </is>
      </c>
      <c r="D1438" s="0" t="inlineStr">
        <is>
          <t>'125950</t>
        </is>
      </c>
      <c r="E1438" s="0" t="inlineStr">
        <is>
          <t>ISU M KENDRI CL:125950B-M</t>
        </is>
      </c>
      <c r="F1438" s="0" t="inlineStr">
        <is>
          <t>'801125950054</t>
        </is>
      </c>
      <c r="G1438" s="0" t="inlineStr">
        <is>
          <t>MENS</t>
        </is>
      </c>
      <c r="H1438" s="0" t="inlineStr">
        <is>
          <t>M</t>
        </is>
      </c>
      <c r="I1438" s="0">
        <v>89.99</v>
      </c>
      <c r="J1438" s="0">
        <v>16</v>
      </c>
    </row>
    <row r="1439" spans="1:10" customHeight="0">
      <c r="A1439" s="0">
        <f>HYPERLINK("https://dl.dropboxusercontent.com/scl/fi/z3vwyd0ak3zfuqyddarn3/125950t.jpg?rlkey=eurjeq3lq5ytrb7eu6qhzm8e1&amp;dl=0","Click to download Image")</f>
      </c>
      <c r="B1439" s="0">
        <f>HYPERLINK("https://dl.dropboxusercontent.com/scl/fi/s5l6rk6pbvrqcs8y2k4cs/jersey-size-chartskendrick.jpg?rlkey=db00w3ukoywjt2jcci24wq2hx&amp;dl=0","Click to download SizeChart")</f>
      </c>
      <c r="C1439" s="0" t="inlineStr">
        <is>
          <t>Kendrick Men's Bike Jersey</t>
        </is>
      </c>
      <c r="D1439" s="0" t="inlineStr">
        <is>
          <t>'125950</t>
        </is>
      </c>
      <c r="E1439" s="0" t="inlineStr">
        <is>
          <t>ISU M KENDRI CL:125950C-L</t>
        </is>
      </c>
      <c r="F1439" s="0" t="inlineStr">
        <is>
          <t>'800125948061</t>
        </is>
      </c>
      <c r="G1439" s="0" t="inlineStr">
        <is>
          <t>MENS</t>
        </is>
      </c>
      <c r="H1439" s="0" t="inlineStr">
        <is>
          <t>L</t>
        </is>
      </c>
      <c r="I1439" s="0">
        <v>89.99</v>
      </c>
      <c r="J1439" s="0">
        <v>24</v>
      </c>
    </row>
    <row r="1440" spans="1:10" customHeight="0">
      <c r="A1440" s="0">
        <f>HYPERLINK("https://dl.dropboxusercontent.com/scl/fi/z3vwyd0ak3zfuqyddarn3/125950t.jpg?rlkey=eurjeq3lq5ytrb7eu6qhzm8e1&amp;dl=0","Click to download Image")</f>
      </c>
      <c r="B1440" s="0">
        <f>HYPERLINK("https://dl.dropboxusercontent.com/scl/fi/s5l6rk6pbvrqcs8y2k4cs/jersey-size-chartskendrick.jpg?rlkey=db00w3ukoywjt2jcci24wq2hx&amp;dl=0","Click to download SizeChart")</f>
      </c>
      <c r="C1440" s="0" t="inlineStr">
        <is>
          <t>Kendrick Men's Bike Jersey</t>
        </is>
      </c>
      <c r="D1440" s="0" t="inlineStr">
        <is>
          <t>'125950</t>
        </is>
      </c>
      <c r="E1440" s="0" t="inlineStr">
        <is>
          <t>ISU M KENDRI CL:125950D-XL</t>
        </is>
      </c>
      <c r="F1440" s="0" t="inlineStr">
        <is>
          <t>'801125950078</t>
        </is>
      </c>
      <c r="G1440" s="0" t="inlineStr">
        <is>
          <t>MENS</t>
        </is>
      </c>
      <c r="H1440" s="0" t="inlineStr">
        <is>
          <t>XL</t>
        </is>
      </c>
      <c r="I1440" s="0">
        <v>89.99</v>
      </c>
      <c r="J1440" s="0">
        <v>27</v>
      </c>
    </row>
    <row r="1441" spans="1:10" customHeight="0">
      <c r="A1441" s="0">
        <f>HYPERLINK("https://dl.dropboxusercontent.com/scl/fi/z3vwyd0ak3zfuqyddarn3/125950t.jpg?rlkey=eurjeq3lq5ytrb7eu6qhzm8e1&amp;dl=0","Click to download Image")</f>
      </c>
      <c r="B1441" s="0">
        <f>HYPERLINK("https://dl.dropboxusercontent.com/scl/fi/s5l6rk6pbvrqcs8y2k4cs/jersey-size-chartskendrick.jpg?rlkey=db00w3ukoywjt2jcci24wq2hx&amp;dl=0","Click to download SizeChart")</f>
      </c>
      <c r="C1441" s="0" t="inlineStr">
        <is>
          <t>Kendrick Men's Bike Jersey</t>
        </is>
      </c>
      <c r="D1441" s="0" t="inlineStr">
        <is>
          <t>'125950</t>
        </is>
      </c>
      <c r="E1441" s="0" t="inlineStr">
        <is>
          <t>ISU M KENDRI CL:125950E-2XL</t>
        </is>
      </c>
      <c r="F1441" s="0" t="inlineStr">
        <is>
          <t>'801125950085</t>
        </is>
      </c>
      <c r="G1441" s="0" t="inlineStr">
        <is>
          <t>MENS</t>
        </is>
      </c>
      <c r="H1441" s="0" t="inlineStr">
        <is>
          <t>2XL</t>
        </is>
      </c>
      <c r="I1441" s="0">
        <v>89.99</v>
      </c>
      <c r="J1441" s="0">
        <v>18</v>
      </c>
    </row>
    <row r="1442" spans="1:10" customHeight="0">
      <c r="A1442" s="0">
        <f>HYPERLINK("https://dl.dropboxusercontent.com/scl/fi/z3vwyd0ak3zfuqyddarn3/125950t.jpg?rlkey=eurjeq3lq5ytrb7eu6qhzm8e1&amp;dl=0","Click to download Image")</f>
      </c>
      <c r="B1442" s="0">
        <f>HYPERLINK("https://dl.dropboxusercontent.com/scl/fi/s5l6rk6pbvrqcs8y2k4cs/jersey-size-chartskendrick.jpg?rlkey=db00w3ukoywjt2jcci24wq2hx&amp;dl=0","Click to download SizeChart")</f>
      </c>
      <c r="C1442" s="0" t="inlineStr">
        <is>
          <t>Kendrick Men's Bike Jersey</t>
        </is>
      </c>
      <c r="D1442" s="0" t="inlineStr">
        <is>
          <t>'125950</t>
        </is>
      </c>
      <c r="E1442" s="0" t="inlineStr">
        <is>
          <t>ISU M KENDRI CL:125950F-3XL</t>
        </is>
      </c>
      <c r="F1442" s="0" t="inlineStr">
        <is>
          <t>'801125950092</t>
        </is>
      </c>
      <c r="G1442" s="0" t="inlineStr">
        <is>
          <t>MENS</t>
        </is>
      </c>
      <c r="H1442" s="0" t="inlineStr">
        <is>
          <t>3XL</t>
        </is>
      </c>
      <c r="I1442" s="0">
        <v>89.99</v>
      </c>
      <c r="J1442" s="0">
        <v>9</v>
      </c>
    </row>
    <row r="1443" spans="1:10" customHeight="0">
      <c r="A1443" s="0">
        <f>HYPERLINK("https://dl.dropboxusercontent.com/scl/fi/z3vwyd0ak3zfuqyddarn3/125950t.jpg?rlkey=eurjeq3lq5ytrb7eu6qhzm8e1&amp;dl=0","Click to download Image")</f>
      </c>
      <c r="B1443" s="0">
        <f>HYPERLINK("https://dl.dropboxusercontent.com/scl/fi/s5l6rk6pbvrqcs8y2k4cs/jersey-size-chartskendrick.jpg?rlkey=db00w3ukoywjt2jcci24wq2hx&amp;dl=0","Click to download SizeChart")</f>
      </c>
      <c r="C1443" s="0" t="inlineStr">
        <is>
          <t>Kendrick Men's Bike Jersey</t>
        </is>
      </c>
      <c r="D1443" s="0" t="inlineStr">
        <is>
          <t>'125950</t>
        </is>
      </c>
      <c r="E1443" s="0" t="inlineStr">
        <is>
          <t>ISU M KENDRI CL:125950Z-12PK</t>
        </is>
      </c>
      <c r="F1443" s="0" t="inlineStr">
        <is>
          <t>'801125950993</t>
        </is>
      </c>
      <c r="G1443" s="0" t="inlineStr">
        <is>
          <t>MENS</t>
        </is>
      </c>
      <c r="H1443" s="0" t="inlineStr">
        <is>
          <t>12 PACK</t>
        </is>
      </c>
      <c r="I1443" s="0">
        <v>859.2</v>
      </c>
      <c r="J1443" s="0">
        <v>8</v>
      </c>
    </row>
    <row r="1444" spans="1:10" customHeight="0">
      <c r="A1444" s="0">
        <f>HYPERLINK("https://dl.dropboxusercontent.com/scl/fi/8yy6qra4a0h1jx00exsgh/125945f38066.jpg?rlkey=rr36zosg54vbqrlod8f8qlckm&amp;dl=0","Click to download Image")</f>
      </c>
      <c r="B1444" s="0">
        <f>HYPERLINK("https://dl.dropboxusercontent.com/scl/fi/jmz446qazklt38fkk6wxl/womens-jersey-size-chartsjordyn.jpg?rlkey=7d09tcq4mmgdrt2q3zvh6t9hi&amp;dl=0","Click to download SizeChart")</f>
      </c>
      <c r="C1444" s="0" t="inlineStr">
        <is>
          <t>Jordyn Women's Bike Jersey Tank</t>
        </is>
      </c>
      <c r="D1444" s="0" t="inlineStr">
        <is>
          <t>'125945</t>
        </is>
      </c>
      <c r="E1444" s="0" t="inlineStr">
        <is>
          <t>ISU JORDYN W BK:125945A-S</t>
        </is>
      </c>
      <c r="F1444" s="0" t="inlineStr">
        <is>
          <t>'801125945043</t>
        </is>
      </c>
      <c r="G1444" s="0" t="inlineStr">
        <is>
          <t>WOMENS</t>
        </is>
      </c>
      <c r="H1444" s="0" t="inlineStr">
        <is>
          <t>S</t>
        </is>
      </c>
      <c r="I1444" s="0">
        <v>89.99</v>
      </c>
      <c r="J1444" s="0">
        <v>8</v>
      </c>
    </row>
    <row r="1445" spans="1:10" customHeight="0">
      <c r="A1445" s="0">
        <f>HYPERLINK("https://dl.dropboxusercontent.com/scl/fi/8yy6qra4a0h1jx00exsgh/125945f38066.jpg?rlkey=rr36zosg54vbqrlod8f8qlckm&amp;dl=0","Click to download Image")</f>
      </c>
      <c r="B1445" s="0">
        <f>HYPERLINK("https://dl.dropboxusercontent.com/scl/fi/jmz446qazklt38fkk6wxl/womens-jersey-size-chartsjordyn.jpg?rlkey=7d09tcq4mmgdrt2q3zvh6t9hi&amp;dl=0","Click to download SizeChart")</f>
      </c>
      <c r="C1445" s="0" t="inlineStr">
        <is>
          <t>Jordyn Women's Bike Jersey Tank</t>
        </is>
      </c>
      <c r="D1445" s="0" t="inlineStr">
        <is>
          <t>'125945</t>
        </is>
      </c>
      <c r="E1445" s="0" t="inlineStr">
        <is>
          <t>ISU JORDYN W BK:125945B-M</t>
        </is>
      </c>
      <c r="F1445" s="0" t="inlineStr">
        <is>
          <t>'801125945050</t>
        </is>
      </c>
      <c r="G1445" s="0" t="inlineStr">
        <is>
          <t>WOMENS</t>
        </is>
      </c>
      <c r="H1445" s="0" t="inlineStr">
        <is>
          <t>M</t>
        </is>
      </c>
      <c r="I1445" s="0">
        <v>89.99</v>
      </c>
      <c r="J1445" s="0">
        <v>12</v>
      </c>
    </row>
    <row r="1446" spans="1:10" customHeight="0">
      <c r="A1446" s="0">
        <f>HYPERLINK("https://dl.dropboxusercontent.com/scl/fi/8yy6qra4a0h1jx00exsgh/125945f38066.jpg?rlkey=rr36zosg54vbqrlod8f8qlckm&amp;dl=0","Click to download Image")</f>
      </c>
      <c r="B1446" s="0">
        <f>HYPERLINK("https://dl.dropboxusercontent.com/scl/fi/jmz446qazklt38fkk6wxl/womens-jersey-size-chartsjordyn.jpg?rlkey=7d09tcq4mmgdrt2q3zvh6t9hi&amp;dl=0","Click to download SizeChart")</f>
      </c>
      <c r="C1446" s="0" t="inlineStr">
        <is>
          <t>Jordyn Women's Bike Jersey Tank</t>
        </is>
      </c>
      <c r="D1446" s="0" t="inlineStr">
        <is>
          <t>'125945</t>
        </is>
      </c>
      <c r="E1446" s="0" t="inlineStr">
        <is>
          <t>ISU JORDYN W BK:125945C-L</t>
        </is>
      </c>
      <c r="F1446" s="0" t="inlineStr">
        <is>
          <t>'801125945067</t>
        </is>
      </c>
      <c r="G1446" s="0" t="inlineStr">
        <is>
          <t>WOMENS</t>
        </is>
      </c>
      <c r="H1446" s="0" t="inlineStr">
        <is>
          <t>L</t>
        </is>
      </c>
      <c r="I1446" s="0">
        <v>89.99</v>
      </c>
      <c r="J1446" s="0">
        <v>13</v>
      </c>
    </row>
    <row r="1447" spans="1:10" customHeight="0">
      <c r="A1447" s="0">
        <f>HYPERLINK("https://dl.dropboxusercontent.com/scl/fi/8yy6qra4a0h1jx00exsgh/125945f38066.jpg?rlkey=rr36zosg54vbqrlod8f8qlckm&amp;dl=0","Click to download Image")</f>
      </c>
      <c r="B1447" s="0">
        <f>HYPERLINK("https://dl.dropboxusercontent.com/scl/fi/jmz446qazklt38fkk6wxl/womens-jersey-size-chartsjordyn.jpg?rlkey=7d09tcq4mmgdrt2q3zvh6t9hi&amp;dl=0","Click to download SizeChart")</f>
      </c>
      <c r="C1447" s="0" t="inlineStr">
        <is>
          <t>Jordyn Women's Bike Jersey Tank</t>
        </is>
      </c>
      <c r="D1447" s="0" t="inlineStr">
        <is>
          <t>'125945</t>
        </is>
      </c>
      <c r="E1447" s="0" t="inlineStr">
        <is>
          <t>ISU JORDYN W BK:125945D-XL</t>
        </is>
      </c>
      <c r="F1447" s="0" t="inlineStr">
        <is>
          <t>'801125945074</t>
        </is>
      </c>
      <c r="G1447" s="0" t="inlineStr">
        <is>
          <t>WOMENS</t>
        </is>
      </c>
      <c r="H1447" s="0" t="inlineStr">
        <is>
          <t>XL</t>
        </is>
      </c>
      <c r="I1447" s="0">
        <v>89.99</v>
      </c>
      <c r="J1447" s="0">
        <v>6</v>
      </c>
    </row>
    <row r="1448" spans="1:10" customHeight="0">
      <c r="A1448" s="0">
        <f>HYPERLINK("https://dl.dropboxusercontent.com/scl/fi/8yy6qra4a0h1jx00exsgh/125945f38066.jpg?rlkey=rr36zosg54vbqrlod8f8qlckm&amp;dl=0","Click to download Image")</f>
      </c>
      <c r="B1448" s="0">
        <f>HYPERLINK("https://dl.dropboxusercontent.com/scl/fi/jmz446qazklt38fkk6wxl/womens-jersey-size-chartsjordyn.jpg?rlkey=7d09tcq4mmgdrt2q3zvh6t9hi&amp;dl=0","Click to download SizeChart")</f>
      </c>
      <c r="C1448" s="0" t="inlineStr">
        <is>
          <t>Jordyn Women's Bike Jersey Tank</t>
        </is>
      </c>
      <c r="D1448" s="0" t="inlineStr">
        <is>
          <t>'125945</t>
        </is>
      </c>
      <c r="E1448" s="0" t="inlineStr">
        <is>
          <t>ISU JORDYN W BK:125945E-2XL</t>
        </is>
      </c>
      <c r="F1448" s="0" t="inlineStr">
        <is>
          <t>'801125945081</t>
        </is>
      </c>
      <c r="G1448" s="0" t="inlineStr">
        <is>
          <t>WOMENS</t>
        </is>
      </c>
      <c r="H1448" s="0" t="inlineStr">
        <is>
          <t>2XL</t>
        </is>
      </c>
      <c r="I1448" s="0">
        <v>89.99</v>
      </c>
      <c r="J1448" s="0">
        <v>3</v>
      </c>
    </row>
    <row r="1449" spans="1:10" customHeight="0">
      <c r="A1449" s="0">
        <f>HYPERLINK("https://dl.dropboxusercontent.com/scl/fi/8yy6qra4a0h1jx00exsgh/125945f38066.jpg?rlkey=rr36zosg54vbqrlod8f8qlckm&amp;dl=0","Click to download Image")</f>
      </c>
      <c r="B1449" s="0">
        <f>HYPERLINK("https://dl.dropboxusercontent.com/scl/fi/jmz446qazklt38fkk6wxl/womens-jersey-size-chartsjordyn.jpg?rlkey=7d09tcq4mmgdrt2q3zvh6t9hi&amp;dl=0","Click to download SizeChart")</f>
      </c>
      <c r="C1449" s="0" t="inlineStr">
        <is>
          <t>Jordyn Women's Bike Jersey Tank</t>
        </is>
      </c>
      <c r="D1449" s="0" t="inlineStr">
        <is>
          <t>'125945</t>
        </is>
      </c>
      <c r="E1449" s="0" t="inlineStr">
        <is>
          <t>ISU JORDYN W BK:125945F-3XL</t>
        </is>
      </c>
      <c r="F1449" s="0" t="inlineStr">
        <is>
          <t>'801125945098</t>
        </is>
      </c>
      <c r="G1449" s="0" t="inlineStr">
        <is>
          <t>WOMENS</t>
        </is>
      </c>
      <c r="H1449" s="0" t="inlineStr">
        <is>
          <t>3XL</t>
        </is>
      </c>
      <c r="I1449" s="0">
        <v>89.99</v>
      </c>
      <c r="J1449" s="0">
        <v>2</v>
      </c>
    </row>
    <row r="1450" spans="1:10" customHeight="0">
      <c r="A1450" s="0">
        <f>HYPERLINK("https://dl.dropboxusercontent.com/scl/fi/8yy6qra4a0h1jx00exsgh/125945f38066.jpg?rlkey=rr36zosg54vbqrlod8f8qlckm&amp;dl=0","Click to download Image")</f>
      </c>
      <c r="B1450" s="0">
        <f>HYPERLINK("https://dl.dropboxusercontent.com/scl/fi/jmz446qazklt38fkk6wxl/womens-jersey-size-chartsjordyn.jpg?rlkey=7d09tcq4mmgdrt2q3zvh6t9hi&amp;dl=0","Click to download SizeChart")</f>
      </c>
      <c r="C1450" s="0" t="inlineStr">
        <is>
          <t>Jordyn Women's Bike Jersey Tank</t>
        </is>
      </c>
      <c r="D1450" s="0" t="inlineStr">
        <is>
          <t>'125945</t>
        </is>
      </c>
      <c r="E1450" s="0" t="inlineStr">
        <is>
          <t>ISU JORDYN W BK:125945Z-12PK</t>
        </is>
      </c>
      <c r="F1450" s="0" t="inlineStr">
        <is>
          <t>'801125945999</t>
        </is>
      </c>
      <c r="G1450" s="0" t="inlineStr">
        <is>
          <t>WOMENS</t>
        </is>
      </c>
      <c r="H1450" s="0" t="inlineStr">
        <is>
          <t>12 PACK</t>
        </is>
      </c>
      <c r="I1450" s="0">
        <v>859.2</v>
      </c>
      <c r="J1450" s="0">
        <v>3</v>
      </c>
    </row>
    <row r="1451" spans="1:10" customHeight="0">
      <c r="A1451" s="0">
        <f>HYPERLINK("https://dl.dropboxusercontent.com/scl/fi/073n5hv07lj82guovf7xy/jordyn-isu.jpg?rlkey=b2qni65lhrm2rc9dht95de6xa&amp;dl=0","Click to download Image")</f>
      </c>
      <c r="B1451" s="0">
        <f>HYPERLINK("https://dl.dropboxusercontent.com/scl/fi/jmz446qazklt38fkk6wxl/womens-jersey-size-chartsjordyn.jpg?rlkey=7d09tcq4mmgdrt2q3zvh6t9hi&amp;dl=0","Click to download SizeChart")</f>
      </c>
      <c r="C1451" s="0" t="inlineStr">
        <is>
          <t>Jordyn Women's Bike Jersey Tank</t>
        </is>
      </c>
      <c r="D1451" s="0" t="inlineStr">
        <is>
          <t>'125946</t>
        </is>
      </c>
      <c r="E1451" s="0" t="inlineStr">
        <is>
          <t>ISU JORDYN W CL:125946A-S</t>
        </is>
      </c>
      <c r="F1451" s="0" t="inlineStr">
        <is>
          <t>'801125946040</t>
        </is>
      </c>
      <c r="G1451" s="0" t="inlineStr">
        <is>
          <t>WOMENS</t>
        </is>
      </c>
      <c r="H1451" s="0" t="inlineStr">
        <is>
          <t>S</t>
        </is>
      </c>
      <c r="I1451" s="0">
        <v>89.99</v>
      </c>
      <c r="J1451" s="0">
        <v>5</v>
      </c>
    </row>
    <row r="1452" spans="1:10" customHeight="0">
      <c r="A1452" s="0">
        <f>HYPERLINK("https://dl.dropboxusercontent.com/scl/fi/073n5hv07lj82guovf7xy/jordyn-isu.jpg?rlkey=b2qni65lhrm2rc9dht95de6xa&amp;dl=0","Click to download Image")</f>
      </c>
      <c r="B1452" s="0">
        <f>HYPERLINK("https://dl.dropboxusercontent.com/scl/fi/jmz446qazklt38fkk6wxl/womens-jersey-size-chartsjordyn.jpg?rlkey=7d09tcq4mmgdrt2q3zvh6t9hi&amp;dl=0","Click to download SizeChart")</f>
      </c>
      <c r="C1452" s="0" t="inlineStr">
        <is>
          <t>Jordyn Women's Bike Jersey Tank</t>
        </is>
      </c>
      <c r="D1452" s="0" t="inlineStr">
        <is>
          <t>'125946</t>
        </is>
      </c>
      <c r="E1452" s="0" t="inlineStr">
        <is>
          <t>ISU JORDYN W CL:125946B-M</t>
        </is>
      </c>
      <c r="F1452" s="0" t="inlineStr">
        <is>
          <t>'801125946057</t>
        </is>
      </c>
      <c r="G1452" s="0" t="inlineStr">
        <is>
          <t>WOMENS</t>
        </is>
      </c>
      <c r="H1452" s="0" t="inlineStr">
        <is>
          <t>M</t>
        </is>
      </c>
      <c r="I1452" s="0">
        <v>89.99</v>
      </c>
      <c r="J1452" s="0">
        <v>3</v>
      </c>
    </row>
    <row r="1453" spans="1:10" customHeight="0">
      <c r="A1453" s="0">
        <f>HYPERLINK("https://dl.dropboxusercontent.com/scl/fi/073n5hv07lj82guovf7xy/jordyn-isu.jpg?rlkey=b2qni65lhrm2rc9dht95de6xa&amp;dl=0","Click to download Image")</f>
      </c>
      <c r="B1453" s="0">
        <f>HYPERLINK("https://dl.dropboxusercontent.com/scl/fi/jmz446qazklt38fkk6wxl/womens-jersey-size-chartsjordyn.jpg?rlkey=7d09tcq4mmgdrt2q3zvh6t9hi&amp;dl=0","Click to download SizeChart")</f>
      </c>
      <c r="C1453" s="0" t="inlineStr">
        <is>
          <t>Jordyn Women's Bike Jersey Tank</t>
        </is>
      </c>
      <c r="D1453" s="0" t="inlineStr">
        <is>
          <t>'125946</t>
        </is>
      </c>
      <c r="E1453" s="0" t="inlineStr">
        <is>
          <t>ISU JORDYN W CL:125946C-L</t>
        </is>
      </c>
      <c r="F1453" s="0" t="inlineStr">
        <is>
          <t>'801125946064</t>
        </is>
      </c>
      <c r="G1453" s="0" t="inlineStr">
        <is>
          <t>WOMENS</t>
        </is>
      </c>
      <c r="H1453" s="0" t="inlineStr">
        <is>
          <t>L</t>
        </is>
      </c>
      <c r="I1453" s="0">
        <v>89.99</v>
      </c>
      <c r="J1453" s="0">
        <v>6</v>
      </c>
    </row>
    <row r="1454" spans="1:10" customHeight="0">
      <c r="A1454" s="0">
        <f>HYPERLINK("https://dl.dropboxusercontent.com/scl/fi/073n5hv07lj82guovf7xy/jordyn-isu.jpg?rlkey=b2qni65lhrm2rc9dht95de6xa&amp;dl=0","Click to download Image")</f>
      </c>
      <c r="B1454" s="0">
        <f>HYPERLINK("https://dl.dropboxusercontent.com/scl/fi/jmz446qazklt38fkk6wxl/womens-jersey-size-chartsjordyn.jpg?rlkey=7d09tcq4mmgdrt2q3zvh6t9hi&amp;dl=0","Click to download SizeChart")</f>
      </c>
      <c r="C1454" s="0" t="inlineStr">
        <is>
          <t>Jordyn Women's Bike Jersey Tank</t>
        </is>
      </c>
      <c r="D1454" s="0" t="inlineStr">
        <is>
          <t>'125946</t>
        </is>
      </c>
      <c r="E1454" s="0" t="inlineStr">
        <is>
          <t>ISU JORDYN W CL:125946D-XL</t>
        </is>
      </c>
      <c r="F1454" s="0" t="inlineStr">
        <is>
          <t>'801125946071</t>
        </is>
      </c>
      <c r="G1454" s="0" t="inlineStr">
        <is>
          <t>WOMENS</t>
        </is>
      </c>
      <c r="H1454" s="0" t="inlineStr">
        <is>
          <t>XL</t>
        </is>
      </c>
      <c r="I1454" s="0">
        <v>89.99</v>
      </c>
      <c r="J1454" s="0">
        <v>8</v>
      </c>
    </row>
    <row r="1455" spans="1:10" customHeight="0">
      <c r="A1455" s="0">
        <f>HYPERLINK("https://dl.dropboxusercontent.com/scl/fi/073n5hv07lj82guovf7xy/jordyn-isu.jpg?rlkey=b2qni65lhrm2rc9dht95de6xa&amp;dl=0","Click to download Image")</f>
      </c>
      <c r="B1455" s="0">
        <f>HYPERLINK("https://dl.dropboxusercontent.com/scl/fi/jmz446qazklt38fkk6wxl/womens-jersey-size-chartsjordyn.jpg?rlkey=7d09tcq4mmgdrt2q3zvh6t9hi&amp;dl=0","Click to download SizeChart")</f>
      </c>
      <c r="C1455" s="0" t="inlineStr">
        <is>
          <t>Jordyn Women's Bike Jersey Tank</t>
        </is>
      </c>
      <c r="D1455" s="0" t="inlineStr">
        <is>
          <t>'125946</t>
        </is>
      </c>
      <c r="E1455" s="0" t="inlineStr">
        <is>
          <t>ISU JORDYN W CL:125946E-2XL</t>
        </is>
      </c>
      <c r="F1455" s="0" t="inlineStr">
        <is>
          <t>'801125946088</t>
        </is>
      </c>
      <c r="G1455" s="0" t="inlineStr">
        <is>
          <t>WOMENS</t>
        </is>
      </c>
      <c r="H1455" s="0" t="inlineStr">
        <is>
          <t>2XL</t>
        </is>
      </c>
      <c r="I1455" s="0">
        <v>89.99</v>
      </c>
      <c r="J1455" s="0">
        <v>3</v>
      </c>
    </row>
    <row r="1456" spans="1:10" customHeight="0">
      <c r="A1456" s="0">
        <f>HYPERLINK("https://dl.dropboxusercontent.com/scl/fi/073n5hv07lj82guovf7xy/jordyn-isu.jpg?rlkey=b2qni65lhrm2rc9dht95de6xa&amp;dl=0","Click to download Image")</f>
      </c>
      <c r="B1456" s="0">
        <f>HYPERLINK("https://dl.dropboxusercontent.com/scl/fi/jmz446qazklt38fkk6wxl/womens-jersey-size-chartsjordyn.jpg?rlkey=7d09tcq4mmgdrt2q3zvh6t9hi&amp;dl=0","Click to download SizeChart")</f>
      </c>
      <c r="C1456" s="0" t="inlineStr">
        <is>
          <t>Jordyn Women's Bike Jersey Tank</t>
        </is>
      </c>
      <c r="D1456" s="0" t="inlineStr">
        <is>
          <t>'125946</t>
        </is>
      </c>
      <c r="E1456" s="0" t="inlineStr">
        <is>
          <t>ISU JORDYN W CL:125946F-3XL</t>
        </is>
      </c>
      <c r="F1456" s="0" t="inlineStr">
        <is>
          <t>'801125946095</t>
        </is>
      </c>
      <c r="G1456" s="0" t="inlineStr">
        <is>
          <t>WOMENS</t>
        </is>
      </c>
      <c r="H1456" s="0" t="inlineStr">
        <is>
          <t>3XL</t>
        </is>
      </c>
      <c r="I1456" s="0">
        <v>89.99</v>
      </c>
      <c r="J1456" s="0">
        <v>2</v>
      </c>
    </row>
    <row r="1457" spans="1:10" customHeight="0">
      <c r="A1457" s="0">
        <f>HYPERLINK("https://dl.dropboxusercontent.com/scl/fi/073n5hv07lj82guovf7xy/jordyn-isu.jpg?rlkey=b2qni65lhrm2rc9dht95de6xa&amp;dl=0","Click to download Image")</f>
      </c>
      <c r="B1457" s="0">
        <f>HYPERLINK("https://dl.dropboxusercontent.com/scl/fi/jmz446qazklt38fkk6wxl/womens-jersey-size-chartsjordyn.jpg?rlkey=7d09tcq4mmgdrt2q3zvh6t9hi&amp;dl=0","Click to download SizeChart")</f>
      </c>
      <c r="C1457" s="0" t="inlineStr">
        <is>
          <t>Jordyn Women's Bike Jersey Tank</t>
        </is>
      </c>
      <c r="D1457" s="0" t="inlineStr">
        <is>
          <t>'125946</t>
        </is>
      </c>
      <c r="E1457" s="0" t="inlineStr">
        <is>
          <t>ISU JORDYN W CL:125946Z-12PK</t>
        </is>
      </c>
      <c r="F1457" s="0" t="inlineStr">
        <is>
          <t>'801125946996</t>
        </is>
      </c>
      <c r="G1457" s="0" t="inlineStr">
        <is>
          <t>WOMENS</t>
        </is>
      </c>
      <c r="H1457" s="0" t="inlineStr">
        <is>
          <t>12 PACK</t>
        </is>
      </c>
      <c r="I1457" s="0">
        <v>859.2</v>
      </c>
      <c r="J1457" s="0">
        <v>0</v>
      </c>
    </row>
    <row r="1458" spans="1:10" customHeight="0">
      <c r="A1458" s="0">
        <f>HYPERLINK("https://dl.dropboxusercontent.com/scl/fi/raf79qmedjjwcr1uvnphl/152282m.jpg?rlkey=6rshwqf8f0w9x9to0b514kdfx&amp;dl=0","Click to download Image")</f>
      </c>
      <c r="B1458" s="0">
        <f>HYPERLINK("https://dl.dropboxusercontent.com/scl/fi/3ydbyjfdkuyzggo3hlnj8/womens-jersey-size-chartsjordyn.jpg?rlkey=re001gzem39ol6zcw5asfrrrq&amp;dl=0","Click to download SizeChart")</f>
      </c>
      <c r="C1458" s="0" t="inlineStr">
        <is>
          <t>Jordyn Women's Fitted Bike Jersey</t>
        </is>
      </c>
      <c r="D1458" s="0" t="inlineStr">
        <is>
          <t>'152282</t>
        </is>
      </c>
      <c r="E1458" s="0" t="inlineStr">
        <is>
          <t>ISU JORDYN W CL:152282A-S</t>
        </is>
      </c>
      <c r="F1458" s="0" t="inlineStr">
        <is>
          <t>'801152282043</t>
        </is>
      </c>
      <c r="G1458" s="0" t="inlineStr">
        <is>
          <t>WOMENS</t>
        </is>
      </c>
      <c r="H1458" s="0" t="inlineStr">
        <is>
          <t>S</t>
        </is>
      </c>
      <c r="I1458" s="0">
        <v>89.99</v>
      </c>
      <c r="J1458" s="0">
        <v>11</v>
      </c>
    </row>
    <row r="1459" spans="1:10" customHeight="0">
      <c r="A1459" s="0">
        <f>HYPERLINK("https://dl.dropboxusercontent.com/scl/fi/raf79qmedjjwcr1uvnphl/152282m.jpg?rlkey=6rshwqf8f0w9x9to0b514kdfx&amp;dl=0","Click to download Image")</f>
      </c>
      <c r="B1459" s="0">
        <f>HYPERLINK("https://dl.dropboxusercontent.com/scl/fi/3ydbyjfdkuyzggo3hlnj8/womens-jersey-size-chartsjordyn.jpg?rlkey=re001gzem39ol6zcw5asfrrrq&amp;dl=0","Click to download SizeChart")</f>
      </c>
      <c r="C1459" s="0" t="inlineStr">
        <is>
          <t>Jordyn Women's Fitted Bike Jersey</t>
        </is>
      </c>
      <c r="D1459" s="0" t="inlineStr">
        <is>
          <t>'152282</t>
        </is>
      </c>
      <c r="E1459" s="0" t="inlineStr">
        <is>
          <t>ISU JORDYN W CL:152282B-M</t>
        </is>
      </c>
      <c r="F1459" s="0" t="inlineStr">
        <is>
          <t>'801152282050</t>
        </is>
      </c>
      <c r="G1459" s="0" t="inlineStr">
        <is>
          <t>WOMENS</t>
        </is>
      </c>
      <c r="H1459" s="0" t="inlineStr">
        <is>
          <t>M</t>
        </is>
      </c>
      <c r="I1459" s="0">
        <v>89.99</v>
      </c>
      <c r="J1459" s="0">
        <v>13</v>
      </c>
    </row>
    <row r="1460" spans="1:10" customHeight="0">
      <c r="A1460" s="0">
        <f>HYPERLINK("https://dl.dropboxusercontent.com/scl/fi/raf79qmedjjwcr1uvnphl/152282m.jpg?rlkey=6rshwqf8f0w9x9to0b514kdfx&amp;dl=0","Click to download Image")</f>
      </c>
      <c r="B1460" s="0">
        <f>HYPERLINK("https://dl.dropboxusercontent.com/scl/fi/3ydbyjfdkuyzggo3hlnj8/womens-jersey-size-chartsjordyn.jpg?rlkey=re001gzem39ol6zcw5asfrrrq&amp;dl=0","Click to download SizeChart")</f>
      </c>
      <c r="C1460" s="0" t="inlineStr">
        <is>
          <t>Jordyn Women's Fitted Bike Jersey</t>
        </is>
      </c>
      <c r="D1460" s="0" t="inlineStr">
        <is>
          <t>'152282</t>
        </is>
      </c>
      <c r="E1460" s="0" t="inlineStr">
        <is>
          <t>ISU JORDYN W CL:152282C-L</t>
        </is>
      </c>
      <c r="F1460" s="0" t="inlineStr">
        <is>
          <t>'801152282067</t>
        </is>
      </c>
      <c r="G1460" s="0" t="inlineStr">
        <is>
          <t>WOMENS</t>
        </is>
      </c>
      <c r="H1460" s="0" t="inlineStr">
        <is>
          <t>L</t>
        </is>
      </c>
      <c r="I1460" s="0">
        <v>89.99</v>
      </c>
      <c r="J1460" s="0">
        <v>13</v>
      </c>
    </row>
    <row r="1461" spans="1:10" customHeight="0">
      <c r="A1461" s="0">
        <f>HYPERLINK("https://dl.dropboxusercontent.com/scl/fi/raf79qmedjjwcr1uvnphl/152282m.jpg?rlkey=6rshwqf8f0w9x9to0b514kdfx&amp;dl=0","Click to download Image")</f>
      </c>
      <c r="B1461" s="0">
        <f>HYPERLINK("https://dl.dropboxusercontent.com/scl/fi/3ydbyjfdkuyzggo3hlnj8/womens-jersey-size-chartsjordyn.jpg?rlkey=re001gzem39ol6zcw5asfrrrq&amp;dl=0","Click to download SizeChart")</f>
      </c>
      <c r="C1461" s="0" t="inlineStr">
        <is>
          <t>Jordyn Women's Fitted Bike Jersey</t>
        </is>
      </c>
      <c r="D1461" s="0" t="inlineStr">
        <is>
          <t>'152282</t>
        </is>
      </c>
      <c r="E1461" s="0" t="inlineStr">
        <is>
          <t>ISU JORDYN W CL:152282D-XL</t>
        </is>
      </c>
      <c r="F1461" s="0" t="inlineStr">
        <is>
          <t>'801152282074</t>
        </is>
      </c>
      <c r="G1461" s="0" t="inlineStr">
        <is>
          <t>WOMENS</t>
        </is>
      </c>
      <c r="H1461" s="0" t="inlineStr">
        <is>
          <t>XL</t>
        </is>
      </c>
      <c r="I1461" s="0">
        <v>89.99</v>
      </c>
      <c r="J1461" s="0">
        <v>5</v>
      </c>
    </row>
    <row r="1462" spans="1:10" customHeight="0">
      <c r="A1462" s="0">
        <f>HYPERLINK("https://dl.dropboxusercontent.com/scl/fi/raf79qmedjjwcr1uvnphl/152282m.jpg?rlkey=6rshwqf8f0w9x9to0b514kdfx&amp;dl=0","Click to download Image")</f>
      </c>
      <c r="B1462" s="0">
        <f>HYPERLINK("https://dl.dropboxusercontent.com/scl/fi/3ydbyjfdkuyzggo3hlnj8/womens-jersey-size-chartsjordyn.jpg?rlkey=re001gzem39ol6zcw5asfrrrq&amp;dl=0","Click to download SizeChart")</f>
      </c>
      <c r="C1462" s="0" t="inlineStr">
        <is>
          <t>Jordyn Women's Fitted Bike Jersey</t>
        </is>
      </c>
      <c r="D1462" s="0" t="inlineStr">
        <is>
          <t>'152282</t>
        </is>
      </c>
      <c r="E1462" s="0" t="inlineStr">
        <is>
          <t>ISU JORDYN W CL:152282E-2XL</t>
        </is>
      </c>
      <c r="F1462" s="0" t="inlineStr">
        <is>
          <t>'801152282081</t>
        </is>
      </c>
      <c r="G1462" s="0" t="inlineStr">
        <is>
          <t>WOMENS</t>
        </is>
      </c>
      <c r="H1462" s="0" t="inlineStr">
        <is>
          <t>2XL</t>
        </is>
      </c>
      <c r="I1462" s="0">
        <v>99.99</v>
      </c>
      <c r="J1462" s="0">
        <v>3</v>
      </c>
    </row>
    <row r="1463" spans="1:10" customHeight="0">
      <c r="A1463" s="0">
        <f>HYPERLINK("https://dl.dropboxusercontent.com/scl/fi/raf79qmedjjwcr1uvnphl/152282m.jpg?rlkey=6rshwqf8f0w9x9to0b514kdfx&amp;dl=0","Click to download Image")</f>
      </c>
      <c r="B1463" s="0">
        <f>HYPERLINK("https://dl.dropboxusercontent.com/scl/fi/3ydbyjfdkuyzggo3hlnj8/womens-jersey-size-chartsjordyn.jpg?rlkey=re001gzem39ol6zcw5asfrrrq&amp;dl=0","Click to download SizeChart")</f>
      </c>
      <c r="C1463" s="0" t="inlineStr">
        <is>
          <t>Jordyn Women's Fitted Bike Jersey</t>
        </is>
      </c>
      <c r="D1463" s="0" t="inlineStr">
        <is>
          <t>'152282</t>
        </is>
      </c>
      <c r="E1463" s="0" t="inlineStr">
        <is>
          <t>ISU JORDYN W CL:152282F-3XL</t>
        </is>
      </c>
      <c r="F1463" s="0" t="inlineStr">
        <is>
          <t>'801152282098</t>
        </is>
      </c>
      <c r="G1463" s="0" t="inlineStr">
        <is>
          <t>WOMENS</t>
        </is>
      </c>
      <c r="H1463" s="0" t="inlineStr">
        <is>
          <t>3XL</t>
        </is>
      </c>
      <c r="I1463" s="0">
        <v>99.99</v>
      </c>
      <c r="J1463" s="0">
        <v>0</v>
      </c>
    </row>
    <row r="1464" spans="1:10" customHeight="0">
      <c r="A1464" s="0">
        <f>HYPERLINK("https://dl.dropboxusercontent.com/scl/fi/raf79qmedjjwcr1uvnphl/152282m.jpg?rlkey=6rshwqf8f0w9x9to0b514kdfx&amp;dl=0","Click to download Image")</f>
      </c>
      <c r="B1464" s="0">
        <f>HYPERLINK("https://dl.dropboxusercontent.com/scl/fi/3ydbyjfdkuyzggo3hlnj8/womens-jersey-size-chartsjordyn.jpg?rlkey=re001gzem39ol6zcw5asfrrrq&amp;dl=0","Click to download SizeChart")</f>
      </c>
      <c r="C1464" s="0" t="inlineStr">
        <is>
          <t>Jordyn Women's Fitted Bike Jersey</t>
        </is>
      </c>
      <c r="D1464" s="0" t="inlineStr">
        <is>
          <t>'152282</t>
        </is>
      </c>
      <c r="E1464" s="0" t="inlineStr">
        <is>
          <t>ISU JORDYN W CL:152282Z-12PK</t>
        </is>
      </c>
      <c r="F1464" s="0" t="inlineStr">
        <is>
          <t>'801152282999</t>
        </is>
      </c>
      <c r="G1464" s="0" t="inlineStr">
        <is>
          <t>WOMENS</t>
        </is>
      </c>
      <c r="H1464" s="0" t="inlineStr">
        <is>
          <t>12 PACK</t>
        </is>
      </c>
      <c r="I1464" s="0">
        <v>870</v>
      </c>
      <c r="J1464" s="0">
        <v>3</v>
      </c>
    </row>
    <row r="1465" spans="1:10" customHeight="0">
      <c r="A1465" s="0">
        <f>HYPERLINK("https://dl.dropboxusercontent.com/scl/fi/l4jp1gzzar3d577079ib4/journeyt.jpg?rlkey=yjwj66dkx8jsg3qv26lpouivp&amp;dl=0","Click to download Image")</f>
      </c>
      <c r="B1465" s="0">
        <f>HYPERLINK("https://dl.dropboxusercontent.com/scl/fi/yxzkbpquq354rg3wjoky4/jersey-size-chartsjourney.jpg?rlkey=9jbucn0u3j0ep3c1xzq84iike&amp;dl=0","Click to download SizeChart")</f>
      </c>
      <c r="C1465" s="0" t="inlineStr">
        <is>
          <t>Journey Men's Semi-Fitted Bike Jersey</t>
        </is>
      </c>
      <c r="D1465" s="0" t="inlineStr">
        <is>
          <t>'125936</t>
        </is>
      </c>
      <c r="E1465" s="0" t="inlineStr">
        <is>
          <t>ISU M JOURNE BK:125936A-S</t>
        </is>
      </c>
      <c r="F1465" s="0" t="inlineStr">
        <is>
          <t>'801125936041</t>
        </is>
      </c>
      <c r="G1465" s="0" t="inlineStr">
        <is>
          <t>MENS</t>
        </is>
      </c>
      <c r="H1465" s="0" t="inlineStr">
        <is>
          <t>S</t>
        </is>
      </c>
      <c r="I1465" s="0">
        <v>89.99</v>
      </c>
      <c r="J1465" s="0">
        <v>5</v>
      </c>
    </row>
    <row r="1466" spans="1:10" customHeight="0">
      <c r="A1466" s="0">
        <f>HYPERLINK("https://dl.dropboxusercontent.com/scl/fi/l4jp1gzzar3d577079ib4/journeyt.jpg?rlkey=yjwj66dkx8jsg3qv26lpouivp&amp;dl=0","Click to download Image")</f>
      </c>
      <c r="B1466" s="0">
        <f>HYPERLINK("https://dl.dropboxusercontent.com/scl/fi/yxzkbpquq354rg3wjoky4/jersey-size-chartsjourney.jpg?rlkey=9jbucn0u3j0ep3c1xzq84iike&amp;dl=0","Click to download SizeChart")</f>
      </c>
      <c r="C1466" s="0" t="inlineStr">
        <is>
          <t>Journey Men's Semi-Fitted Bike Jersey</t>
        </is>
      </c>
      <c r="D1466" s="0" t="inlineStr">
        <is>
          <t>'125936</t>
        </is>
      </c>
      <c r="E1466" s="0" t="inlineStr">
        <is>
          <t>ISU M JOURNE BK:125936B-M</t>
        </is>
      </c>
      <c r="F1466" s="0" t="inlineStr">
        <is>
          <t>'801125936058</t>
        </is>
      </c>
      <c r="G1466" s="0" t="inlineStr">
        <is>
          <t>MENS</t>
        </is>
      </c>
      <c r="H1466" s="0" t="inlineStr">
        <is>
          <t>M</t>
        </is>
      </c>
      <c r="I1466" s="0">
        <v>89.99</v>
      </c>
      <c r="J1466" s="0">
        <v>8</v>
      </c>
    </row>
    <row r="1467" spans="1:10" customHeight="0">
      <c r="A1467" s="0">
        <f>HYPERLINK("https://dl.dropboxusercontent.com/scl/fi/l4jp1gzzar3d577079ib4/journeyt.jpg?rlkey=yjwj66dkx8jsg3qv26lpouivp&amp;dl=0","Click to download Image")</f>
      </c>
      <c r="B1467" s="0">
        <f>HYPERLINK("https://dl.dropboxusercontent.com/scl/fi/yxzkbpquq354rg3wjoky4/jersey-size-chartsjourney.jpg?rlkey=9jbucn0u3j0ep3c1xzq84iike&amp;dl=0","Click to download SizeChart")</f>
      </c>
      <c r="C1467" s="0" t="inlineStr">
        <is>
          <t>Journey Men's Semi-Fitted Bike Jersey</t>
        </is>
      </c>
      <c r="D1467" s="0" t="inlineStr">
        <is>
          <t>'125936</t>
        </is>
      </c>
      <c r="E1467" s="0" t="inlineStr">
        <is>
          <t>ISU M JOURNE BK:125936C-L</t>
        </is>
      </c>
      <c r="F1467" s="0" t="inlineStr">
        <is>
          <t>'801125936065</t>
        </is>
      </c>
      <c r="G1467" s="0" t="inlineStr">
        <is>
          <t>MENS</t>
        </is>
      </c>
      <c r="H1467" s="0" t="inlineStr">
        <is>
          <t>L</t>
        </is>
      </c>
      <c r="I1467" s="0">
        <v>89.99</v>
      </c>
      <c r="J1467" s="0">
        <v>0</v>
      </c>
    </row>
    <row r="1468" spans="1:10" customHeight="0">
      <c r="A1468" s="0">
        <f>HYPERLINK("https://dl.dropboxusercontent.com/scl/fi/l4jp1gzzar3d577079ib4/journeyt.jpg?rlkey=yjwj66dkx8jsg3qv26lpouivp&amp;dl=0","Click to download Image")</f>
      </c>
      <c r="B1468" s="0">
        <f>HYPERLINK("https://dl.dropboxusercontent.com/scl/fi/yxzkbpquq354rg3wjoky4/jersey-size-chartsjourney.jpg?rlkey=9jbucn0u3j0ep3c1xzq84iike&amp;dl=0","Click to download SizeChart")</f>
      </c>
      <c r="C1468" s="0" t="inlineStr">
        <is>
          <t>Journey Men's Semi-Fitted Bike Jersey</t>
        </is>
      </c>
      <c r="D1468" s="0" t="inlineStr">
        <is>
          <t>'125936</t>
        </is>
      </c>
      <c r="E1468" s="0" t="inlineStr">
        <is>
          <t>ISU M JOURNE BK:125936D-XL</t>
        </is>
      </c>
      <c r="F1468" s="0" t="inlineStr">
        <is>
          <t>'801125936072</t>
        </is>
      </c>
      <c r="G1468" s="0" t="inlineStr">
        <is>
          <t>MENS</t>
        </is>
      </c>
      <c r="H1468" s="0" t="inlineStr">
        <is>
          <t>XL</t>
        </is>
      </c>
      <c r="I1468" s="0">
        <v>89.99</v>
      </c>
      <c r="J1468" s="0">
        <v>10</v>
      </c>
    </row>
    <row r="1469" spans="1:10" customHeight="0">
      <c r="A1469" s="0">
        <f>HYPERLINK("https://dl.dropboxusercontent.com/scl/fi/l4jp1gzzar3d577079ib4/journeyt.jpg?rlkey=yjwj66dkx8jsg3qv26lpouivp&amp;dl=0","Click to download Image")</f>
      </c>
      <c r="B1469" s="0">
        <f>HYPERLINK("https://dl.dropboxusercontent.com/scl/fi/yxzkbpquq354rg3wjoky4/jersey-size-chartsjourney.jpg?rlkey=9jbucn0u3j0ep3c1xzq84iike&amp;dl=0","Click to download SizeChart")</f>
      </c>
      <c r="C1469" s="0" t="inlineStr">
        <is>
          <t>Journey Men's Semi-Fitted Bike Jersey</t>
        </is>
      </c>
      <c r="D1469" s="0" t="inlineStr">
        <is>
          <t>'125936</t>
        </is>
      </c>
      <c r="E1469" s="0" t="inlineStr">
        <is>
          <t>ISU M JOURNE BK:125936E-2XL</t>
        </is>
      </c>
      <c r="F1469" s="0" t="inlineStr">
        <is>
          <t>'801125936089</t>
        </is>
      </c>
      <c r="G1469" s="0" t="inlineStr">
        <is>
          <t>MENS</t>
        </is>
      </c>
      <c r="H1469" s="0" t="inlineStr">
        <is>
          <t>2XL</t>
        </is>
      </c>
      <c r="I1469" s="0">
        <v>89.99</v>
      </c>
      <c r="J1469" s="0">
        <v>7</v>
      </c>
    </row>
    <row r="1470" spans="1:10" customHeight="0">
      <c r="A1470" s="0">
        <f>HYPERLINK("https://dl.dropboxusercontent.com/scl/fi/l4jp1gzzar3d577079ib4/journeyt.jpg?rlkey=yjwj66dkx8jsg3qv26lpouivp&amp;dl=0","Click to download Image")</f>
      </c>
      <c r="B1470" s="0">
        <f>HYPERLINK("https://dl.dropboxusercontent.com/scl/fi/yxzkbpquq354rg3wjoky4/jersey-size-chartsjourney.jpg?rlkey=9jbucn0u3j0ep3c1xzq84iike&amp;dl=0","Click to download SizeChart")</f>
      </c>
      <c r="C1470" s="0" t="inlineStr">
        <is>
          <t>Journey Men's Semi-Fitted Bike Jersey</t>
        </is>
      </c>
      <c r="D1470" s="0" t="inlineStr">
        <is>
          <t>'125936</t>
        </is>
      </c>
      <c r="E1470" s="0" t="inlineStr">
        <is>
          <t>ISU M JOURNE BK:125936F-3XL</t>
        </is>
      </c>
      <c r="F1470" s="0" t="inlineStr">
        <is>
          <t>'801125936096</t>
        </is>
      </c>
      <c r="G1470" s="0" t="inlineStr">
        <is>
          <t>MENS</t>
        </is>
      </c>
      <c r="H1470" s="0" t="inlineStr">
        <is>
          <t>3XL</t>
        </is>
      </c>
      <c r="I1470" s="0">
        <v>89.99</v>
      </c>
      <c r="J1470" s="0">
        <v>4</v>
      </c>
    </row>
    <row r="1471" spans="1:10" customHeight="0">
      <c r="A1471" s="0">
        <f>HYPERLINK("https://dl.dropboxusercontent.com/scl/fi/l4jp1gzzar3d577079ib4/journeyt.jpg?rlkey=yjwj66dkx8jsg3qv26lpouivp&amp;dl=0","Click to download Image")</f>
      </c>
      <c r="B1471" s="0">
        <f>HYPERLINK("https://dl.dropboxusercontent.com/scl/fi/yxzkbpquq354rg3wjoky4/jersey-size-chartsjourney.jpg?rlkey=9jbucn0u3j0ep3c1xzq84iike&amp;dl=0","Click to download SizeChart")</f>
      </c>
      <c r="C1471" s="0" t="inlineStr">
        <is>
          <t>Journey Men's Semi-Fitted Bike Jersey</t>
        </is>
      </c>
      <c r="D1471" s="0" t="inlineStr">
        <is>
          <t>'125936</t>
        </is>
      </c>
      <c r="E1471" s="0" t="inlineStr">
        <is>
          <t>ISU M JOURNE BK:125936Z-12PK</t>
        </is>
      </c>
      <c r="F1471" s="0" t="inlineStr">
        <is>
          <t>'801125936997</t>
        </is>
      </c>
      <c r="G1471" s="0" t="inlineStr">
        <is>
          <t>MENS</t>
        </is>
      </c>
      <c r="H1471" s="0" t="inlineStr">
        <is>
          <t>12 PACK</t>
        </is>
      </c>
      <c r="I1471" s="0">
        <v>840</v>
      </c>
      <c r="J1471" s="0">
        <v>0</v>
      </c>
    </row>
    <row r="1472" spans="1:10" customHeight="0">
      <c r="A1472" s="0">
        <f>HYPERLINK("https://dl.dropboxusercontent.com/scl/fi/wlkysbh3ohbqjkpk2bxqq/125937t.jpg?rlkey=lfp5tsyj1r27utc5dk0qbx782&amp;dl=0","Click to download Image")</f>
      </c>
      <c r="B1472" s="0">
        <f>HYPERLINK("https://dl.dropboxusercontent.com/scl/fi/yxzkbpquq354rg3wjoky4/jersey-size-chartsjourney.jpg?rlkey=9jbucn0u3j0ep3c1xzq84iike&amp;dl=0","Click to download SizeChart")</f>
      </c>
      <c r="C1472" s="0" t="inlineStr">
        <is>
          <t>Journey Men's Semi-Fitted Bike Jersey</t>
        </is>
      </c>
      <c r="D1472" s="0" t="inlineStr">
        <is>
          <t>'125937</t>
        </is>
      </c>
      <c r="E1472" s="0" t="inlineStr">
        <is>
          <t>ISU M JOURNE CL:125937A-S</t>
        </is>
      </c>
      <c r="F1472" s="0" t="inlineStr">
        <is>
          <t>'801125937048</t>
        </is>
      </c>
      <c r="G1472" s="0" t="inlineStr">
        <is>
          <t>MENS</t>
        </is>
      </c>
      <c r="H1472" s="0" t="inlineStr">
        <is>
          <t>S</t>
        </is>
      </c>
      <c r="I1472" s="0">
        <v>89.99</v>
      </c>
      <c r="J1472" s="0">
        <v>0</v>
      </c>
    </row>
    <row r="1473" spans="1:10" customHeight="0">
      <c r="A1473" s="0">
        <f>HYPERLINK("https://dl.dropboxusercontent.com/scl/fi/wlkysbh3ohbqjkpk2bxqq/125937t.jpg?rlkey=lfp5tsyj1r27utc5dk0qbx782&amp;dl=0","Click to download Image")</f>
      </c>
      <c r="B1473" s="0">
        <f>HYPERLINK("https://dl.dropboxusercontent.com/scl/fi/yxzkbpquq354rg3wjoky4/jersey-size-chartsjourney.jpg?rlkey=9jbucn0u3j0ep3c1xzq84iike&amp;dl=0","Click to download SizeChart")</f>
      </c>
      <c r="C1473" s="0" t="inlineStr">
        <is>
          <t>Journey Men's Semi-Fitted Bike Jersey</t>
        </is>
      </c>
      <c r="D1473" s="0" t="inlineStr">
        <is>
          <t>'125937</t>
        </is>
      </c>
      <c r="E1473" s="0" t="inlineStr">
        <is>
          <t>ISU M JOURNE CL:125937B-M</t>
        </is>
      </c>
      <c r="F1473" s="0" t="inlineStr">
        <is>
          <t>'801125937055</t>
        </is>
      </c>
      <c r="G1473" s="0" t="inlineStr">
        <is>
          <t>MENS</t>
        </is>
      </c>
      <c r="H1473" s="0" t="inlineStr">
        <is>
          <t>M</t>
        </is>
      </c>
      <c r="I1473" s="0">
        <v>89.99</v>
      </c>
      <c r="J1473" s="0">
        <v>0</v>
      </c>
    </row>
    <row r="1474" spans="1:10" customHeight="0">
      <c r="A1474" s="0">
        <f>HYPERLINK("https://dl.dropboxusercontent.com/scl/fi/wlkysbh3ohbqjkpk2bxqq/125937t.jpg?rlkey=lfp5tsyj1r27utc5dk0qbx782&amp;dl=0","Click to download Image")</f>
      </c>
      <c r="B1474" s="0">
        <f>HYPERLINK("https://dl.dropboxusercontent.com/scl/fi/yxzkbpquq354rg3wjoky4/jersey-size-chartsjourney.jpg?rlkey=9jbucn0u3j0ep3c1xzq84iike&amp;dl=0","Click to download SizeChart")</f>
      </c>
      <c r="C1474" s="0" t="inlineStr">
        <is>
          <t>Journey Men's Semi-Fitted Bike Jersey</t>
        </is>
      </c>
      <c r="D1474" s="0" t="inlineStr">
        <is>
          <t>'125937</t>
        </is>
      </c>
      <c r="E1474" s="0" t="inlineStr">
        <is>
          <t>ISU M JOURNE CL:125937C-L</t>
        </is>
      </c>
      <c r="F1474" s="0" t="inlineStr">
        <is>
          <t>'801125937062</t>
        </is>
      </c>
      <c r="G1474" s="0" t="inlineStr">
        <is>
          <t>MENS</t>
        </is>
      </c>
      <c r="H1474" s="0" t="inlineStr">
        <is>
          <t>L</t>
        </is>
      </c>
      <c r="I1474" s="0">
        <v>89.99</v>
      </c>
      <c r="J1474" s="0">
        <v>5</v>
      </c>
    </row>
    <row r="1475" spans="1:10" customHeight="0">
      <c r="A1475" s="0">
        <f>HYPERLINK("https://dl.dropboxusercontent.com/scl/fi/wlkysbh3ohbqjkpk2bxqq/125937t.jpg?rlkey=lfp5tsyj1r27utc5dk0qbx782&amp;dl=0","Click to download Image")</f>
      </c>
      <c r="B1475" s="0">
        <f>HYPERLINK("https://dl.dropboxusercontent.com/scl/fi/yxzkbpquq354rg3wjoky4/jersey-size-chartsjourney.jpg?rlkey=9jbucn0u3j0ep3c1xzq84iike&amp;dl=0","Click to download SizeChart")</f>
      </c>
      <c r="C1475" s="0" t="inlineStr">
        <is>
          <t>Journey Men's Semi-Fitted Bike Jersey</t>
        </is>
      </c>
      <c r="D1475" s="0" t="inlineStr">
        <is>
          <t>'125937</t>
        </is>
      </c>
      <c r="E1475" s="0" t="inlineStr">
        <is>
          <t>ISU M JOURNE CL:125937D-XL</t>
        </is>
      </c>
      <c r="F1475" s="0" t="inlineStr">
        <is>
          <t>'801125937079</t>
        </is>
      </c>
      <c r="G1475" s="0" t="inlineStr">
        <is>
          <t>MENS</t>
        </is>
      </c>
      <c r="H1475" s="0" t="inlineStr">
        <is>
          <t>XL</t>
        </is>
      </c>
      <c r="I1475" s="0">
        <v>89.99</v>
      </c>
      <c r="J1475" s="0">
        <v>4</v>
      </c>
    </row>
    <row r="1476" spans="1:10" customHeight="0">
      <c r="A1476" s="0">
        <f>HYPERLINK("https://dl.dropboxusercontent.com/scl/fi/wlkysbh3ohbqjkpk2bxqq/125937t.jpg?rlkey=lfp5tsyj1r27utc5dk0qbx782&amp;dl=0","Click to download Image")</f>
      </c>
      <c r="B1476" s="0">
        <f>HYPERLINK("https://dl.dropboxusercontent.com/scl/fi/yxzkbpquq354rg3wjoky4/jersey-size-chartsjourney.jpg?rlkey=9jbucn0u3j0ep3c1xzq84iike&amp;dl=0","Click to download SizeChart")</f>
      </c>
      <c r="C1476" s="0" t="inlineStr">
        <is>
          <t>Journey Men's Semi-Fitted Bike Jersey</t>
        </is>
      </c>
      <c r="D1476" s="0" t="inlineStr">
        <is>
          <t>'125937</t>
        </is>
      </c>
      <c r="E1476" s="0" t="inlineStr">
        <is>
          <t>ISU M JOURNE CL:125937E-2XL</t>
        </is>
      </c>
      <c r="F1476" s="0" t="inlineStr">
        <is>
          <t>'801125937086</t>
        </is>
      </c>
      <c r="G1476" s="0" t="inlineStr">
        <is>
          <t>MENS</t>
        </is>
      </c>
      <c r="H1476" s="0" t="inlineStr">
        <is>
          <t>2XL</t>
        </is>
      </c>
      <c r="I1476" s="0">
        <v>89.99</v>
      </c>
      <c r="J1476" s="0">
        <v>4</v>
      </c>
    </row>
    <row r="1477" spans="1:10" customHeight="0">
      <c r="A1477" s="0">
        <f>HYPERLINK("https://dl.dropboxusercontent.com/scl/fi/wlkysbh3ohbqjkpk2bxqq/125937t.jpg?rlkey=lfp5tsyj1r27utc5dk0qbx782&amp;dl=0","Click to download Image")</f>
      </c>
      <c r="B1477" s="0">
        <f>HYPERLINK("https://dl.dropboxusercontent.com/scl/fi/yxzkbpquq354rg3wjoky4/jersey-size-chartsjourney.jpg?rlkey=9jbucn0u3j0ep3c1xzq84iike&amp;dl=0","Click to download SizeChart")</f>
      </c>
      <c r="C1477" s="0" t="inlineStr">
        <is>
          <t>Journey Men's Semi-Fitted Bike Jersey</t>
        </is>
      </c>
      <c r="D1477" s="0" t="inlineStr">
        <is>
          <t>'125937</t>
        </is>
      </c>
      <c r="E1477" s="0" t="inlineStr">
        <is>
          <t>ISU M JOURNE CL:125937F-3XL</t>
        </is>
      </c>
      <c r="F1477" s="0" t="inlineStr">
        <is>
          <t>'801125937093</t>
        </is>
      </c>
      <c r="G1477" s="0" t="inlineStr">
        <is>
          <t>MENS</t>
        </is>
      </c>
      <c r="H1477" s="0" t="inlineStr">
        <is>
          <t>3XL</t>
        </is>
      </c>
      <c r="I1477" s="0">
        <v>89.99</v>
      </c>
      <c r="J1477" s="0">
        <v>4</v>
      </c>
    </row>
    <row r="1478" spans="1:10" customHeight="0">
      <c r="A1478" s="0">
        <f>HYPERLINK("https://dl.dropboxusercontent.com/scl/fi/xms32kwejp1z52bxzrg59/152289m2.jpg?rlkey=yl9kgwg4iuhffvj0h8qhycefu&amp;dl=0","Click to download Image")</f>
      </c>
      <c r="B1478" s="0">
        <f>HYPERLINK("https://dl.dropboxusercontent.com/scl/fi/4ql16jxqo4bc01afgzurs/jersey-size-chartsjourney.jpg?rlkey=xv06m7vm3wfgkjb76d4w20s5o&amp;dl=0","Click to download SizeChart")</f>
      </c>
      <c r="C1478" s="0" t="inlineStr">
        <is>
          <t>Journey Men's Fitted Bike Jersey</t>
        </is>
      </c>
      <c r="D1478" s="0" t="inlineStr">
        <is>
          <t>'152289</t>
        </is>
      </c>
      <c r="E1478" s="0" t="inlineStr">
        <is>
          <t>ISU JOURNE M CL:152289A-S</t>
        </is>
      </c>
      <c r="F1478" s="0" t="inlineStr">
        <is>
          <t>'801152289042</t>
        </is>
      </c>
      <c r="G1478" s="0" t="inlineStr">
        <is>
          <t>MENS</t>
        </is>
      </c>
      <c r="H1478" s="0" t="inlineStr">
        <is>
          <t>S</t>
        </is>
      </c>
      <c r="I1478" s="0">
        <v>89.99</v>
      </c>
      <c r="J1478" s="0">
        <v>4</v>
      </c>
    </row>
    <row r="1479" spans="1:10" customHeight="0">
      <c r="A1479" s="0">
        <f>HYPERLINK("https://dl.dropboxusercontent.com/scl/fi/xms32kwejp1z52bxzrg59/152289m2.jpg?rlkey=yl9kgwg4iuhffvj0h8qhycefu&amp;dl=0","Click to download Image")</f>
      </c>
      <c r="B1479" s="0">
        <f>HYPERLINK("https://dl.dropboxusercontent.com/scl/fi/4ql16jxqo4bc01afgzurs/jersey-size-chartsjourney.jpg?rlkey=xv06m7vm3wfgkjb76d4w20s5o&amp;dl=0","Click to download SizeChart")</f>
      </c>
      <c r="C1479" s="0" t="inlineStr">
        <is>
          <t>Journey Men's Fitted Bike Jersey</t>
        </is>
      </c>
      <c r="D1479" s="0" t="inlineStr">
        <is>
          <t>'152289</t>
        </is>
      </c>
      <c r="E1479" s="0" t="inlineStr">
        <is>
          <t>ISU JOURNE M CL:152289B-M</t>
        </is>
      </c>
      <c r="F1479" s="0" t="inlineStr">
        <is>
          <t>'801152289059</t>
        </is>
      </c>
      <c r="G1479" s="0" t="inlineStr">
        <is>
          <t>MENS</t>
        </is>
      </c>
      <c r="H1479" s="0" t="inlineStr">
        <is>
          <t>M</t>
        </is>
      </c>
      <c r="I1479" s="0">
        <v>89.99</v>
      </c>
      <c r="J1479" s="0">
        <v>8</v>
      </c>
    </row>
    <row r="1480" spans="1:10" customHeight="0">
      <c r="A1480" s="0">
        <f>HYPERLINK("https://dl.dropboxusercontent.com/scl/fi/xms32kwejp1z52bxzrg59/152289m2.jpg?rlkey=yl9kgwg4iuhffvj0h8qhycefu&amp;dl=0","Click to download Image")</f>
      </c>
      <c r="B1480" s="0">
        <f>HYPERLINK("https://dl.dropboxusercontent.com/scl/fi/4ql16jxqo4bc01afgzurs/jersey-size-chartsjourney.jpg?rlkey=xv06m7vm3wfgkjb76d4w20s5o&amp;dl=0","Click to download SizeChart")</f>
      </c>
      <c r="C1480" s="0" t="inlineStr">
        <is>
          <t>Journey Men's Fitted Bike Jersey</t>
        </is>
      </c>
      <c r="D1480" s="0" t="inlineStr">
        <is>
          <t>'152289</t>
        </is>
      </c>
      <c r="E1480" s="0" t="inlineStr">
        <is>
          <t>ISU JOURNE M CL:152289C-L</t>
        </is>
      </c>
      <c r="F1480" s="0" t="inlineStr">
        <is>
          <t>'801152289066</t>
        </is>
      </c>
      <c r="G1480" s="0" t="inlineStr">
        <is>
          <t>MENS</t>
        </is>
      </c>
      <c r="H1480" s="0" t="inlineStr">
        <is>
          <t>L</t>
        </is>
      </c>
      <c r="I1480" s="0">
        <v>89.99</v>
      </c>
      <c r="J1480" s="0">
        <v>12</v>
      </c>
    </row>
    <row r="1481" spans="1:10" customHeight="0">
      <c r="A1481" s="0">
        <f>HYPERLINK("https://dl.dropboxusercontent.com/scl/fi/xms32kwejp1z52bxzrg59/152289m2.jpg?rlkey=yl9kgwg4iuhffvj0h8qhycefu&amp;dl=0","Click to download Image")</f>
      </c>
      <c r="B1481" s="0">
        <f>HYPERLINK("https://dl.dropboxusercontent.com/scl/fi/4ql16jxqo4bc01afgzurs/jersey-size-chartsjourney.jpg?rlkey=xv06m7vm3wfgkjb76d4w20s5o&amp;dl=0","Click to download SizeChart")</f>
      </c>
      <c r="C1481" s="0" t="inlineStr">
        <is>
          <t>Journey Men's Fitted Bike Jersey</t>
        </is>
      </c>
      <c r="D1481" s="0" t="inlineStr">
        <is>
          <t>'152289</t>
        </is>
      </c>
      <c r="E1481" s="0" t="inlineStr">
        <is>
          <t>ISU JOURNE M CL:152289D-XL</t>
        </is>
      </c>
      <c r="F1481" s="0" t="inlineStr">
        <is>
          <t>'801152289073</t>
        </is>
      </c>
      <c r="G1481" s="0" t="inlineStr">
        <is>
          <t>MENS</t>
        </is>
      </c>
      <c r="H1481" s="0" t="inlineStr">
        <is>
          <t>XL</t>
        </is>
      </c>
      <c r="I1481" s="0">
        <v>89.99</v>
      </c>
      <c r="J1481" s="0">
        <v>11</v>
      </c>
    </row>
    <row r="1482" spans="1:10" customHeight="0">
      <c r="A1482" s="0">
        <f>HYPERLINK("https://dl.dropboxusercontent.com/scl/fi/xms32kwejp1z52bxzrg59/152289m2.jpg?rlkey=yl9kgwg4iuhffvj0h8qhycefu&amp;dl=0","Click to download Image")</f>
      </c>
      <c r="B1482" s="0">
        <f>HYPERLINK("https://dl.dropboxusercontent.com/scl/fi/4ql16jxqo4bc01afgzurs/jersey-size-chartsjourney.jpg?rlkey=xv06m7vm3wfgkjb76d4w20s5o&amp;dl=0","Click to download SizeChart")</f>
      </c>
      <c r="C1482" s="0" t="inlineStr">
        <is>
          <t>Journey Men's Fitted Bike Jersey</t>
        </is>
      </c>
      <c r="D1482" s="0" t="inlineStr">
        <is>
          <t>'152289</t>
        </is>
      </c>
      <c r="E1482" s="0" t="inlineStr">
        <is>
          <t>ISU JOURNE M CL:152289E-2XL</t>
        </is>
      </c>
      <c r="F1482" s="0" t="inlineStr">
        <is>
          <t>'801152289080</t>
        </is>
      </c>
      <c r="G1482" s="0" t="inlineStr">
        <is>
          <t>MENS</t>
        </is>
      </c>
      <c r="H1482" s="0" t="inlineStr">
        <is>
          <t>2XL</t>
        </is>
      </c>
      <c r="I1482" s="0">
        <v>89.99</v>
      </c>
      <c r="J1482" s="0">
        <v>14</v>
      </c>
    </row>
    <row r="1483" spans="1:10" customHeight="0">
      <c r="A1483" s="0">
        <f>HYPERLINK("https://dl.dropboxusercontent.com/scl/fi/xms32kwejp1z52bxzrg59/152289m2.jpg?rlkey=yl9kgwg4iuhffvj0h8qhycefu&amp;dl=0","Click to download Image")</f>
      </c>
      <c r="B1483" s="0">
        <f>HYPERLINK("https://dl.dropboxusercontent.com/scl/fi/4ql16jxqo4bc01afgzurs/jersey-size-chartsjourney.jpg?rlkey=xv06m7vm3wfgkjb76d4w20s5o&amp;dl=0","Click to download SizeChart")</f>
      </c>
      <c r="C1483" s="0" t="inlineStr">
        <is>
          <t>Journey Men's Fitted Bike Jersey</t>
        </is>
      </c>
      <c r="D1483" s="0" t="inlineStr">
        <is>
          <t>'152289</t>
        </is>
      </c>
      <c r="E1483" s="0" t="inlineStr">
        <is>
          <t>ISU JOURNE M CL:152289F-3XL</t>
        </is>
      </c>
      <c r="F1483" s="0" t="inlineStr">
        <is>
          <t>'801152289097</t>
        </is>
      </c>
      <c r="G1483" s="0" t="inlineStr">
        <is>
          <t>MENS</t>
        </is>
      </c>
      <c r="H1483" s="0" t="inlineStr">
        <is>
          <t>3XL</t>
        </is>
      </c>
      <c r="I1483" s="0">
        <v>89.99</v>
      </c>
      <c r="J1483" s="0">
        <v>8</v>
      </c>
    </row>
    <row r="1484" spans="1:10" customHeight="0">
      <c r="A1484" s="0">
        <f>HYPERLINK("https://dl.dropboxusercontent.com/scl/fi/xms32kwejp1z52bxzrg59/152289m2.jpg?rlkey=yl9kgwg4iuhffvj0h8qhycefu&amp;dl=0","Click to download Image")</f>
      </c>
      <c r="B1484" s="0">
        <f>HYPERLINK("https://dl.dropboxusercontent.com/scl/fi/4ql16jxqo4bc01afgzurs/jersey-size-chartsjourney.jpg?rlkey=xv06m7vm3wfgkjb76d4w20s5o&amp;dl=0","Click to download SizeChart")</f>
      </c>
      <c r="C1484" s="0" t="inlineStr">
        <is>
          <t>Journey Men's Fitted Bike Jersey</t>
        </is>
      </c>
      <c r="D1484" s="0" t="inlineStr">
        <is>
          <t>'152289</t>
        </is>
      </c>
      <c r="E1484" s="0" t="inlineStr">
        <is>
          <t>ISU JOURNE M CL:152289Z-12PK</t>
        </is>
      </c>
      <c r="F1484" s="0" t="inlineStr">
        <is>
          <t>'801152289998</t>
        </is>
      </c>
      <c r="G1484" s="0" t="inlineStr">
        <is>
          <t>MENS</t>
        </is>
      </c>
      <c r="H1484" s="0" t="inlineStr">
        <is>
          <t>12 PACK</t>
        </is>
      </c>
      <c r="I1484" s="0">
        <v>840</v>
      </c>
      <c r="J1484" s="0">
        <v>3</v>
      </c>
    </row>
    <row r="1485" spans="1:10" customHeight="0">
      <c r="A1485" s="0">
        <f>HYPERLINK("https://dl.dropboxusercontent.com/scl/fi/n1s7vkyjqugky0t3k4lps/125942t.jpg?rlkey=5cc2nrtq841ya0nlwh1rn2hel&amp;dl=0","Click to download Image")</f>
      </c>
      <c r="B1485" s="0">
        <f>HYPERLINK("https://dl.dropboxusercontent.com/scl/fi/5mcw01jj02fwn1so7gty4/womens-jersey-size-chartskalani.jpg?rlkey=406y3e36zrjm8syet5jrxvvyg&amp;dl=0","Click to download SizeChart")</f>
      </c>
      <c r="C1485" s="0" t="inlineStr">
        <is>
          <t>Kalani Women's Relaxed Bike Jersey</t>
        </is>
      </c>
      <c r="D1485" s="0" t="inlineStr">
        <is>
          <t>'125942</t>
        </is>
      </c>
      <c r="E1485" s="0" t="inlineStr">
        <is>
          <t>ISU KALANI W CL:125942A-S</t>
        </is>
      </c>
      <c r="F1485" s="0" t="inlineStr">
        <is>
          <t>'801125942042</t>
        </is>
      </c>
      <c r="G1485" s="0" t="inlineStr">
        <is>
          <t>WOMENS</t>
        </is>
      </c>
      <c r="H1485" s="0" t="inlineStr">
        <is>
          <t>S</t>
        </is>
      </c>
      <c r="I1485" s="0">
        <v>89.99</v>
      </c>
      <c r="J1485" s="0">
        <v>8</v>
      </c>
    </row>
    <row r="1486" spans="1:10" customHeight="0">
      <c r="A1486" s="0">
        <f>HYPERLINK("https://dl.dropboxusercontent.com/scl/fi/n1s7vkyjqugky0t3k4lps/125942t.jpg?rlkey=5cc2nrtq841ya0nlwh1rn2hel&amp;dl=0","Click to download Image")</f>
      </c>
      <c r="B1486" s="0">
        <f>HYPERLINK("https://dl.dropboxusercontent.com/scl/fi/5mcw01jj02fwn1so7gty4/womens-jersey-size-chartskalani.jpg?rlkey=406y3e36zrjm8syet5jrxvvyg&amp;dl=0","Click to download SizeChart")</f>
      </c>
      <c r="C1486" s="0" t="inlineStr">
        <is>
          <t>Kalani Women's Relaxed Bike Jersey</t>
        </is>
      </c>
      <c r="D1486" s="0" t="inlineStr">
        <is>
          <t>'125942</t>
        </is>
      </c>
      <c r="E1486" s="0" t="inlineStr">
        <is>
          <t>ISU KALANI W CL:125942B-M</t>
        </is>
      </c>
      <c r="F1486" s="0" t="inlineStr">
        <is>
          <t>'801125942059</t>
        </is>
      </c>
      <c r="G1486" s="0" t="inlineStr">
        <is>
          <t>WOMENS</t>
        </is>
      </c>
      <c r="H1486" s="0" t="inlineStr">
        <is>
          <t>M</t>
        </is>
      </c>
      <c r="I1486" s="0">
        <v>89.99</v>
      </c>
      <c r="J1486" s="0">
        <v>16</v>
      </c>
    </row>
    <row r="1487" spans="1:10" customHeight="0">
      <c r="A1487" s="0">
        <f>HYPERLINK("https://dl.dropboxusercontent.com/scl/fi/n1s7vkyjqugky0t3k4lps/125942t.jpg?rlkey=5cc2nrtq841ya0nlwh1rn2hel&amp;dl=0","Click to download Image")</f>
      </c>
      <c r="B1487" s="0">
        <f>HYPERLINK("https://dl.dropboxusercontent.com/scl/fi/5mcw01jj02fwn1so7gty4/womens-jersey-size-chartskalani.jpg?rlkey=406y3e36zrjm8syet5jrxvvyg&amp;dl=0","Click to download SizeChart")</f>
      </c>
      <c r="C1487" s="0" t="inlineStr">
        <is>
          <t>Kalani Women's Relaxed Bike Jersey</t>
        </is>
      </c>
      <c r="D1487" s="0" t="inlineStr">
        <is>
          <t>'125942</t>
        </is>
      </c>
      <c r="E1487" s="0" t="inlineStr">
        <is>
          <t>ISU KALANI W CL:125942C-L</t>
        </is>
      </c>
      <c r="F1487" s="0" t="inlineStr">
        <is>
          <t>'801125942066</t>
        </is>
      </c>
      <c r="G1487" s="0" t="inlineStr">
        <is>
          <t>WOMENS</t>
        </is>
      </c>
      <c r="H1487" s="0" t="inlineStr">
        <is>
          <t>L</t>
        </is>
      </c>
      <c r="I1487" s="0">
        <v>89.99</v>
      </c>
      <c r="J1487" s="0">
        <v>22</v>
      </c>
    </row>
    <row r="1488" spans="1:10" customHeight="0">
      <c r="A1488" s="0">
        <f>HYPERLINK("https://dl.dropboxusercontent.com/scl/fi/n1s7vkyjqugky0t3k4lps/125942t.jpg?rlkey=5cc2nrtq841ya0nlwh1rn2hel&amp;dl=0","Click to download Image")</f>
      </c>
      <c r="B1488" s="0">
        <f>HYPERLINK("https://dl.dropboxusercontent.com/scl/fi/5mcw01jj02fwn1so7gty4/womens-jersey-size-chartskalani.jpg?rlkey=406y3e36zrjm8syet5jrxvvyg&amp;dl=0","Click to download SizeChart")</f>
      </c>
      <c r="C1488" s="0" t="inlineStr">
        <is>
          <t>Kalani Women's Relaxed Bike Jersey</t>
        </is>
      </c>
      <c r="D1488" s="0" t="inlineStr">
        <is>
          <t>'125942</t>
        </is>
      </c>
      <c r="E1488" s="0" t="inlineStr">
        <is>
          <t>ISU KALANI W CL:125942D-XL</t>
        </is>
      </c>
      <c r="F1488" s="0" t="inlineStr">
        <is>
          <t>'801125942073</t>
        </is>
      </c>
      <c r="G1488" s="0" t="inlineStr">
        <is>
          <t>WOMENS</t>
        </is>
      </c>
      <c r="H1488" s="0" t="inlineStr">
        <is>
          <t>XL</t>
        </is>
      </c>
      <c r="I1488" s="0">
        <v>89.99</v>
      </c>
      <c r="J1488" s="0">
        <v>11</v>
      </c>
    </row>
    <row r="1489" spans="1:10" customHeight="0">
      <c r="A1489" s="0">
        <f>HYPERLINK("https://dl.dropboxusercontent.com/scl/fi/n1s7vkyjqugky0t3k4lps/125942t.jpg?rlkey=5cc2nrtq841ya0nlwh1rn2hel&amp;dl=0","Click to download Image")</f>
      </c>
      <c r="B1489" s="0">
        <f>HYPERLINK("https://dl.dropboxusercontent.com/scl/fi/5mcw01jj02fwn1so7gty4/womens-jersey-size-chartskalani.jpg?rlkey=406y3e36zrjm8syet5jrxvvyg&amp;dl=0","Click to download SizeChart")</f>
      </c>
      <c r="C1489" s="0" t="inlineStr">
        <is>
          <t>Kalani Women's Relaxed Bike Jersey</t>
        </is>
      </c>
      <c r="D1489" s="0" t="inlineStr">
        <is>
          <t>'125942</t>
        </is>
      </c>
      <c r="E1489" s="0" t="inlineStr">
        <is>
          <t>ISU KALANI W CL:125942E-2XL</t>
        </is>
      </c>
      <c r="F1489" s="0" t="inlineStr">
        <is>
          <t>'801125942080</t>
        </is>
      </c>
      <c r="G1489" s="0" t="inlineStr">
        <is>
          <t>WOMENS</t>
        </is>
      </c>
      <c r="H1489" s="0" t="inlineStr">
        <is>
          <t>2XL</t>
        </is>
      </c>
      <c r="I1489" s="0">
        <v>89.99</v>
      </c>
      <c r="J1489" s="0">
        <v>6</v>
      </c>
    </row>
    <row r="1490" spans="1:10" customHeight="0">
      <c r="A1490" s="0">
        <f>HYPERLINK("https://dl.dropboxusercontent.com/scl/fi/n1s7vkyjqugky0t3k4lps/125942t.jpg?rlkey=5cc2nrtq841ya0nlwh1rn2hel&amp;dl=0","Click to download Image")</f>
      </c>
      <c r="B1490" s="0">
        <f>HYPERLINK("https://dl.dropboxusercontent.com/scl/fi/5mcw01jj02fwn1so7gty4/womens-jersey-size-chartskalani.jpg?rlkey=406y3e36zrjm8syet5jrxvvyg&amp;dl=0","Click to download SizeChart")</f>
      </c>
      <c r="C1490" s="0" t="inlineStr">
        <is>
          <t>Kalani Women's Relaxed Bike Jersey</t>
        </is>
      </c>
      <c r="D1490" s="0" t="inlineStr">
        <is>
          <t>'125942</t>
        </is>
      </c>
      <c r="E1490" s="0" t="inlineStr">
        <is>
          <t>ISU KALANI W CL:125942F-3XL</t>
        </is>
      </c>
      <c r="F1490" s="0" t="inlineStr">
        <is>
          <t>'801125942097</t>
        </is>
      </c>
      <c r="G1490" s="0" t="inlineStr">
        <is>
          <t>WOMENS</t>
        </is>
      </c>
      <c r="H1490" s="0" t="inlineStr">
        <is>
          <t>3XL</t>
        </is>
      </c>
      <c r="I1490" s="0">
        <v>89.99</v>
      </c>
      <c r="J1490" s="0">
        <v>2</v>
      </c>
    </row>
    <row r="1491" spans="1:10" customHeight="0">
      <c r="A1491" s="0">
        <f>HYPERLINK("https://dl.dropboxusercontent.com/scl/fi/n1s7vkyjqugky0t3k4lps/125942t.jpg?rlkey=5cc2nrtq841ya0nlwh1rn2hel&amp;dl=0","Click to download Image")</f>
      </c>
      <c r="B1491" s="0">
        <f>HYPERLINK("https://dl.dropboxusercontent.com/scl/fi/5mcw01jj02fwn1so7gty4/womens-jersey-size-chartskalani.jpg?rlkey=406y3e36zrjm8syet5jrxvvyg&amp;dl=0","Click to download SizeChart")</f>
      </c>
      <c r="C1491" s="0" t="inlineStr">
        <is>
          <t>Kalani Women's Relaxed Bike Jersey</t>
        </is>
      </c>
      <c r="D1491" s="0" t="inlineStr">
        <is>
          <t>'125942</t>
        </is>
      </c>
      <c r="E1491" s="0" t="inlineStr">
        <is>
          <t>ISU KALANI W CL:125942Z-12PK</t>
        </is>
      </c>
      <c r="F1491" s="0" t="inlineStr">
        <is>
          <t>'801125942998</t>
        </is>
      </c>
      <c r="G1491" s="0" t="inlineStr">
        <is>
          <t>WOMENS</t>
        </is>
      </c>
      <c r="H1491" s="0" t="inlineStr">
        <is>
          <t>12 PACK</t>
        </is>
      </c>
      <c r="I1491" s="0">
        <v>859.2</v>
      </c>
      <c r="J1491" s="0">
        <v>4</v>
      </c>
    </row>
    <row r="1492" spans="1:10" customHeight="0">
      <c r="A1492" s="0">
        <f>HYPERLINK("https://dl.dropboxusercontent.com/scl/fi/t6m3iso39k6nqqdh1gtzj/kalani-t.jpg?rlkey=ag7hpv6nix2w4fh5javddzd5m&amp;dl=0","Click to download Image")</f>
      </c>
      <c r="B1492" s="0">
        <f>HYPERLINK("https://dl.dropboxusercontent.com/scl/fi/nodk7gqmgele1qrw6nxpq/womens-jersey-size-chartskalani.jpg?rlkey=cyqtov3v0xn4w187lvs1j92ol&amp;dl=0","Click to download SizeChart")</f>
      </c>
      <c r="C1492" s="0" t="inlineStr">
        <is>
          <t>Kalani Women's Relaxed Bike Jersey</t>
        </is>
      </c>
      <c r="D1492" s="0" t="inlineStr">
        <is>
          <t>'152299</t>
        </is>
      </c>
      <c r="E1492" s="0" t="inlineStr">
        <is>
          <t>ISU KALANI W CL:152299A-S</t>
        </is>
      </c>
      <c r="F1492" s="0" t="inlineStr">
        <is>
          <t>'801152299041</t>
        </is>
      </c>
      <c r="G1492" s="0" t="inlineStr">
        <is>
          <t>WOMENS</t>
        </is>
      </c>
      <c r="H1492" s="0" t="inlineStr">
        <is>
          <t>S</t>
        </is>
      </c>
      <c r="I1492" s="0">
        <v>89.99</v>
      </c>
      <c r="J1492" s="0">
        <v>5</v>
      </c>
    </row>
    <row r="1493" spans="1:10" customHeight="0">
      <c r="A1493" s="0">
        <f>HYPERLINK("https://dl.dropboxusercontent.com/scl/fi/t6m3iso39k6nqqdh1gtzj/kalani-t.jpg?rlkey=ag7hpv6nix2w4fh5javddzd5m&amp;dl=0","Click to download Image")</f>
      </c>
      <c r="B1493" s="0">
        <f>HYPERLINK("https://dl.dropboxusercontent.com/scl/fi/nodk7gqmgele1qrw6nxpq/womens-jersey-size-chartskalani.jpg?rlkey=cyqtov3v0xn4w187lvs1j92ol&amp;dl=0","Click to download SizeChart")</f>
      </c>
      <c r="C1493" s="0" t="inlineStr">
        <is>
          <t>Kalani Women's Relaxed Bike Jersey</t>
        </is>
      </c>
      <c r="D1493" s="0" t="inlineStr">
        <is>
          <t>'152299</t>
        </is>
      </c>
      <c r="E1493" s="0" t="inlineStr">
        <is>
          <t>ISU KALANI W CL:152299B-M</t>
        </is>
      </c>
      <c r="F1493" s="0" t="inlineStr">
        <is>
          <t>'801152299058</t>
        </is>
      </c>
      <c r="G1493" s="0" t="inlineStr">
        <is>
          <t>WOMENS</t>
        </is>
      </c>
      <c r="H1493" s="0" t="inlineStr">
        <is>
          <t>M</t>
        </is>
      </c>
      <c r="I1493" s="0">
        <v>89.99</v>
      </c>
      <c r="J1493" s="0">
        <v>5</v>
      </c>
    </row>
    <row r="1494" spans="1:10" customHeight="0">
      <c r="A1494" s="0">
        <f>HYPERLINK("https://dl.dropboxusercontent.com/scl/fi/t6m3iso39k6nqqdh1gtzj/kalani-t.jpg?rlkey=ag7hpv6nix2w4fh5javddzd5m&amp;dl=0","Click to download Image")</f>
      </c>
      <c r="B1494" s="0">
        <f>HYPERLINK("https://dl.dropboxusercontent.com/scl/fi/nodk7gqmgele1qrw6nxpq/womens-jersey-size-chartskalani.jpg?rlkey=cyqtov3v0xn4w187lvs1j92ol&amp;dl=0","Click to download SizeChart")</f>
      </c>
      <c r="C1494" s="0" t="inlineStr">
        <is>
          <t>Kalani Women's Relaxed Bike Jersey</t>
        </is>
      </c>
      <c r="D1494" s="0" t="inlineStr">
        <is>
          <t>'152299</t>
        </is>
      </c>
      <c r="E1494" s="0" t="inlineStr">
        <is>
          <t>ISU KALANI W CL:152299C-L</t>
        </is>
      </c>
      <c r="F1494" s="0" t="inlineStr">
        <is>
          <t>'801152299065</t>
        </is>
      </c>
      <c r="G1494" s="0" t="inlineStr">
        <is>
          <t>WOMENS</t>
        </is>
      </c>
      <c r="H1494" s="0" t="inlineStr">
        <is>
          <t>L</t>
        </is>
      </c>
      <c r="I1494" s="0">
        <v>89.99</v>
      </c>
      <c r="J1494" s="0">
        <v>5</v>
      </c>
    </row>
    <row r="1495" spans="1:10" customHeight="0">
      <c r="A1495" s="0">
        <f>HYPERLINK("https://dl.dropboxusercontent.com/scl/fi/t6m3iso39k6nqqdh1gtzj/kalani-t.jpg?rlkey=ag7hpv6nix2w4fh5javddzd5m&amp;dl=0","Click to download Image")</f>
      </c>
      <c r="B1495" s="0">
        <f>HYPERLINK("https://dl.dropboxusercontent.com/scl/fi/nodk7gqmgele1qrw6nxpq/womens-jersey-size-chartskalani.jpg?rlkey=cyqtov3v0xn4w187lvs1j92ol&amp;dl=0","Click to download SizeChart")</f>
      </c>
      <c r="C1495" s="0" t="inlineStr">
        <is>
          <t>Kalani Women's Relaxed Bike Jersey</t>
        </is>
      </c>
      <c r="D1495" s="0" t="inlineStr">
        <is>
          <t>'152299</t>
        </is>
      </c>
      <c r="E1495" s="0" t="inlineStr">
        <is>
          <t>ISU KALANI W CL:152299D-XL</t>
        </is>
      </c>
      <c r="F1495" s="0" t="inlineStr">
        <is>
          <t>'801152299072</t>
        </is>
      </c>
      <c r="G1495" s="0" t="inlineStr">
        <is>
          <t>WOMENS</t>
        </is>
      </c>
      <c r="H1495" s="0" t="inlineStr">
        <is>
          <t>XL</t>
        </is>
      </c>
      <c r="I1495" s="0">
        <v>89.99</v>
      </c>
      <c r="J1495" s="0">
        <v>3</v>
      </c>
    </row>
    <row r="1496" spans="1:10" customHeight="0">
      <c r="A1496" s="0">
        <f>HYPERLINK("https://dl.dropboxusercontent.com/scl/fi/t6m3iso39k6nqqdh1gtzj/kalani-t.jpg?rlkey=ag7hpv6nix2w4fh5javddzd5m&amp;dl=0","Click to download Image")</f>
      </c>
      <c r="B1496" s="0">
        <f>HYPERLINK("https://dl.dropboxusercontent.com/scl/fi/nodk7gqmgele1qrw6nxpq/womens-jersey-size-chartskalani.jpg?rlkey=cyqtov3v0xn4w187lvs1j92ol&amp;dl=0","Click to download SizeChart")</f>
      </c>
      <c r="C1496" s="0" t="inlineStr">
        <is>
          <t>Kalani Women's Relaxed Bike Jersey</t>
        </is>
      </c>
      <c r="D1496" s="0" t="inlineStr">
        <is>
          <t>'152299</t>
        </is>
      </c>
      <c r="E1496" s="0" t="inlineStr">
        <is>
          <t>ISU KALANI W CL:152299E-2XL</t>
        </is>
      </c>
      <c r="F1496" s="0" t="inlineStr">
        <is>
          <t>'801152299089</t>
        </is>
      </c>
      <c r="G1496" s="0" t="inlineStr">
        <is>
          <t>WOMENS</t>
        </is>
      </c>
      <c r="H1496" s="0" t="inlineStr">
        <is>
          <t>2XL</t>
        </is>
      </c>
      <c r="I1496" s="0">
        <v>89.99</v>
      </c>
      <c r="J1496" s="0">
        <v>0</v>
      </c>
    </row>
    <row r="1497" spans="1:10" customHeight="0">
      <c r="A1497" s="0">
        <f>HYPERLINK("https://dl.dropboxusercontent.com/scl/fi/t6m3iso39k6nqqdh1gtzj/kalani-t.jpg?rlkey=ag7hpv6nix2w4fh5javddzd5m&amp;dl=0","Click to download Image")</f>
      </c>
      <c r="B1497" s="0">
        <f>HYPERLINK("https://dl.dropboxusercontent.com/scl/fi/nodk7gqmgele1qrw6nxpq/womens-jersey-size-chartskalani.jpg?rlkey=cyqtov3v0xn4w187lvs1j92ol&amp;dl=0","Click to download SizeChart")</f>
      </c>
      <c r="C1497" s="0" t="inlineStr">
        <is>
          <t>Kalani Women's Relaxed Bike Jersey</t>
        </is>
      </c>
      <c r="D1497" s="0" t="inlineStr">
        <is>
          <t>'152299</t>
        </is>
      </c>
      <c r="E1497" s="0" t="inlineStr">
        <is>
          <t>ISU KALANI W CL:152299F-3XL</t>
        </is>
      </c>
      <c r="F1497" s="0" t="inlineStr">
        <is>
          <t>'801152299096</t>
        </is>
      </c>
      <c r="G1497" s="0" t="inlineStr">
        <is>
          <t>WOMENS</t>
        </is>
      </c>
      <c r="H1497" s="0" t="inlineStr">
        <is>
          <t>3XL</t>
        </is>
      </c>
      <c r="I1497" s="0">
        <v>89.99</v>
      </c>
      <c r="J1497" s="0">
        <v>2</v>
      </c>
    </row>
    <row r="1498" spans="1:10" customHeight="0">
      <c r="A1498" s="0">
        <f>HYPERLINK("https://dl.dropboxusercontent.com/scl/fi/t6m3iso39k6nqqdh1gtzj/kalani-t.jpg?rlkey=ag7hpv6nix2w4fh5javddzd5m&amp;dl=0","Click to download Image")</f>
      </c>
      <c r="B1498" s="0">
        <f>HYPERLINK("https://dl.dropboxusercontent.com/scl/fi/nodk7gqmgele1qrw6nxpq/womens-jersey-size-chartskalani.jpg?rlkey=cyqtov3v0xn4w187lvs1j92ol&amp;dl=0","Click to download SizeChart")</f>
      </c>
      <c r="C1498" s="0" t="inlineStr">
        <is>
          <t>Kalani Women's Relaxed Bike Jersey</t>
        </is>
      </c>
      <c r="D1498" s="0" t="inlineStr">
        <is>
          <t>'152299</t>
        </is>
      </c>
      <c r="E1498" s="0" t="inlineStr">
        <is>
          <t>ISU KALANI W CL:152299Z-12PK</t>
        </is>
      </c>
      <c r="F1498" s="0" t="inlineStr">
        <is>
          <t>'801152299997</t>
        </is>
      </c>
      <c r="G1498" s="0" t="inlineStr">
        <is>
          <t>WOMENS</t>
        </is>
      </c>
      <c r="H1498" s="0" t="inlineStr">
        <is>
          <t>12 PACK</t>
        </is>
      </c>
      <c r="I1498" s="0">
        <v>859.2</v>
      </c>
      <c r="J1498" s="0">
        <v>3</v>
      </c>
    </row>
    <row r="1499" spans="1:10" customHeight="0">
      <c r="A1499" s="0">
        <f>HYPERLINK("https://dl.dropboxusercontent.com/scl/fi/fxbkrs2p1kkpti7moi73p/flint-144726-tn.jpg?rlkey=mrbh59kmgwcpknkyb4ctug9ui&amp;dl=0","Click to download Image")</f>
      </c>
      <c r="B1499" s="0">
        <f>HYPERLINK("https://dl.dropboxusercontent.com/scl/fi/8vwxkxemly623u987f0id/womens-pullover-size-chartsflint.jpg?rlkey=mztkoxe8h8clcaluhwyie2qlk&amp;dl=0","Click to download SizeChart")</f>
      </c>
      <c r="C1499" s="0" t="inlineStr">
        <is>
          <t>Flint Women's Quarter Zip</t>
        </is>
      </c>
      <c r="D1499" s="0" t="inlineStr">
        <is>
          <t>'144726</t>
        </is>
      </c>
      <c r="E1499" s="0" t="inlineStr">
        <is>
          <t>ISU FLINT W HC:144726A-S</t>
        </is>
      </c>
      <c r="F1499" s="0" t="inlineStr">
        <is>
          <t>'801144726043</t>
        </is>
      </c>
      <c r="G1499" s="0" t="inlineStr">
        <is>
          <t>WOMENS</t>
        </is>
      </c>
      <c r="H1499" s="0" t="inlineStr">
        <is>
          <t>S</t>
        </is>
      </c>
      <c r="I1499" s="0">
        <v>44.99</v>
      </c>
      <c r="J1499" s="0">
        <v>0</v>
      </c>
    </row>
    <row r="1500" spans="1:10" customHeight="0">
      <c r="A1500" s="0">
        <f>HYPERLINK("https://dl.dropboxusercontent.com/scl/fi/fxbkrs2p1kkpti7moi73p/flint-144726-tn.jpg?rlkey=mrbh59kmgwcpknkyb4ctug9ui&amp;dl=0","Click to download Image")</f>
      </c>
      <c r="B1500" s="0">
        <f>HYPERLINK("https://dl.dropboxusercontent.com/scl/fi/8vwxkxemly623u987f0id/womens-pullover-size-chartsflint.jpg?rlkey=mztkoxe8h8clcaluhwyie2qlk&amp;dl=0","Click to download SizeChart")</f>
      </c>
      <c r="C1500" s="0" t="inlineStr">
        <is>
          <t>Flint Women's Quarter Zip</t>
        </is>
      </c>
      <c r="D1500" s="0" t="inlineStr">
        <is>
          <t>'144726</t>
        </is>
      </c>
      <c r="E1500" s="0" t="inlineStr">
        <is>
          <t>ISU FLINT W HC:144726B-M</t>
        </is>
      </c>
      <c r="F1500" s="0" t="inlineStr">
        <is>
          <t>'801144726050</t>
        </is>
      </c>
      <c r="G1500" s="0" t="inlineStr">
        <is>
          <t>WOMENS</t>
        </is>
      </c>
      <c r="H1500" s="0" t="inlineStr">
        <is>
          <t>M</t>
        </is>
      </c>
      <c r="I1500" s="0">
        <v>44.99</v>
      </c>
      <c r="J1500" s="0">
        <v>5</v>
      </c>
    </row>
    <row r="1501" spans="1:10" customHeight="0">
      <c r="A1501" s="0">
        <f>HYPERLINK("https://dl.dropboxusercontent.com/scl/fi/fxbkrs2p1kkpti7moi73p/flint-144726-tn.jpg?rlkey=mrbh59kmgwcpknkyb4ctug9ui&amp;dl=0","Click to download Image")</f>
      </c>
      <c r="B1501" s="0">
        <f>HYPERLINK("https://dl.dropboxusercontent.com/scl/fi/8vwxkxemly623u987f0id/womens-pullover-size-chartsflint.jpg?rlkey=mztkoxe8h8clcaluhwyie2qlk&amp;dl=0","Click to download SizeChart")</f>
      </c>
      <c r="C1501" s="0" t="inlineStr">
        <is>
          <t>Flint Women's Quarter Zip</t>
        </is>
      </c>
      <c r="D1501" s="0" t="inlineStr">
        <is>
          <t>'144726</t>
        </is>
      </c>
      <c r="E1501" s="0" t="inlineStr">
        <is>
          <t>ISU FLINT W HC:144726C-L</t>
        </is>
      </c>
      <c r="F1501" s="0" t="inlineStr">
        <is>
          <t>'801144726067</t>
        </is>
      </c>
      <c r="G1501" s="0" t="inlineStr">
        <is>
          <t>WOMENS</t>
        </is>
      </c>
      <c r="H1501" s="0" t="inlineStr">
        <is>
          <t>L</t>
        </is>
      </c>
      <c r="I1501" s="0">
        <v>44.99</v>
      </c>
      <c r="J1501" s="0">
        <v>0</v>
      </c>
    </row>
    <row r="1502" spans="1:10" customHeight="0">
      <c r="A1502" s="0">
        <f>HYPERLINK("https://dl.dropboxusercontent.com/scl/fi/fxbkrs2p1kkpti7moi73p/flint-144726-tn.jpg?rlkey=mrbh59kmgwcpknkyb4ctug9ui&amp;dl=0","Click to download Image")</f>
      </c>
      <c r="B1502" s="0">
        <f>HYPERLINK("https://dl.dropboxusercontent.com/scl/fi/8vwxkxemly623u987f0id/womens-pullover-size-chartsflint.jpg?rlkey=mztkoxe8h8clcaluhwyie2qlk&amp;dl=0","Click to download SizeChart")</f>
      </c>
      <c r="C1502" s="0" t="inlineStr">
        <is>
          <t>Flint Women's Quarter Zip</t>
        </is>
      </c>
      <c r="D1502" s="0" t="inlineStr">
        <is>
          <t>'144726</t>
        </is>
      </c>
      <c r="E1502" s="0" t="inlineStr">
        <is>
          <t>ISU FLINT W HC:144726D-XL</t>
        </is>
      </c>
      <c r="F1502" s="0" t="inlineStr">
        <is>
          <t>'801144726074</t>
        </is>
      </c>
      <c r="G1502" s="0" t="inlineStr">
        <is>
          <t>WOMENS</t>
        </is>
      </c>
      <c r="H1502" s="0" t="inlineStr">
        <is>
          <t>XL</t>
        </is>
      </c>
      <c r="I1502" s="0">
        <v>44.99</v>
      </c>
      <c r="J1502" s="0">
        <v>0</v>
      </c>
    </row>
    <row r="1503" spans="1:10" customHeight="0">
      <c r="A1503" s="0">
        <f>HYPERLINK("https://dl.dropboxusercontent.com/scl/fi/fxbkrs2p1kkpti7moi73p/flint-144726-tn.jpg?rlkey=mrbh59kmgwcpknkyb4ctug9ui&amp;dl=0","Click to download Image")</f>
      </c>
      <c r="B1503" s="0">
        <f>HYPERLINK("https://dl.dropboxusercontent.com/scl/fi/8vwxkxemly623u987f0id/womens-pullover-size-chartsflint.jpg?rlkey=mztkoxe8h8clcaluhwyie2qlk&amp;dl=0","Click to download SizeChart")</f>
      </c>
      <c r="C1503" s="0" t="inlineStr">
        <is>
          <t>Flint Women's Quarter Zip</t>
        </is>
      </c>
      <c r="D1503" s="0" t="inlineStr">
        <is>
          <t>'144726</t>
        </is>
      </c>
      <c r="E1503" s="0" t="inlineStr">
        <is>
          <t>ISU FLINT W HC:144726E-2XL</t>
        </is>
      </c>
      <c r="F1503" s="0" t="inlineStr">
        <is>
          <t>'801144726081</t>
        </is>
      </c>
      <c r="G1503" s="0" t="inlineStr">
        <is>
          <t>WOMENS</t>
        </is>
      </c>
      <c r="H1503" s="0" t="inlineStr">
        <is>
          <t>2XL</t>
        </is>
      </c>
      <c r="I1503" s="0">
        <v>46.99</v>
      </c>
      <c r="J1503" s="0">
        <v>0</v>
      </c>
    </row>
    <row r="1504" spans="1:10" customHeight="0">
      <c r="A1504" s="0">
        <f>HYPERLINK("https://dl.dropboxusercontent.com/scl/fi/fxbkrs2p1kkpti7moi73p/flint-144726-tn.jpg?rlkey=mrbh59kmgwcpknkyb4ctug9ui&amp;dl=0","Click to download Image")</f>
      </c>
      <c r="B1504" s="0">
        <f>HYPERLINK("https://dl.dropboxusercontent.com/scl/fi/8vwxkxemly623u987f0id/womens-pullover-size-chartsflint.jpg?rlkey=mztkoxe8h8clcaluhwyie2qlk&amp;dl=0","Click to download SizeChart")</f>
      </c>
      <c r="C1504" s="0" t="inlineStr">
        <is>
          <t>Flint Women's Quarter Zip</t>
        </is>
      </c>
      <c r="D1504" s="0" t="inlineStr">
        <is>
          <t>'144726</t>
        </is>
      </c>
      <c r="E1504" s="0" t="inlineStr">
        <is>
          <t>ISU FLINT W HC:144726F-3XL</t>
        </is>
      </c>
      <c r="F1504" s="0" t="inlineStr">
        <is>
          <t>'801144726098</t>
        </is>
      </c>
      <c r="G1504" s="0" t="inlineStr">
        <is>
          <t>WOMENS</t>
        </is>
      </c>
      <c r="H1504" s="0" t="inlineStr">
        <is>
          <t>3XL</t>
        </is>
      </c>
      <c r="I1504" s="0">
        <v>46.99</v>
      </c>
      <c r="J1504" s="0">
        <v>0</v>
      </c>
    </row>
    <row r="1505" spans="1:10" customHeight="0">
      <c r="A1505" s="0">
        <f>HYPERLINK("https://dl.dropboxusercontent.com/scl/fi/q083o3zjusdq7nsndww0g/flint-144723-tn.jpg?rlkey=5zh1hwlpqxg0x3glpi3ykyok9&amp;dl=0","Click to download Image")</f>
      </c>
      <c r="B1505" s="0">
        <f>HYPERLINK("https://dl.dropboxusercontent.com/scl/fi/d0k4gi3fo5wy5heavis6k/mens-pullover-size-chartsflint.jpg?rlkey=y0y66gqz2p8w44z8spm8nowuq&amp;dl=0","Click to download SizeChart")</f>
      </c>
      <c r="C1505" s="0" t="inlineStr">
        <is>
          <t>Flint Men's Quarter Zip</t>
        </is>
      </c>
      <c r="D1505" s="0" t="inlineStr">
        <is>
          <t>'144723</t>
        </is>
      </c>
      <c r="E1505" s="0" t="inlineStr">
        <is>
          <t>ISU FLINT M HC:144723A-S</t>
        </is>
      </c>
      <c r="F1505" s="0" t="inlineStr">
        <is>
          <t>'801144723042</t>
        </is>
      </c>
      <c r="G1505" s="0" t="inlineStr">
        <is>
          <t>MENS</t>
        </is>
      </c>
      <c r="H1505" s="0" t="inlineStr">
        <is>
          <t>S</t>
        </is>
      </c>
      <c r="I1505" s="0">
        <v>44.99</v>
      </c>
      <c r="J1505" s="0">
        <v>0</v>
      </c>
    </row>
    <row r="1506" spans="1:10" customHeight="0">
      <c r="A1506" s="0">
        <f>HYPERLINK("https://dl.dropboxusercontent.com/scl/fi/q083o3zjusdq7nsndww0g/flint-144723-tn.jpg?rlkey=5zh1hwlpqxg0x3glpi3ykyok9&amp;dl=0","Click to download Image")</f>
      </c>
      <c r="B1506" s="0">
        <f>HYPERLINK("https://dl.dropboxusercontent.com/scl/fi/d0k4gi3fo5wy5heavis6k/mens-pullover-size-chartsflint.jpg?rlkey=y0y66gqz2p8w44z8spm8nowuq&amp;dl=0","Click to download SizeChart")</f>
      </c>
      <c r="C1506" s="0" t="inlineStr">
        <is>
          <t>Flint Men's Quarter Zip</t>
        </is>
      </c>
      <c r="D1506" s="0" t="inlineStr">
        <is>
          <t>'144723</t>
        </is>
      </c>
      <c r="E1506" s="0" t="inlineStr">
        <is>
          <t>ISU FLINT M HC:144723B-M</t>
        </is>
      </c>
      <c r="F1506" s="0" t="inlineStr">
        <is>
          <t>'801144723059</t>
        </is>
      </c>
      <c r="G1506" s="0" t="inlineStr">
        <is>
          <t>MENS</t>
        </is>
      </c>
      <c r="H1506" s="0" t="inlineStr">
        <is>
          <t>M</t>
        </is>
      </c>
      <c r="I1506" s="0">
        <v>44.99</v>
      </c>
      <c r="J1506" s="0">
        <v>0</v>
      </c>
    </row>
    <row r="1507" spans="1:10" customHeight="0">
      <c r="A1507" s="0">
        <f>HYPERLINK("https://dl.dropboxusercontent.com/scl/fi/q083o3zjusdq7nsndww0g/flint-144723-tn.jpg?rlkey=5zh1hwlpqxg0x3glpi3ykyok9&amp;dl=0","Click to download Image")</f>
      </c>
      <c r="B1507" s="0">
        <f>HYPERLINK("https://dl.dropboxusercontent.com/scl/fi/d0k4gi3fo5wy5heavis6k/mens-pullover-size-chartsflint.jpg?rlkey=y0y66gqz2p8w44z8spm8nowuq&amp;dl=0","Click to download SizeChart")</f>
      </c>
      <c r="C1507" s="0" t="inlineStr">
        <is>
          <t>Flint Men's Quarter Zip</t>
        </is>
      </c>
      <c r="D1507" s="0" t="inlineStr">
        <is>
          <t>'144723</t>
        </is>
      </c>
      <c r="E1507" s="0" t="inlineStr">
        <is>
          <t>ISU FLINT M HC:144723C-L</t>
        </is>
      </c>
      <c r="F1507" s="0" t="inlineStr">
        <is>
          <t>'801144723066</t>
        </is>
      </c>
      <c r="G1507" s="0" t="inlineStr">
        <is>
          <t>MENS</t>
        </is>
      </c>
      <c r="H1507" s="0" t="inlineStr">
        <is>
          <t>L</t>
        </is>
      </c>
      <c r="I1507" s="0">
        <v>44.99</v>
      </c>
      <c r="J1507" s="0">
        <v>0</v>
      </c>
    </row>
    <row r="1508" spans="1:10" customHeight="0">
      <c r="A1508" s="0">
        <f>HYPERLINK("https://dl.dropboxusercontent.com/scl/fi/q083o3zjusdq7nsndww0g/flint-144723-tn.jpg?rlkey=5zh1hwlpqxg0x3glpi3ykyok9&amp;dl=0","Click to download Image")</f>
      </c>
      <c r="B1508" s="0">
        <f>HYPERLINK("https://dl.dropboxusercontent.com/scl/fi/d0k4gi3fo5wy5heavis6k/mens-pullover-size-chartsflint.jpg?rlkey=y0y66gqz2p8w44z8spm8nowuq&amp;dl=0","Click to download SizeChart")</f>
      </c>
      <c r="C1508" s="0" t="inlineStr">
        <is>
          <t>Flint Men's Quarter Zip</t>
        </is>
      </c>
      <c r="D1508" s="0" t="inlineStr">
        <is>
          <t>'144723</t>
        </is>
      </c>
      <c r="E1508" s="0" t="inlineStr">
        <is>
          <t>ISU FLINT M HC:144723D-XL</t>
        </is>
      </c>
      <c r="F1508" s="0" t="inlineStr">
        <is>
          <t>'801144723073</t>
        </is>
      </c>
      <c r="G1508" s="0" t="inlineStr">
        <is>
          <t>MENS</t>
        </is>
      </c>
      <c r="H1508" s="0" t="inlineStr">
        <is>
          <t>XL</t>
        </is>
      </c>
      <c r="I1508" s="0">
        <v>44.99</v>
      </c>
      <c r="J1508" s="0">
        <v>6</v>
      </c>
    </row>
    <row r="1509" spans="1:10" customHeight="0">
      <c r="A1509" s="0">
        <f>HYPERLINK("https://dl.dropboxusercontent.com/scl/fi/q083o3zjusdq7nsndww0g/flint-144723-tn.jpg?rlkey=5zh1hwlpqxg0x3glpi3ykyok9&amp;dl=0","Click to download Image")</f>
      </c>
      <c r="B1509" s="0">
        <f>HYPERLINK("https://dl.dropboxusercontent.com/scl/fi/d0k4gi3fo5wy5heavis6k/mens-pullover-size-chartsflint.jpg?rlkey=y0y66gqz2p8w44z8spm8nowuq&amp;dl=0","Click to download SizeChart")</f>
      </c>
      <c r="C1509" s="0" t="inlineStr">
        <is>
          <t>Flint Men's Quarter Zip</t>
        </is>
      </c>
      <c r="D1509" s="0" t="inlineStr">
        <is>
          <t>'144723</t>
        </is>
      </c>
      <c r="E1509" s="0" t="inlineStr">
        <is>
          <t>ISU FLINT M HC:144723E-2XL</t>
        </is>
      </c>
      <c r="F1509" s="0" t="inlineStr">
        <is>
          <t>'801144723080</t>
        </is>
      </c>
      <c r="G1509" s="0" t="inlineStr">
        <is>
          <t>MENS</t>
        </is>
      </c>
      <c r="H1509" s="0" t="inlineStr">
        <is>
          <t>2XL</t>
        </is>
      </c>
      <c r="I1509" s="0">
        <v>46.99</v>
      </c>
      <c r="J1509" s="0">
        <v>0</v>
      </c>
    </row>
    <row r="1510" spans="1:10" customHeight="0">
      <c r="A1510" s="0">
        <f>HYPERLINK("https://dl.dropboxusercontent.com/scl/fi/q083o3zjusdq7nsndww0g/flint-144723-tn.jpg?rlkey=5zh1hwlpqxg0x3glpi3ykyok9&amp;dl=0","Click to download Image")</f>
      </c>
      <c r="B1510" s="0">
        <f>HYPERLINK("https://dl.dropboxusercontent.com/scl/fi/d0k4gi3fo5wy5heavis6k/mens-pullover-size-chartsflint.jpg?rlkey=y0y66gqz2p8w44z8spm8nowuq&amp;dl=0","Click to download SizeChart")</f>
      </c>
      <c r="C1510" s="0" t="inlineStr">
        <is>
          <t>Flint Men's Quarter Zip</t>
        </is>
      </c>
      <c r="D1510" s="0" t="inlineStr">
        <is>
          <t>'144723</t>
        </is>
      </c>
      <c r="E1510" s="0" t="inlineStr">
        <is>
          <t>ISU FLINT M HC:144723F-3XL</t>
        </is>
      </c>
      <c r="F1510" s="0" t="inlineStr">
        <is>
          <t>'801144723097</t>
        </is>
      </c>
      <c r="G1510" s="0" t="inlineStr">
        <is>
          <t>MENS</t>
        </is>
      </c>
      <c r="H1510" s="0" t="inlineStr">
        <is>
          <t>3XL</t>
        </is>
      </c>
      <c r="I1510" s="0">
        <v>46.99</v>
      </c>
      <c r="J1510" s="0">
        <v>0</v>
      </c>
    </row>
    <row r="1511" spans="1:10" customHeight="0">
      <c r="A1511" s="0">
        <f>HYPERLINK("https://dl.dropboxusercontent.com/scl/fi/rw1dfpt1d0x3jlcj2q50z/fleet-144278-tn.jpg?rlkey=fohom3h1sulw9tii2lq66wd61&amp;dl=0","Click to download Image")</f>
      </c>
      <c r="B1511" s="0">
        <f>HYPERLINK("https://dl.dropboxusercontent.com/scl/fi/e5l4da2ro0nslyw4yi9wv/womens-polo-size-chartsfleet.jpg?rlkey=ivkbp11cr949qcy31i9wssjjd&amp;dl=0","Click to download SizeChart")</f>
      </c>
      <c r="C1511" s="0" t="inlineStr">
        <is>
          <t>Fleet Women's Heathered Polo</t>
        </is>
      </c>
      <c r="D1511" s="0" t="inlineStr">
        <is>
          <t>'144728</t>
        </is>
      </c>
      <c r="E1511" s="0" t="inlineStr">
        <is>
          <t>ISU FLEET W HC:144728A-S</t>
        </is>
      </c>
      <c r="F1511" s="0" t="inlineStr">
        <is>
          <t>'801144728047</t>
        </is>
      </c>
      <c r="G1511" s="0" t="inlineStr">
        <is>
          <t>WOMENS</t>
        </is>
      </c>
      <c r="H1511" s="0" t="inlineStr">
        <is>
          <t>S</t>
        </is>
      </c>
      <c r="I1511" s="0">
        <v>54.99</v>
      </c>
      <c r="J1511" s="0">
        <v>10</v>
      </c>
    </row>
    <row r="1512" spans="1:10" customHeight="0">
      <c r="A1512" s="0">
        <f>HYPERLINK("https://dl.dropboxusercontent.com/scl/fi/rw1dfpt1d0x3jlcj2q50z/fleet-144278-tn.jpg?rlkey=fohom3h1sulw9tii2lq66wd61&amp;dl=0","Click to download Image")</f>
      </c>
      <c r="B1512" s="0">
        <f>HYPERLINK("https://dl.dropboxusercontent.com/scl/fi/e5l4da2ro0nslyw4yi9wv/womens-polo-size-chartsfleet.jpg?rlkey=ivkbp11cr949qcy31i9wssjjd&amp;dl=0","Click to download SizeChart")</f>
      </c>
      <c r="C1512" s="0" t="inlineStr">
        <is>
          <t>Fleet Women's Heathered Polo</t>
        </is>
      </c>
      <c r="D1512" s="0" t="inlineStr">
        <is>
          <t>'144728</t>
        </is>
      </c>
      <c r="E1512" s="0" t="inlineStr">
        <is>
          <t>ISU FLEET W HC:144728B-M</t>
        </is>
      </c>
      <c r="F1512" s="0" t="inlineStr">
        <is>
          <t>'801144728054</t>
        </is>
      </c>
      <c r="G1512" s="0" t="inlineStr">
        <is>
          <t>WOMENS</t>
        </is>
      </c>
      <c r="H1512" s="0" t="inlineStr">
        <is>
          <t>M</t>
        </is>
      </c>
      <c r="I1512" s="0">
        <v>54.99</v>
      </c>
      <c r="J1512" s="0">
        <v>22</v>
      </c>
    </row>
    <row r="1513" spans="1:10" customHeight="0">
      <c r="A1513" s="0">
        <f>HYPERLINK("https://dl.dropboxusercontent.com/scl/fi/rw1dfpt1d0x3jlcj2q50z/fleet-144278-tn.jpg?rlkey=fohom3h1sulw9tii2lq66wd61&amp;dl=0","Click to download Image")</f>
      </c>
      <c r="B1513" s="0">
        <f>HYPERLINK("https://dl.dropboxusercontent.com/scl/fi/e5l4da2ro0nslyw4yi9wv/womens-polo-size-chartsfleet.jpg?rlkey=ivkbp11cr949qcy31i9wssjjd&amp;dl=0","Click to download SizeChart")</f>
      </c>
      <c r="C1513" s="0" t="inlineStr">
        <is>
          <t>Fleet Women's Heathered Polo</t>
        </is>
      </c>
      <c r="D1513" s="0" t="inlineStr">
        <is>
          <t>'144728</t>
        </is>
      </c>
      <c r="E1513" s="0" t="inlineStr">
        <is>
          <t>ISU FLEET W HC:144728C-L</t>
        </is>
      </c>
      <c r="F1513" s="0" t="inlineStr">
        <is>
          <t>'801144728061</t>
        </is>
      </c>
      <c r="G1513" s="0" t="inlineStr">
        <is>
          <t>WOMENS</t>
        </is>
      </c>
      <c r="H1513" s="0" t="inlineStr">
        <is>
          <t>L</t>
        </is>
      </c>
      <c r="I1513" s="0">
        <v>54.99</v>
      </c>
      <c r="J1513" s="0">
        <v>24</v>
      </c>
    </row>
    <row r="1514" spans="1:10" customHeight="0">
      <c r="A1514" s="0">
        <f>HYPERLINK("https://dl.dropboxusercontent.com/scl/fi/rw1dfpt1d0x3jlcj2q50z/fleet-144278-tn.jpg?rlkey=fohom3h1sulw9tii2lq66wd61&amp;dl=0","Click to download Image")</f>
      </c>
      <c r="B1514" s="0">
        <f>HYPERLINK("https://dl.dropboxusercontent.com/scl/fi/e5l4da2ro0nslyw4yi9wv/womens-polo-size-chartsfleet.jpg?rlkey=ivkbp11cr949qcy31i9wssjjd&amp;dl=0","Click to download SizeChart")</f>
      </c>
      <c r="C1514" s="0" t="inlineStr">
        <is>
          <t>Fleet Women's Heathered Polo</t>
        </is>
      </c>
      <c r="D1514" s="0" t="inlineStr">
        <is>
          <t>'144728</t>
        </is>
      </c>
      <c r="E1514" s="0" t="inlineStr">
        <is>
          <t>ISU FLEET W HC:144728D-XL</t>
        </is>
      </c>
      <c r="F1514" s="0" t="inlineStr">
        <is>
          <t>'801144728078</t>
        </is>
      </c>
      <c r="G1514" s="0" t="inlineStr">
        <is>
          <t>WOMENS</t>
        </is>
      </c>
      <c r="H1514" s="0" t="inlineStr">
        <is>
          <t>XL</t>
        </is>
      </c>
      <c r="I1514" s="0">
        <v>54.99</v>
      </c>
      <c r="J1514" s="0">
        <v>12</v>
      </c>
    </row>
    <row r="1515" spans="1:10" customHeight="0">
      <c r="A1515" s="0">
        <f>HYPERLINK("https://dl.dropboxusercontent.com/scl/fi/rw1dfpt1d0x3jlcj2q50z/fleet-144278-tn.jpg?rlkey=fohom3h1sulw9tii2lq66wd61&amp;dl=0","Click to download Image")</f>
      </c>
      <c r="B1515" s="0">
        <f>HYPERLINK("https://dl.dropboxusercontent.com/scl/fi/e5l4da2ro0nslyw4yi9wv/womens-polo-size-chartsfleet.jpg?rlkey=ivkbp11cr949qcy31i9wssjjd&amp;dl=0","Click to download SizeChart")</f>
      </c>
      <c r="C1515" s="0" t="inlineStr">
        <is>
          <t>Fleet Women's Heathered Polo</t>
        </is>
      </c>
      <c r="D1515" s="0" t="inlineStr">
        <is>
          <t>'144728</t>
        </is>
      </c>
      <c r="E1515" s="0" t="inlineStr">
        <is>
          <t>ISU FLEET W HC:144728E-2XL</t>
        </is>
      </c>
      <c r="F1515" s="0" t="inlineStr">
        <is>
          <t>'801144728085</t>
        </is>
      </c>
      <c r="G1515" s="0" t="inlineStr">
        <is>
          <t>WOMENS</t>
        </is>
      </c>
      <c r="H1515" s="0" t="inlineStr">
        <is>
          <t>2XL</t>
        </is>
      </c>
      <c r="I1515" s="0">
        <v>54.99</v>
      </c>
      <c r="J1515" s="0">
        <v>6</v>
      </c>
    </row>
    <row r="1516" spans="1:10" customHeight="0">
      <c r="A1516" s="0">
        <f>HYPERLINK("https://dl.dropboxusercontent.com/scl/fi/rw1dfpt1d0x3jlcj2q50z/fleet-144278-tn.jpg?rlkey=fohom3h1sulw9tii2lq66wd61&amp;dl=0","Click to download Image")</f>
      </c>
      <c r="B1516" s="0">
        <f>HYPERLINK("https://dl.dropboxusercontent.com/scl/fi/e5l4da2ro0nslyw4yi9wv/womens-polo-size-chartsfleet.jpg?rlkey=ivkbp11cr949qcy31i9wssjjd&amp;dl=0","Click to download SizeChart")</f>
      </c>
      <c r="C1516" s="0" t="inlineStr">
        <is>
          <t>Fleet Women's Heathered Polo</t>
        </is>
      </c>
      <c r="D1516" s="0" t="inlineStr">
        <is>
          <t>'144728</t>
        </is>
      </c>
      <c r="E1516" s="0" t="inlineStr">
        <is>
          <t>ISU FLEET W HC:144728F-3XL</t>
        </is>
      </c>
      <c r="F1516" s="0" t="inlineStr">
        <is>
          <t>'801144728092</t>
        </is>
      </c>
      <c r="G1516" s="0" t="inlineStr">
        <is>
          <t>WOMENS</t>
        </is>
      </c>
      <c r="H1516" s="0" t="inlineStr">
        <is>
          <t>3XL</t>
        </is>
      </c>
      <c r="I1516" s="0">
        <v>54.99</v>
      </c>
      <c r="J1516" s="0">
        <v>2</v>
      </c>
    </row>
    <row r="1517" spans="1:10" customHeight="0">
      <c r="A1517" s="0">
        <f>HYPERLINK("https://dl.dropboxusercontent.com/scl/fi/57u9zheg3cdkl8nqc1ou2/154999.jpg?rlkey=hsgyigkb6tnmxctl731njrkf6&amp;dl=0","Click to download Image")</f>
      </c>
      <c r="B1517" s="0">
        <f>HYPERLINK("https://dl.dropboxusercontent.com/scl/fi/1ft525vfhy4ikg74y129r/mens-t-shirt-size-chartsnorth.jpg?rlkey=ey4x8lv5nxv0r16lt8myurs7a&amp;dl=0","Click to download SizeChart")</f>
      </c>
      <c r="C1517" s="0" t="inlineStr">
        <is>
          <t>North Men's Bamboo T-Shirt</t>
        </is>
      </c>
      <c r="D1517" s="0" t="inlineStr">
        <is>
          <t>'154999</t>
        </is>
      </c>
      <c r="E1517" s="0" t="inlineStr">
        <is>
          <t>ISU NORTH M CL:154999A-S</t>
        </is>
      </c>
      <c r="F1517" s="0" t="inlineStr">
        <is>
          <t>'801154999048</t>
        </is>
      </c>
      <c r="G1517" s="0" t="inlineStr">
        <is>
          <t>MENS</t>
        </is>
      </c>
      <c r="H1517" s="0" t="inlineStr">
        <is>
          <t>S</t>
        </is>
      </c>
      <c r="I1517" s="0">
        <v>30.99</v>
      </c>
      <c r="J1517" s="0">
        <v>17</v>
      </c>
    </row>
    <row r="1518" spans="1:10" customHeight="0">
      <c r="A1518" s="0">
        <f>HYPERLINK("https://dl.dropboxusercontent.com/scl/fi/57u9zheg3cdkl8nqc1ou2/154999.jpg?rlkey=hsgyigkb6tnmxctl731njrkf6&amp;dl=0","Click to download Image")</f>
      </c>
      <c r="B1518" s="0">
        <f>HYPERLINK("https://dl.dropboxusercontent.com/scl/fi/1ft525vfhy4ikg74y129r/mens-t-shirt-size-chartsnorth.jpg?rlkey=ey4x8lv5nxv0r16lt8myurs7a&amp;dl=0","Click to download SizeChart")</f>
      </c>
      <c r="C1518" s="0" t="inlineStr">
        <is>
          <t>North Men's Bamboo T-Shirt</t>
        </is>
      </c>
      <c r="D1518" s="0" t="inlineStr">
        <is>
          <t>'154999</t>
        </is>
      </c>
      <c r="E1518" s="0" t="inlineStr">
        <is>
          <t>ISU NORTH M CL:154999B-M</t>
        </is>
      </c>
      <c r="F1518" s="0" t="inlineStr">
        <is>
          <t>'801154999055</t>
        </is>
      </c>
      <c r="G1518" s="0" t="inlineStr">
        <is>
          <t>MENS</t>
        </is>
      </c>
      <c r="H1518" s="0" t="inlineStr">
        <is>
          <t>M</t>
        </is>
      </c>
      <c r="I1518" s="0">
        <v>30.99</v>
      </c>
      <c r="J1518" s="0">
        <v>32</v>
      </c>
    </row>
    <row r="1519" spans="1:10" customHeight="0">
      <c r="A1519" s="0">
        <f>HYPERLINK("https://dl.dropboxusercontent.com/scl/fi/57u9zheg3cdkl8nqc1ou2/154999.jpg?rlkey=hsgyigkb6tnmxctl731njrkf6&amp;dl=0","Click to download Image")</f>
      </c>
      <c r="B1519" s="0">
        <f>HYPERLINK("https://dl.dropboxusercontent.com/scl/fi/1ft525vfhy4ikg74y129r/mens-t-shirt-size-chartsnorth.jpg?rlkey=ey4x8lv5nxv0r16lt8myurs7a&amp;dl=0","Click to download SizeChart")</f>
      </c>
      <c r="C1519" s="0" t="inlineStr">
        <is>
          <t>North Men's Bamboo T-Shirt</t>
        </is>
      </c>
      <c r="D1519" s="0" t="inlineStr">
        <is>
          <t>'154999</t>
        </is>
      </c>
      <c r="E1519" s="0" t="inlineStr">
        <is>
          <t>ISU NORTH M CL:154999C-L</t>
        </is>
      </c>
      <c r="F1519" s="0" t="inlineStr">
        <is>
          <t>'801154999062</t>
        </is>
      </c>
      <c r="G1519" s="0" t="inlineStr">
        <is>
          <t>MENS</t>
        </is>
      </c>
      <c r="H1519" s="0" t="inlineStr">
        <is>
          <t>L</t>
        </is>
      </c>
      <c r="I1519" s="0">
        <v>30.99</v>
      </c>
      <c r="J1519" s="0">
        <v>37</v>
      </c>
    </row>
    <row r="1520" spans="1:10" customHeight="0">
      <c r="A1520" s="0">
        <f>HYPERLINK("https://dl.dropboxusercontent.com/scl/fi/57u9zheg3cdkl8nqc1ou2/154999.jpg?rlkey=hsgyigkb6tnmxctl731njrkf6&amp;dl=0","Click to download Image")</f>
      </c>
      <c r="B1520" s="0">
        <f>HYPERLINK("https://dl.dropboxusercontent.com/scl/fi/1ft525vfhy4ikg74y129r/mens-t-shirt-size-chartsnorth.jpg?rlkey=ey4x8lv5nxv0r16lt8myurs7a&amp;dl=0","Click to download SizeChart")</f>
      </c>
      <c r="C1520" s="0" t="inlineStr">
        <is>
          <t>North Men's Bamboo T-Shirt</t>
        </is>
      </c>
      <c r="D1520" s="0" t="inlineStr">
        <is>
          <t>'154999</t>
        </is>
      </c>
      <c r="E1520" s="0" t="inlineStr">
        <is>
          <t>ISU NORTH M CL:154999D-XL</t>
        </is>
      </c>
      <c r="F1520" s="0" t="inlineStr">
        <is>
          <t>'801154999079</t>
        </is>
      </c>
      <c r="G1520" s="0" t="inlineStr">
        <is>
          <t>MENS</t>
        </is>
      </c>
      <c r="H1520" s="0" t="inlineStr">
        <is>
          <t>XL</t>
        </is>
      </c>
      <c r="I1520" s="0">
        <v>30.99</v>
      </c>
      <c r="J1520" s="0">
        <v>42</v>
      </c>
    </row>
    <row r="1521" spans="1:10" customHeight="0">
      <c r="A1521" s="0">
        <f>HYPERLINK("https://dl.dropboxusercontent.com/scl/fi/57u9zheg3cdkl8nqc1ou2/154999.jpg?rlkey=hsgyigkb6tnmxctl731njrkf6&amp;dl=0","Click to download Image")</f>
      </c>
      <c r="B1521" s="0">
        <f>HYPERLINK("https://dl.dropboxusercontent.com/scl/fi/1ft525vfhy4ikg74y129r/mens-t-shirt-size-chartsnorth.jpg?rlkey=ey4x8lv5nxv0r16lt8myurs7a&amp;dl=0","Click to download SizeChart")</f>
      </c>
      <c r="C1521" s="0" t="inlineStr">
        <is>
          <t>North Men's Bamboo T-Shirt</t>
        </is>
      </c>
      <c r="D1521" s="0" t="inlineStr">
        <is>
          <t>'154999</t>
        </is>
      </c>
      <c r="E1521" s="0" t="inlineStr">
        <is>
          <t>ISU NORTH M CL:154999E-2XL</t>
        </is>
      </c>
      <c r="F1521" s="0" t="inlineStr">
        <is>
          <t>'801154999086</t>
        </is>
      </c>
      <c r="G1521" s="0" t="inlineStr">
        <is>
          <t>MENS</t>
        </is>
      </c>
      <c r="H1521" s="0" t="inlineStr">
        <is>
          <t>2XL</t>
        </is>
      </c>
      <c r="I1521" s="0">
        <v>30.99</v>
      </c>
      <c r="J1521" s="0">
        <v>30</v>
      </c>
    </row>
    <row r="1522" spans="1:10" customHeight="0">
      <c r="A1522" s="0">
        <f>HYPERLINK("https://dl.dropboxusercontent.com/scl/fi/57u9zheg3cdkl8nqc1ou2/154999.jpg?rlkey=hsgyigkb6tnmxctl731njrkf6&amp;dl=0","Click to download Image")</f>
      </c>
      <c r="B1522" s="0">
        <f>HYPERLINK("https://dl.dropboxusercontent.com/scl/fi/1ft525vfhy4ikg74y129r/mens-t-shirt-size-chartsnorth.jpg?rlkey=ey4x8lv5nxv0r16lt8myurs7a&amp;dl=0","Click to download SizeChart")</f>
      </c>
      <c r="C1522" s="0" t="inlineStr">
        <is>
          <t>North Men's Bamboo T-Shirt</t>
        </is>
      </c>
      <c r="D1522" s="0" t="inlineStr">
        <is>
          <t>'154999</t>
        </is>
      </c>
      <c r="E1522" s="0" t="inlineStr">
        <is>
          <t>ISU NORTH M CL:154999F-3XL</t>
        </is>
      </c>
      <c r="F1522" s="0" t="inlineStr">
        <is>
          <t>'801154999093</t>
        </is>
      </c>
      <c r="G1522" s="0" t="inlineStr">
        <is>
          <t>MENS</t>
        </is>
      </c>
      <c r="H1522" s="0" t="inlineStr">
        <is>
          <t>3XL</t>
        </is>
      </c>
      <c r="I1522" s="0">
        <v>30.99</v>
      </c>
      <c r="J1522" s="0">
        <v>20</v>
      </c>
    </row>
    <row r="1523" spans="1:10" customHeight="0">
      <c r="A1523" s="0">
        <f>HYPERLINK("https://dl.dropboxusercontent.com/scl/fi/57u9zheg3cdkl8nqc1ou2/154999.jpg?rlkey=hsgyigkb6tnmxctl731njrkf6&amp;dl=0","Click to download Image")</f>
      </c>
      <c r="B1523" s="0">
        <f>HYPERLINK("https://dl.dropboxusercontent.com/scl/fi/1ft525vfhy4ikg74y129r/mens-t-shirt-size-chartsnorth.jpg?rlkey=ey4x8lv5nxv0r16lt8myurs7a&amp;dl=0","Click to download SizeChart")</f>
      </c>
      <c r="C1523" s="0" t="inlineStr">
        <is>
          <t>North Men's Bamboo T-Shirt</t>
        </is>
      </c>
      <c r="D1523" s="0" t="inlineStr">
        <is>
          <t>'154999</t>
        </is>
      </c>
      <c r="E1523" s="0" t="inlineStr">
        <is>
          <t>ISU NORTH M CL:154999Z-12PK</t>
        </is>
      </c>
      <c r="F1523" s="0" t="inlineStr">
        <is>
          <t>'801154999994</t>
        </is>
      </c>
      <c r="G1523" s="0" t="inlineStr">
        <is>
          <t>MENS</t>
        </is>
      </c>
      <c r="H1523" s="0" t="inlineStr">
        <is>
          <t>12 PACK</t>
        </is>
      </c>
      <c r="I1523" s="0">
        <v>302.4</v>
      </c>
      <c r="J1523" s="0">
        <v>29</v>
      </c>
    </row>
    <row r="1524" spans="1:10" customHeight="0">
      <c r="A1524" s="0">
        <f>HYPERLINK("https://dl.dropboxusercontent.com/scl/fi/rtueqsn3lgp5wnioqyncq/154996.jpg?rlkey=s61v9fwx2txrtwx12sbseye3d&amp;dl=0","Click to download Image")</f>
      </c>
      <c r="B1524" s="0">
        <f>HYPERLINK("https://dl.dropboxusercontent.com/scl/fi/1ft525vfhy4ikg74y129r/mens-t-shirt-size-chartsnorth.jpg?rlkey=ey4x8lv5nxv0r16lt8myurs7a&amp;dl=0","Click to download SizeChart")</f>
      </c>
      <c r="C1524" s="0" t="inlineStr">
        <is>
          <t>North Men's Bamboo T-Shirt</t>
        </is>
      </c>
      <c r="D1524" s="0" t="inlineStr">
        <is>
          <t>'154996</t>
        </is>
      </c>
      <c r="E1524" s="0" t="inlineStr">
        <is>
          <t>ISU NORTH M GD:154996A-S</t>
        </is>
      </c>
      <c r="F1524" s="0" t="inlineStr">
        <is>
          <t>'801154996047</t>
        </is>
      </c>
      <c r="G1524" s="0" t="inlineStr">
        <is>
          <t>MENS</t>
        </is>
      </c>
      <c r="H1524" s="0" t="inlineStr">
        <is>
          <t>S</t>
        </is>
      </c>
      <c r="I1524" s="0">
        <v>30.99</v>
      </c>
      <c r="J1524" s="0">
        <v>4</v>
      </c>
    </row>
    <row r="1525" spans="1:10" customHeight="0">
      <c r="A1525" s="0">
        <f>HYPERLINK("https://dl.dropboxusercontent.com/scl/fi/rtueqsn3lgp5wnioqyncq/154996.jpg?rlkey=s61v9fwx2txrtwx12sbseye3d&amp;dl=0","Click to download Image")</f>
      </c>
      <c r="B1525" s="0">
        <f>HYPERLINK("https://dl.dropboxusercontent.com/scl/fi/1ft525vfhy4ikg74y129r/mens-t-shirt-size-chartsnorth.jpg?rlkey=ey4x8lv5nxv0r16lt8myurs7a&amp;dl=0","Click to download SizeChart")</f>
      </c>
      <c r="C1525" s="0" t="inlineStr">
        <is>
          <t>North Men's Bamboo T-Shirt</t>
        </is>
      </c>
      <c r="D1525" s="0" t="inlineStr">
        <is>
          <t>'154996</t>
        </is>
      </c>
      <c r="E1525" s="0" t="inlineStr">
        <is>
          <t>ISU NORTH M GD:154996B-M</t>
        </is>
      </c>
      <c r="F1525" s="0" t="inlineStr">
        <is>
          <t>'801154996054</t>
        </is>
      </c>
      <c r="G1525" s="0" t="inlineStr">
        <is>
          <t>MENS</t>
        </is>
      </c>
      <c r="H1525" s="0" t="inlineStr">
        <is>
          <t>M</t>
        </is>
      </c>
      <c r="I1525" s="0">
        <v>30.99</v>
      </c>
      <c r="J1525" s="0">
        <v>7</v>
      </c>
    </row>
    <row r="1526" spans="1:10" customHeight="0">
      <c r="A1526" s="0">
        <f>HYPERLINK("https://dl.dropboxusercontent.com/scl/fi/rtueqsn3lgp5wnioqyncq/154996.jpg?rlkey=s61v9fwx2txrtwx12sbseye3d&amp;dl=0","Click to download Image")</f>
      </c>
      <c r="B1526" s="0">
        <f>HYPERLINK("https://dl.dropboxusercontent.com/scl/fi/1ft525vfhy4ikg74y129r/mens-t-shirt-size-chartsnorth.jpg?rlkey=ey4x8lv5nxv0r16lt8myurs7a&amp;dl=0","Click to download SizeChart")</f>
      </c>
      <c r="C1526" s="0" t="inlineStr">
        <is>
          <t>North Men's Bamboo T-Shirt</t>
        </is>
      </c>
      <c r="D1526" s="0" t="inlineStr">
        <is>
          <t>'154996</t>
        </is>
      </c>
      <c r="E1526" s="0" t="inlineStr">
        <is>
          <t>ISU NORTH M GD:154996C-L</t>
        </is>
      </c>
      <c r="F1526" s="0" t="inlineStr">
        <is>
          <t>'801154996061</t>
        </is>
      </c>
      <c r="G1526" s="0" t="inlineStr">
        <is>
          <t>MENS</t>
        </is>
      </c>
      <c r="H1526" s="0" t="inlineStr">
        <is>
          <t>L</t>
        </is>
      </c>
      <c r="I1526" s="0">
        <v>30.99</v>
      </c>
      <c r="J1526" s="0">
        <v>1</v>
      </c>
    </row>
    <row r="1527" spans="1:10" customHeight="0">
      <c r="A1527" s="0">
        <f>HYPERLINK("https://dl.dropboxusercontent.com/scl/fi/rtueqsn3lgp5wnioqyncq/154996.jpg?rlkey=s61v9fwx2txrtwx12sbseye3d&amp;dl=0","Click to download Image")</f>
      </c>
      <c r="B1527" s="0">
        <f>HYPERLINK("https://dl.dropboxusercontent.com/scl/fi/1ft525vfhy4ikg74y129r/mens-t-shirt-size-chartsnorth.jpg?rlkey=ey4x8lv5nxv0r16lt8myurs7a&amp;dl=0","Click to download SizeChart")</f>
      </c>
      <c r="C1527" s="0" t="inlineStr">
        <is>
          <t>North Men's Bamboo T-Shirt</t>
        </is>
      </c>
      <c r="D1527" s="0" t="inlineStr">
        <is>
          <t>'154996</t>
        </is>
      </c>
      <c r="E1527" s="0" t="inlineStr">
        <is>
          <t>ISU NORTH M GD:154996D-XL</t>
        </is>
      </c>
      <c r="F1527" s="0" t="inlineStr">
        <is>
          <t>'801154996078</t>
        </is>
      </c>
      <c r="G1527" s="0" t="inlineStr">
        <is>
          <t>MENS</t>
        </is>
      </c>
      <c r="H1527" s="0" t="inlineStr">
        <is>
          <t>XL</t>
        </is>
      </c>
      <c r="I1527" s="0">
        <v>30.99</v>
      </c>
      <c r="J1527" s="0">
        <v>0</v>
      </c>
    </row>
    <row r="1528" spans="1:10" customHeight="0">
      <c r="A1528" s="0">
        <f>HYPERLINK("https://dl.dropboxusercontent.com/scl/fi/rtueqsn3lgp5wnioqyncq/154996.jpg?rlkey=s61v9fwx2txrtwx12sbseye3d&amp;dl=0","Click to download Image")</f>
      </c>
      <c r="B1528" s="0">
        <f>HYPERLINK("https://dl.dropboxusercontent.com/scl/fi/1ft525vfhy4ikg74y129r/mens-t-shirt-size-chartsnorth.jpg?rlkey=ey4x8lv5nxv0r16lt8myurs7a&amp;dl=0","Click to download SizeChart")</f>
      </c>
      <c r="C1528" s="0" t="inlineStr">
        <is>
          <t>North Men's Bamboo T-Shirt</t>
        </is>
      </c>
      <c r="D1528" s="0" t="inlineStr">
        <is>
          <t>'154996</t>
        </is>
      </c>
      <c r="E1528" s="0" t="inlineStr">
        <is>
          <t>ISU NORTH M GD:154996E-2XL</t>
        </is>
      </c>
      <c r="F1528" s="0" t="inlineStr">
        <is>
          <t>'801154996085</t>
        </is>
      </c>
      <c r="G1528" s="0" t="inlineStr">
        <is>
          <t>MENS</t>
        </is>
      </c>
      <c r="H1528" s="0" t="inlineStr">
        <is>
          <t>2XL</t>
        </is>
      </c>
      <c r="I1528" s="0">
        <v>30.99</v>
      </c>
      <c r="J1528" s="0">
        <v>9</v>
      </c>
    </row>
    <row r="1529" spans="1:10" customHeight="0">
      <c r="A1529" s="0">
        <f>HYPERLINK("https://dl.dropboxusercontent.com/scl/fi/rtueqsn3lgp5wnioqyncq/154996.jpg?rlkey=s61v9fwx2txrtwx12sbseye3d&amp;dl=0","Click to download Image")</f>
      </c>
      <c r="B1529" s="0">
        <f>HYPERLINK("https://dl.dropboxusercontent.com/scl/fi/1ft525vfhy4ikg74y129r/mens-t-shirt-size-chartsnorth.jpg?rlkey=ey4x8lv5nxv0r16lt8myurs7a&amp;dl=0","Click to download SizeChart")</f>
      </c>
      <c r="C1529" s="0" t="inlineStr">
        <is>
          <t>North Men's Bamboo T-Shirt</t>
        </is>
      </c>
      <c r="D1529" s="0" t="inlineStr">
        <is>
          <t>'154996</t>
        </is>
      </c>
      <c r="E1529" s="0" t="inlineStr">
        <is>
          <t>ISU NORTH M GD:154996F-3XL</t>
        </is>
      </c>
      <c r="F1529" s="0" t="inlineStr">
        <is>
          <t>'801154996092</t>
        </is>
      </c>
      <c r="G1529" s="0" t="inlineStr">
        <is>
          <t>MENS</t>
        </is>
      </c>
      <c r="H1529" s="0" t="inlineStr">
        <is>
          <t>3XL</t>
        </is>
      </c>
      <c r="I1529" s="0">
        <v>30.99</v>
      </c>
      <c r="J1529" s="0">
        <v>4</v>
      </c>
    </row>
    <row r="1530" spans="1:10" customHeight="0">
      <c r="A1530" s="0">
        <f>HYPERLINK("https://dl.dropboxusercontent.com/scl/fi/rtueqsn3lgp5wnioqyncq/154996.jpg?rlkey=s61v9fwx2txrtwx12sbseye3d&amp;dl=0","Click to download Image")</f>
      </c>
      <c r="B1530" s="0">
        <f>HYPERLINK("https://dl.dropboxusercontent.com/scl/fi/1ft525vfhy4ikg74y129r/mens-t-shirt-size-chartsnorth.jpg?rlkey=ey4x8lv5nxv0r16lt8myurs7a&amp;dl=0","Click to download SizeChart")</f>
      </c>
      <c r="C1530" s="0" t="inlineStr">
        <is>
          <t>North Men's Bamboo T-Shirt</t>
        </is>
      </c>
      <c r="D1530" s="0" t="inlineStr">
        <is>
          <t>'154996</t>
        </is>
      </c>
      <c r="E1530" s="0" t="inlineStr">
        <is>
          <t>ISU NORTH M GD:154996Z-12PK</t>
        </is>
      </c>
      <c r="F1530" s="0" t="inlineStr">
        <is>
          <t>'801154996993</t>
        </is>
      </c>
      <c r="G1530" s="0" t="inlineStr">
        <is>
          <t>MENS</t>
        </is>
      </c>
      <c r="H1530" s="0" t="inlineStr">
        <is>
          <t>12 PACK</t>
        </is>
      </c>
      <c r="I1530" s="0">
        <v>302.4</v>
      </c>
      <c r="J1530" s="0">
        <v>1</v>
      </c>
    </row>
    <row r="1531" spans="1:10" customHeight="0">
      <c r="A1531" s="0">
        <f>HYPERLINK("https://dl.dropboxusercontent.com/scl/fi/z1imsoh2a9wkujvggpkyg/155015.jpg?rlkey=4yrvlbzzl4p1tiue7f7f9j0uc&amp;dl=0","Click to download Image")</f>
      </c>
      <c r="B1531" s="0">
        <f>HYPERLINK("https://dl.dropboxusercontent.com/scl/fi/1ft525vfhy4ikg74y129r/mens-t-shirt-size-chartsnorth.jpg?rlkey=ey4x8lv5nxv0r16lt8myurs7a&amp;dl=0","Click to download SizeChart")</f>
      </c>
      <c r="C1531" s="0" t="inlineStr">
        <is>
          <t>North Men's Bamboo T-Shirt</t>
        </is>
      </c>
      <c r="D1531" s="0" t="inlineStr">
        <is>
          <t>'155015</t>
        </is>
      </c>
      <c r="E1531" s="0" t="inlineStr">
        <is>
          <t>ISU NORTH M GN:155015A-S</t>
        </is>
      </c>
      <c r="F1531" s="0" t="inlineStr">
        <is>
          <t>'801155015044</t>
        </is>
      </c>
      <c r="G1531" s="0" t="inlineStr">
        <is>
          <t>MENS</t>
        </is>
      </c>
      <c r="H1531" s="0" t="inlineStr">
        <is>
          <t>S</t>
        </is>
      </c>
      <c r="I1531" s="0">
        <v>30.99</v>
      </c>
      <c r="J1531" s="0">
        <v>6</v>
      </c>
    </row>
    <row r="1532" spans="1:10" customHeight="0">
      <c r="A1532" s="0">
        <f>HYPERLINK("https://dl.dropboxusercontent.com/scl/fi/z1imsoh2a9wkujvggpkyg/155015.jpg?rlkey=4yrvlbzzl4p1tiue7f7f9j0uc&amp;dl=0","Click to download Image")</f>
      </c>
      <c r="B1532" s="0">
        <f>HYPERLINK("https://dl.dropboxusercontent.com/scl/fi/1ft525vfhy4ikg74y129r/mens-t-shirt-size-chartsnorth.jpg?rlkey=ey4x8lv5nxv0r16lt8myurs7a&amp;dl=0","Click to download SizeChart")</f>
      </c>
      <c r="C1532" s="0" t="inlineStr">
        <is>
          <t>North Men's Bamboo T-Shirt</t>
        </is>
      </c>
      <c r="D1532" s="0" t="inlineStr">
        <is>
          <t>'155015</t>
        </is>
      </c>
      <c r="E1532" s="0" t="inlineStr">
        <is>
          <t>ISU NORTH M GN:155015B-M</t>
        </is>
      </c>
      <c r="F1532" s="0" t="inlineStr">
        <is>
          <t>'801155015051</t>
        </is>
      </c>
      <c r="G1532" s="0" t="inlineStr">
        <is>
          <t>MENS</t>
        </is>
      </c>
      <c r="H1532" s="0" t="inlineStr">
        <is>
          <t>M</t>
        </is>
      </c>
      <c r="I1532" s="0">
        <v>30.99</v>
      </c>
      <c r="J1532" s="0">
        <v>3</v>
      </c>
    </row>
    <row r="1533" spans="1:10" customHeight="0">
      <c r="A1533" s="0">
        <f>HYPERLINK("https://dl.dropboxusercontent.com/scl/fi/z1imsoh2a9wkujvggpkyg/155015.jpg?rlkey=4yrvlbzzl4p1tiue7f7f9j0uc&amp;dl=0","Click to download Image")</f>
      </c>
      <c r="B1533" s="0">
        <f>HYPERLINK("https://dl.dropboxusercontent.com/scl/fi/1ft525vfhy4ikg74y129r/mens-t-shirt-size-chartsnorth.jpg?rlkey=ey4x8lv5nxv0r16lt8myurs7a&amp;dl=0","Click to download SizeChart")</f>
      </c>
      <c r="C1533" s="0" t="inlineStr">
        <is>
          <t>North Men's Bamboo T-Shirt</t>
        </is>
      </c>
      <c r="D1533" s="0" t="inlineStr">
        <is>
          <t>'155015</t>
        </is>
      </c>
      <c r="E1533" s="0" t="inlineStr">
        <is>
          <t>ISU NORTH M GN:155015C-L</t>
        </is>
      </c>
      <c r="F1533" s="0" t="inlineStr">
        <is>
          <t>'801155015068</t>
        </is>
      </c>
      <c r="G1533" s="0" t="inlineStr">
        <is>
          <t>MENS</t>
        </is>
      </c>
      <c r="H1533" s="0" t="inlineStr">
        <is>
          <t>L</t>
        </is>
      </c>
      <c r="I1533" s="0">
        <v>30.99</v>
      </c>
      <c r="J1533" s="0">
        <v>1</v>
      </c>
    </row>
    <row r="1534" spans="1:10" customHeight="0">
      <c r="A1534" s="0">
        <f>HYPERLINK("https://dl.dropboxusercontent.com/scl/fi/z1imsoh2a9wkujvggpkyg/155015.jpg?rlkey=4yrvlbzzl4p1tiue7f7f9j0uc&amp;dl=0","Click to download Image")</f>
      </c>
      <c r="B1534" s="0">
        <f>HYPERLINK("https://dl.dropboxusercontent.com/scl/fi/1ft525vfhy4ikg74y129r/mens-t-shirt-size-chartsnorth.jpg?rlkey=ey4x8lv5nxv0r16lt8myurs7a&amp;dl=0","Click to download SizeChart")</f>
      </c>
      <c r="C1534" s="0" t="inlineStr">
        <is>
          <t>North Men's Bamboo T-Shirt</t>
        </is>
      </c>
      <c r="D1534" s="0" t="inlineStr">
        <is>
          <t>'155015</t>
        </is>
      </c>
      <c r="E1534" s="0" t="inlineStr">
        <is>
          <t>ISU NORTH M GN:155015D-XL</t>
        </is>
      </c>
      <c r="F1534" s="0" t="inlineStr">
        <is>
          <t>'801155015075</t>
        </is>
      </c>
      <c r="G1534" s="0" t="inlineStr">
        <is>
          <t>MENS</t>
        </is>
      </c>
      <c r="H1534" s="0" t="inlineStr">
        <is>
          <t>XL</t>
        </is>
      </c>
      <c r="I1534" s="0">
        <v>30.99</v>
      </c>
      <c r="J1534" s="0">
        <v>1</v>
      </c>
    </row>
    <row r="1535" spans="1:10" customHeight="0">
      <c r="A1535" s="0">
        <f>HYPERLINK("https://dl.dropboxusercontent.com/scl/fi/z1imsoh2a9wkujvggpkyg/155015.jpg?rlkey=4yrvlbzzl4p1tiue7f7f9j0uc&amp;dl=0","Click to download Image")</f>
      </c>
      <c r="B1535" s="0">
        <f>HYPERLINK("https://dl.dropboxusercontent.com/scl/fi/1ft525vfhy4ikg74y129r/mens-t-shirt-size-chartsnorth.jpg?rlkey=ey4x8lv5nxv0r16lt8myurs7a&amp;dl=0","Click to download SizeChart")</f>
      </c>
      <c r="C1535" s="0" t="inlineStr">
        <is>
          <t>North Men's Bamboo T-Shirt</t>
        </is>
      </c>
      <c r="D1535" s="0" t="inlineStr">
        <is>
          <t>'155015</t>
        </is>
      </c>
      <c r="E1535" s="0" t="inlineStr">
        <is>
          <t>ISU NORTH M GN:155015E-2XL</t>
        </is>
      </c>
      <c r="F1535" s="0" t="inlineStr">
        <is>
          <t>'801155015082</t>
        </is>
      </c>
      <c r="G1535" s="0" t="inlineStr">
        <is>
          <t>MENS</t>
        </is>
      </c>
      <c r="H1535" s="0" t="inlineStr">
        <is>
          <t>2XL</t>
        </is>
      </c>
      <c r="I1535" s="0">
        <v>30.99</v>
      </c>
      <c r="J1535" s="0">
        <v>5</v>
      </c>
    </row>
    <row r="1536" spans="1:10" customHeight="0">
      <c r="A1536" s="0">
        <f>HYPERLINK("https://dl.dropboxusercontent.com/scl/fi/z1imsoh2a9wkujvggpkyg/155015.jpg?rlkey=4yrvlbzzl4p1tiue7f7f9j0uc&amp;dl=0","Click to download Image")</f>
      </c>
      <c r="B1536" s="0">
        <f>HYPERLINK("https://dl.dropboxusercontent.com/scl/fi/1ft525vfhy4ikg74y129r/mens-t-shirt-size-chartsnorth.jpg?rlkey=ey4x8lv5nxv0r16lt8myurs7a&amp;dl=0","Click to download SizeChart")</f>
      </c>
      <c r="C1536" s="0" t="inlineStr">
        <is>
          <t>North Men's Bamboo T-Shirt</t>
        </is>
      </c>
      <c r="D1536" s="0" t="inlineStr">
        <is>
          <t>'155015</t>
        </is>
      </c>
      <c r="E1536" s="0" t="inlineStr">
        <is>
          <t>ISU NORTH M GN:155015F-3XL</t>
        </is>
      </c>
      <c r="F1536" s="0" t="inlineStr">
        <is>
          <t>'801155015099</t>
        </is>
      </c>
      <c r="G1536" s="0" t="inlineStr">
        <is>
          <t>MENS</t>
        </is>
      </c>
      <c r="H1536" s="0" t="inlineStr">
        <is>
          <t>3XL</t>
        </is>
      </c>
      <c r="I1536" s="0">
        <v>30.99</v>
      </c>
      <c r="J1536" s="0">
        <v>6</v>
      </c>
    </row>
    <row r="1537" spans="1:10" customHeight="0">
      <c r="A1537" s="0">
        <f>HYPERLINK("https://dl.dropboxusercontent.com/scl/fi/z1imsoh2a9wkujvggpkyg/155015.jpg?rlkey=4yrvlbzzl4p1tiue7f7f9j0uc&amp;dl=0","Click to download Image")</f>
      </c>
      <c r="B1537" s="0">
        <f>HYPERLINK("https://dl.dropboxusercontent.com/scl/fi/1ft525vfhy4ikg74y129r/mens-t-shirt-size-chartsnorth.jpg?rlkey=ey4x8lv5nxv0r16lt8myurs7a&amp;dl=0","Click to download SizeChart")</f>
      </c>
      <c r="C1537" s="0" t="inlineStr">
        <is>
          <t>North Men's Bamboo T-Shirt</t>
        </is>
      </c>
      <c r="D1537" s="0" t="inlineStr">
        <is>
          <t>'155015</t>
        </is>
      </c>
      <c r="E1537" s="0" t="inlineStr">
        <is>
          <t>ISU NORTH M GN:155015Z-12PK</t>
        </is>
      </c>
      <c r="F1537" s="0" t="inlineStr">
        <is>
          <t>'801155015990</t>
        </is>
      </c>
      <c r="G1537" s="0" t="inlineStr">
        <is>
          <t>MENS</t>
        </is>
      </c>
      <c r="H1537" s="0" t="inlineStr">
        <is>
          <t>12 PACK</t>
        </is>
      </c>
      <c r="I1537" s="0">
        <v>302.4</v>
      </c>
      <c r="J1537" s="0">
        <v>0</v>
      </c>
    </row>
    <row r="1538" spans="1:10" customHeight="0">
      <c r="A1538" s="0">
        <f>HYPERLINK("https://dl.dropboxusercontent.com/scl/fi/f9ob9158lsj9ind1h1zsf/154997.jpg?rlkey=zm3spjl7dsqzaix37mlmepoqo&amp;dl=0","Click to download Image")</f>
      </c>
      <c r="B1538" s="0">
        <f>HYPERLINK("https://dl.dropboxusercontent.com/scl/fi/1ft525vfhy4ikg74y129r/mens-t-shirt-size-chartsnorth.jpg?rlkey=ey4x8lv5nxv0r16lt8myurs7a&amp;dl=0","Click to download SizeChart")</f>
      </c>
      <c r="C1538" s="0" t="inlineStr">
        <is>
          <t>North Men's Bamboo T-Shirt</t>
        </is>
      </c>
      <c r="D1538" s="0" t="inlineStr">
        <is>
          <t>'154997</t>
        </is>
      </c>
      <c r="E1538" s="0" t="inlineStr">
        <is>
          <t>ISU NORTH M OG:154997A-S</t>
        </is>
      </c>
      <c r="F1538" s="0" t="inlineStr">
        <is>
          <t>'801154997044</t>
        </is>
      </c>
      <c r="G1538" s="0" t="inlineStr">
        <is>
          <t>MENS</t>
        </is>
      </c>
      <c r="H1538" s="0" t="inlineStr">
        <is>
          <t>S</t>
        </is>
      </c>
      <c r="I1538" s="0">
        <v>30.99</v>
      </c>
      <c r="J1538" s="0">
        <v>0</v>
      </c>
    </row>
    <row r="1539" spans="1:10" customHeight="0">
      <c r="A1539" s="0">
        <f>HYPERLINK("https://dl.dropboxusercontent.com/scl/fi/f9ob9158lsj9ind1h1zsf/154997.jpg?rlkey=zm3spjl7dsqzaix37mlmepoqo&amp;dl=0","Click to download Image")</f>
      </c>
      <c r="B1539" s="0">
        <f>HYPERLINK("https://dl.dropboxusercontent.com/scl/fi/1ft525vfhy4ikg74y129r/mens-t-shirt-size-chartsnorth.jpg?rlkey=ey4x8lv5nxv0r16lt8myurs7a&amp;dl=0","Click to download SizeChart")</f>
      </c>
      <c r="C1539" s="0" t="inlineStr">
        <is>
          <t>North Men's Bamboo T-Shirt</t>
        </is>
      </c>
      <c r="D1539" s="0" t="inlineStr">
        <is>
          <t>'154997</t>
        </is>
      </c>
      <c r="E1539" s="0" t="inlineStr">
        <is>
          <t>ISU NORTH M OG:154997B-M</t>
        </is>
      </c>
      <c r="F1539" s="0" t="inlineStr">
        <is>
          <t>'801154997051</t>
        </is>
      </c>
      <c r="G1539" s="0" t="inlineStr">
        <is>
          <t>MENS</t>
        </is>
      </c>
      <c r="H1539" s="0" t="inlineStr">
        <is>
          <t>M</t>
        </is>
      </c>
      <c r="I1539" s="0">
        <v>30.99</v>
      </c>
      <c r="J1539" s="0">
        <v>5</v>
      </c>
    </row>
    <row r="1540" spans="1:10" customHeight="0">
      <c r="A1540" s="0">
        <f>HYPERLINK("https://dl.dropboxusercontent.com/scl/fi/f9ob9158lsj9ind1h1zsf/154997.jpg?rlkey=zm3spjl7dsqzaix37mlmepoqo&amp;dl=0","Click to download Image")</f>
      </c>
      <c r="B1540" s="0">
        <f>HYPERLINK("https://dl.dropboxusercontent.com/scl/fi/1ft525vfhy4ikg74y129r/mens-t-shirt-size-chartsnorth.jpg?rlkey=ey4x8lv5nxv0r16lt8myurs7a&amp;dl=0","Click to download SizeChart")</f>
      </c>
      <c r="C1540" s="0" t="inlineStr">
        <is>
          <t>North Men's Bamboo T-Shirt</t>
        </is>
      </c>
      <c r="D1540" s="0" t="inlineStr">
        <is>
          <t>'154997</t>
        </is>
      </c>
      <c r="E1540" s="0" t="inlineStr">
        <is>
          <t>ISU NORTH M OG:154997C-L</t>
        </is>
      </c>
      <c r="F1540" s="0" t="inlineStr">
        <is>
          <t>'801154997068</t>
        </is>
      </c>
      <c r="G1540" s="0" t="inlineStr">
        <is>
          <t>MENS</t>
        </is>
      </c>
      <c r="H1540" s="0" t="inlineStr">
        <is>
          <t>L</t>
        </is>
      </c>
      <c r="I1540" s="0">
        <v>30.99</v>
      </c>
      <c r="J1540" s="0">
        <v>7</v>
      </c>
    </row>
    <row r="1541" spans="1:10" customHeight="0">
      <c r="A1541" s="0">
        <f>HYPERLINK("https://dl.dropboxusercontent.com/scl/fi/f9ob9158lsj9ind1h1zsf/154997.jpg?rlkey=zm3spjl7dsqzaix37mlmepoqo&amp;dl=0","Click to download Image")</f>
      </c>
      <c r="B1541" s="0">
        <f>HYPERLINK("https://dl.dropboxusercontent.com/scl/fi/1ft525vfhy4ikg74y129r/mens-t-shirt-size-chartsnorth.jpg?rlkey=ey4x8lv5nxv0r16lt8myurs7a&amp;dl=0","Click to download SizeChart")</f>
      </c>
      <c r="C1541" s="0" t="inlineStr">
        <is>
          <t>North Men's Bamboo T-Shirt</t>
        </is>
      </c>
      <c r="D1541" s="0" t="inlineStr">
        <is>
          <t>'154997</t>
        </is>
      </c>
      <c r="E1541" s="0" t="inlineStr">
        <is>
          <t>ISU NORTH M OG:154997D-XL</t>
        </is>
      </c>
      <c r="F1541" s="0" t="inlineStr">
        <is>
          <t>'801154997075</t>
        </is>
      </c>
      <c r="G1541" s="0" t="inlineStr">
        <is>
          <t>MENS</t>
        </is>
      </c>
      <c r="H1541" s="0" t="inlineStr">
        <is>
          <t>XL</t>
        </is>
      </c>
      <c r="I1541" s="0">
        <v>30.99</v>
      </c>
      <c r="J1541" s="0">
        <v>4</v>
      </c>
    </row>
    <row r="1542" spans="1:10" customHeight="0">
      <c r="A1542" s="0">
        <f>HYPERLINK("https://dl.dropboxusercontent.com/scl/fi/f9ob9158lsj9ind1h1zsf/154997.jpg?rlkey=zm3spjl7dsqzaix37mlmepoqo&amp;dl=0","Click to download Image")</f>
      </c>
      <c r="B1542" s="0">
        <f>HYPERLINK("https://dl.dropboxusercontent.com/scl/fi/1ft525vfhy4ikg74y129r/mens-t-shirt-size-chartsnorth.jpg?rlkey=ey4x8lv5nxv0r16lt8myurs7a&amp;dl=0","Click to download SizeChart")</f>
      </c>
      <c r="C1542" s="0" t="inlineStr">
        <is>
          <t>North Men's Bamboo T-Shirt</t>
        </is>
      </c>
      <c r="D1542" s="0" t="inlineStr">
        <is>
          <t>'154997</t>
        </is>
      </c>
      <c r="E1542" s="0" t="inlineStr">
        <is>
          <t>ISU NORTH M OG:154997E-2XL</t>
        </is>
      </c>
      <c r="F1542" s="0" t="inlineStr">
        <is>
          <t>'801154997082</t>
        </is>
      </c>
      <c r="G1542" s="0" t="inlineStr">
        <is>
          <t>MENS</t>
        </is>
      </c>
      <c r="H1542" s="0" t="inlineStr">
        <is>
          <t>2XL</t>
        </is>
      </c>
      <c r="I1542" s="0">
        <v>30.99</v>
      </c>
      <c r="J1542" s="0">
        <v>10</v>
      </c>
    </row>
    <row r="1543" spans="1:10" customHeight="0">
      <c r="A1543" s="0">
        <f>HYPERLINK("https://dl.dropboxusercontent.com/scl/fi/f9ob9158lsj9ind1h1zsf/154997.jpg?rlkey=zm3spjl7dsqzaix37mlmepoqo&amp;dl=0","Click to download Image")</f>
      </c>
      <c r="B1543" s="0">
        <f>HYPERLINK("https://dl.dropboxusercontent.com/scl/fi/1ft525vfhy4ikg74y129r/mens-t-shirt-size-chartsnorth.jpg?rlkey=ey4x8lv5nxv0r16lt8myurs7a&amp;dl=0","Click to download SizeChart")</f>
      </c>
      <c r="C1543" s="0" t="inlineStr">
        <is>
          <t>North Men's Bamboo T-Shirt</t>
        </is>
      </c>
      <c r="D1543" s="0" t="inlineStr">
        <is>
          <t>'154997</t>
        </is>
      </c>
      <c r="E1543" s="0" t="inlineStr">
        <is>
          <t>ISU NORTH M OG:154997F-3XL</t>
        </is>
      </c>
      <c r="F1543" s="0" t="inlineStr">
        <is>
          <t>'801154997099</t>
        </is>
      </c>
      <c r="G1543" s="0" t="inlineStr">
        <is>
          <t>MENS</t>
        </is>
      </c>
      <c r="H1543" s="0" t="inlineStr">
        <is>
          <t>3XL</t>
        </is>
      </c>
      <c r="I1543" s="0">
        <v>30.99</v>
      </c>
      <c r="J1543" s="0">
        <v>9</v>
      </c>
    </row>
    <row r="1544" spans="1:10" customHeight="0">
      <c r="A1544" s="0">
        <f>HYPERLINK("https://dl.dropboxusercontent.com/scl/fi/f9ob9158lsj9ind1h1zsf/154997.jpg?rlkey=zm3spjl7dsqzaix37mlmepoqo&amp;dl=0","Click to download Image")</f>
      </c>
      <c r="B1544" s="0">
        <f>HYPERLINK("https://dl.dropboxusercontent.com/scl/fi/1ft525vfhy4ikg74y129r/mens-t-shirt-size-chartsnorth.jpg?rlkey=ey4x8lv5nxv0r16lt8myurs7a&amp;dl=0","Click to download SizeChart")</f>
      </c>
      <c r="C1544" s="0" t="inlineStr">
        <is>
          <t>North Men's Bamboo T-Shirt</t>
        </is>
      </c>
      <c r="D1544" s="0" t="inlineStr">
        <is>
          <t>'154997</t>
        </is>
      </c>
      <c r="E1544" s="0" t="inlineStr">
        <is>
          <t>ISU NORTH M OG:154997Z-12PK</t>
        </is>
      </c>
      <c r="F1544" s="0" t="inlineStr">
        <is>
          <t>'801154997990</t>
        </is>
      </c>
      <c r="G1544" s="0" t="inlineStr">
        <is>
          <t>MENS</t>
        </is>
      </c>
      <c r="H1544" s="0" t="inlineStr">
        <is>
          <t>12 PACK</t>
        </is>
      </c>
      <c r="I1544" s="0">
        <v>302.4</v>
      </c>
      <c r="J1544" s="0">
        <v>14</v>
      </c>
    </row>
    <row r="1545" spans="1:10" customHeight="0">
      <c r="A1545" s="0">
        <f>HYPERLINK("https://dl.dropboxusercontent.com/scl/fi/k9ybs1q1wkwkwmjdetq44/north-154994-f.jpg?rlkey=0bynpil9w6v4f5dmalaykegh7&amp;dl=0","Click to download Image")</f>
      </c>
      <c r="B1545" s="0">
        <f>HYPERLINK("https://dl.dropboxusercontent.com/scl/fi/1ft525vfhy4ikg74y129r/mens-t-shirt-size-chartsnorth.jpg?rlkey=ey4x8lv5nxv0r16lt8myurs7a&amp;dl=0","Click to download SizeChart")</f>
      </c>
      <c r="C1545" s="0" t="inlineStr">
        <is>
          <t>North Men's Bamboo T-Shirt</t>
        </is>
      </c>
      <c r="D1545" s="0" t="inlineStr">
        <is>
          <t>'154994</t>
        </is>
      </c>
      <c r="E1545" s="0" t="inlineStr">
        <is>
          <t>ISU NORTH M DG:154994A-S</t>
        </is>
      </c>
      <c r="F1545" s="0" t="inlineStr">
        <is>
          <t>'801154994043</t>
        </is>
      </c>
      <c r="G1545" s="0" t="inlineStr">
        <is>
          <t>MENS</t>
        </is>
      </c>
      <c r="H1545" s="0" t="inlineStr">
        <is>
          <t>S</t>
        </is>
      </c>
      <c r="I1545" s="0">
        <v>30.99</v>
      </c>
      <c r="J1545" s="0">
        <v>21</v>
      </c>
    </row>
    <row r="1546" spans="1:10" customHeight="0">
      <c r="A1546" s="0">
        <f>HYPERLINK("https://dl.dropboxusercontent.com/scl/fi/k9ybs1q1wkwkwmjdetq44/north-154994-f.jpg?rlkey=0bynpil9w6v4f5dmalaykegh7&amp;dl=0","Click to download Image")</f>
      </c>
      <c r="B1546" s="0">
        <f>HYPERLINK("https://dl.dropboxusercontent.com/scl/fi/1ft525vfhy4ikg74y129r/mens-t-shirt-size-chartsnorth.jpg?rlkey=ey4x8lv5nxv0r16lt8myurs7a&amp;dl=0","Click to download SizeChart")</f>
      </c>
      <c r="C1546" s="0" t="inlineStr">
        <is>
          <t>North Men's Bamboo T-Shirt</t>
        </is>
      </c>
      <c r="D1546" s="0" t="inlineStr">
        <is>
          <t>'154994</t>
        </is>
      </c>
      <c r="E1546" s="0" t="inlineStr">
        <is>
          <t>ISU NORTH M DG:154994B-M</t>
        </is>
      </c>
      <c r="F1546" s="0" t="inlineStr">
        <is>
          <t>'801154994050</t>
        </is>
      </c>
      <c r="G1546" s="0" t="inlineStr">
        <is>
          <t>MENS</t>
        </is>
      </c>
      <c r="H1546" s="0" t="inlineStr">
        <is>
          <t>M</t>
        </is>
      </c>
      <c r="I1546" s="0">
        <v>30.99</v>
      </c>
      <c r="J1546" s="0">
        <v>31</v>
      </c>
    </row>
    <row r="1547" spans="1:10" customHeight="0">
      <c r="A1547" s="0">
        <f>HYPERLINK("https://dl.dropboxusercontent.com/scl/fi/k9ybs1q1wkwkwmjdetq44/north-154994-f.jpg?rlkey=0bynpil9w6v4f5dmalaykegh7&amp;dl=0","Click to download Image")</f>
      </c>
      <c r="B1547" s="0">
        <f>HYPERLINK("https://dl.dropboxusercontent.com/scl/fi/1ft525vfhy4ikg74y129r/mens-t-shirt-size-chartsnorth.jpg?rlkey=ey4x8lv5nxv0r16lt8myurs7a&amp;dl=0","Click to download SizeChart")</f>
      </c>
      <c r="C1547" s="0" t="inlineStr">
        <is>
          <t>North Men's Bamboo T-Shirt</t>
        </is>
      </c>
      <c r="D1547" s="0" t="inlineStr">
        <is>
          <t>'154994</t>
        </is>
      </c>
      <c r="E1547" s="0" t="inlineStr">
        <is>
          <t>ISU NORTH M DG:154994C-L</t>
        </is>
      </c>
      <c r="F1547" s="0" t="inlineStr">
        <is>
          <t>'801154994067</t>
        </is>
      </c>
      <c r="G1547" s="0" t="inlineStr">
        <is>
          <t>MENS</t>
        </is>
      </c>
      <c r="H1547" s="0" t="inlineStr">
        <is>
          <t>L</t>
        </is>
      </c>
      <c r="I1547" s="0">
        <v>30.99</v>
      </c>
      <c r="J1547" s="0">
        <v>42</v>
      </c>
    </row>
    <row r="1548" spans="1:10" customHeight="0">
      <c r="A1548" s="0">
        <f>HYPERLINK("https://dl.dropboxusercontent.com/scl/fi/k9ybs1q1wkwkwmjdetq44/north-154994-f.jpg?rlkey=0bynpil9w6v4f5dmalaykegh7&amp;dl=0","Click to download Image")</f>
      </c>
      <c r="B1548" s="0">
        <f>HYPERLINK("https://dl.dropboxusercontent.com/scl/fi/1ft525vfhy4ikg74y129r/mens-t-shirt-size-chartsnorth.jpg?rlkey=ey4x8lv5nxv0r16lt8myurs7a&amp;dl=0","Click to download SizeChart")</f>
      </c>
      <c r="C1548" s="0" t="inlineStr">
        <is>
          <t>North Men's Bamboo T-Shirt</t>
        </is>
      </c>
      <c r="D1548" s="0" t="inlineStr">
        <is>
          <t>'154994</t>
        </is>
      </c>
      <c r="E1548" s="0" t="inlineStr">
        <is>
          <t>ISU NORTH M DG:154994D-XL</t>
        </is>
      </c>
      <c r="F1548" s="0" t="inlineStr">
        <is>
          <t>'801154994074</t>
        </is>
      </c>
      <c r="G1548" s="0" t="inlineStr">
        <is>
          <t>MENS</t>
        </is>
      </c>
      <c r="H1548" s="0" t="inlineStr">
        <is>
          <t>XL</t>
        </is>
      </c>
      <c r="I1548" s="0">
        <v>30.99</v>
      </c>
      <c r="J1548" s="0">
        <v>41</v>
      </c>
    </row>
    <row r="1549" spans="1:10" customHeight="0">
      <c r="A1549" s="0">
        <f>HYPERLINK("https://dl.dropboxusercontent.com/scl/fi/k9ybs1q1wkwkwmjdetq44/north-154994-f.jpg?rlkey=0bynpil9w6v4f5dmalaykegh7&amp;dl=0","Click to download Image")</f>
      </c>
      <c r="B1549" s="0">
        <f>HYPERLINK("https://dl.dropboxusercontent.com/scl/fi/1ft525vfhy4ikg74y129r/mens-t-shirt-size-chartsnorth.jpg?rlkey=ey4x8lv5nxv0r16lt8myurs7a&amp;dl=0","Click to download SizeChart")</f>
      </c>
      <c r="C1549" s="0" t="inlineStr">
        <is>
          <t>North Men's Bamboo T-Shirt</t>
        </is>
      </c>
      <c r="D1549" s="0" t="inlineStr">
        <is>
          <t>'154994</t>
        </is>
      </c>
      <c r="E1549" s="0" t="inlineStr">
        <is>
          <t>ISU NORTH M DG:154994E-2XL</t>
        </is>
      </c>
      <c r="F1549" s="0" t="inlineStr">
        <is>
          <t>'801154994081</t>
        </is>
      </c>
      <c r="G1549" s="0" t="inlineStr">
        <is>
          <t>MENS</t>
        </is>
      </c>
      <c r="H1549" s="0" t="inlineStr">
        <is>
          <t>2XL</t>
        </is>
      </c>
      <c r="I1549" s="0">
        <v>30.99</v>
      </c>
      <c r="J1549" s="0">
        <v>24</v>
      </c>
    </row>
    <row r="1550" spans="1:10" customHeight="0">
      <c r="A1550" s="0">
        <f>HYPERLINK("https://dl.dropboxusercontent.com/scl/fi/k9ybs1q1wkwkwmjdetq44/north-154994-f.jpg?rlkey=0bynpil9w6v4f5dmalaykegh7&amp;dl=0","Click to download Image")</f>
      </c>
      <c r="B1550" s="0">
        <f>HYPERLINK("https://dl.dropboxusercontent.com/scl/fi/1ft525vfhy4ikg74y129r/mens-t-shirt-size-chartsnorth.jpg?rlkey=ey4x8lv5nxv0r16lt8myurs7a&amp;dl=0","Click to download SizeChart")</f>
      </c>
      <c r="C1550" s="0" t="inlineStr">
        <is>
          <t>North Men's Bamboo T-Shirt</t>
        </is>
      </c>
      <c r="D1550" s="0" t="inlineStr">
        <is>
          <t>'154994</t>
        </is>
      </c>
      <c r="E1550" s="0" t="inlineStr">
        <is>
          <t>ISU NORTH M DG:154994F-3XL</t>
        </is>
      </c>
      <c r="F1550" s="0" t="inlineStr">
        <is>
          <t>'801154994098</t>
        </is>
      </c>
      <c r="G1550" s="0" t="inlineStr">
        <is>
          <t>MENS</t>
        </is>
      </c>
      <c r="H1550" s="0" t="inlineStr">
        <is>
          <t>3XL</t>
        </is>
      </c>
      <c r="I1550" s="0">
        <v>30.99</v>
      </c>
      <c r="J1550" s="0">
        <v>21</v>
      </c>
    </row>
    <row r="1551" spans="1:10" customHeight="0">
      <c r="A1551" s="0">
        <f>HYPERLINK("https://dl.dropboxusercontent.com/scl/fi/k9ybs1q1wkwkwmjdetq44/north-154994-f.jpg?rlkey=0bynpil9w6v4f5dmalaykegh7&amp;dl=0","Click to download Image")</f>
      </c>
      <c r="B1551" s="0">
        <f>HYPERLINK("https://dl.dropboxusercontent.com/scl/fi/1ft525vfhy4ikg74y129r/mens-t-shirt-size-chartsnorth.jpg?rlkey=ey4x8lv5nxv0r16lt8myurs7a&amp;dl=0","Click to download SizeChart")</f>
      </c>
      <c r="C1551" s="0" t="inlineStr">
        <is>
          <t>North Men's Bamboo T-Shirt</t>
        </is>
      </c>
      <c r="D1551" s="0" t="inlineStr">
        <is>
          <t>'154994</t>
        </is>
      </c>
      <c r="E1551" s="0" t="inlineStr">
        <is>
          <t>ISU NORTH M DG:154994Z-12PK</t>
        </is>
      </c>
      <c r="F1551" s="0" t="inlineStr">
        <is>
          <t>'801154994999</t>
        </is>
      </c>
      <c r="G1551" s="0" t="inlineStr">
        <is>
          <t>MENS</t>
        </is>
      </c>
      <c r="H1551" s="0" t="inlineStr">
        <is>
          <t>12 PACK</t>
        </is>
      </c>
      <c r="I1551" s="0">
        <v>302.4</v>
      </c>
      <c r="J1551" s="0">
        <v>23</v>
      </c>
    </row>
    <row r="1552" spans="1:10" customHeight="0">
      <c r="A1552" s="0">
        <f>HYPERLINK("https://dl.dropboxusercontent.com/scl/fi/8mdof00q0q596kjl74xbs/154992.jpg?rlkey=baoicjp6j786psa9v7yrw9c0o&amp;dl=0","Click to download Image")</f>
      </c>
      <c r="B1552" s="0">
        <f>HYPERLINK("https://dl.dropboxusercontent.com/scl/fi/1ft525vfhy4ikg74y129r/mens-t-shirt-size-chartsnorth.jpg?rlkey=ey4x8lv5nxv0r16lt8myurs7a&amp;dl=0","Click to download SizeChart")</f>
      </c>
      <c r="C1552" s="0" t="inlineStr">
        <is>
          <t>North Men's Bamboo T-Shirt</t>
        </is>
      </c>
      <c r="D1552" s="0" t="inlineStr">
        <is>
          <t>'154992</t>
        </is>
      </c>
      <c r="E1552" s="0" t="inlineStr">
        <is>
          <t>ISU NORTH M CL:154992A-S</t>
        </is>
      </c>
      <c r="F1552" s="0" t="inlineStr">
        <is>
          <t>'801154992049</t>
        </is>
      </c>
      <c r="G1552" s="0" t="inlineStr">
        <is>
          <t>MENS</t>
        </is>
      </c>
      <c r="H1552" s="0" t="inlineStr">
        <is>
          <t>S</t>
        </is>
      </c>
      <c r="I1552" s="0">
        <v>30.99</v>
      </c>
      <c r="J1552" s="0">
        <v>21</v>
      </c>
    </row>
    <row r="1553" spans="1:10" customHeight="0">
      <c r="A1553" s="0">
        <f>HYPERLINK("https://dl.dropboxusercontent.com/scl/fi/8mdof00q0q596kjl74xbs/154992.jpg?rlkey=baoicjp6j786psa9v7yrw9c0o&amp;dl=0","Click to download Image")</f>
      </c>
      <c r="B1553" s="0">
        <f>HYPERLINK("https://dl.dropboxusercontent.com/scl/fi/1ft525vfhy4ikg74y129r/mens-t-shirt-size-chartsnorth.jpg?rlkey=ey4x8lv5nxv0r16lt8myurs7a&amp;dl=0","Click to download SizeChart")</f>
      </c>
      <c r="C1553" s="0" t="inlineStr">
        <is>
          <t>North Men's Bamboo T-Shirt</t>
        </is>
      </c>
      <c r="D1553" s="0" t="inlineStr">
        <is>
          <t>'154992</t>
        </is>
      </c>
      <c r="E1553" s="0" t="inlineStr">
        <is>
          <t>ISU NORTH M CL:154992B-M</t>
        </is>
      </c>
      <c r="F1553" s="0" t="inlineStr">
        <is>
          <t>'801154992056</t>
        </is>
      </c>
      <c r="G1553" s="0" t="inlineStr">
        <is>
          <t>MENS</t>
        </is>
      </c>
      <c r="H1553" s="0" t="inlineStr">
        <is>
          <t>M</t>
        </is>
      </c>
      <c r="I1553" s="0">
        <v>30.99</v>
      </c>
      <c r="J1553" s="0">
        <v>49</v>
      </c>
    </row>
    <row r="1554" spans="1:10" customHeight="0">
      <c r="A1554" s="0">
        <f>HYPERLINK("https://dl.dropboxusercontent.com/scl/fi/8mdof00q0q596kjl74xbs/154992.jpg?rlkey=baoicjp6j786psa9v7yrw9c0o&amp;dl=0","Click to download Image")</f>
      </c>
      <c r="B1554" s="0">
        <f>HYPERLINK("https://dl.dropboxusercontent.com/scl/fi/1ft525vfhy4ikg74y129r/mens-t-shirt-size-chartsnorth.jpg?rlkey=ey4x8lv5nxv0r16lt8myurs7a&amp;dl=0","Click to download SizeChart")</f>
      </c>
      <c r="C1554" s="0" t="inlineStr">
        <is>
          <t>North Men's Bamboo T-Shirt</t>
        </is>
      </c>
      <c r="D1554" s="0" t="inlineStr">
        <is>
          <t>'154992</t>
        </is>
      </c>
      <c r="E1554" s="0" t="inlineStr">
        <is>
          <t>ISU NORTH M CL:154992C-L</t>
        </is>
      </c>
      <c r="F1554" s="0" t="inlineStr">
        <is>
          <t>'801154992063</t>
        </is>
      </c>
      <c r="G1554" s="0" t="inlineStr">
        <is>
          <t>MENS</t>
        </is>
      </c>
      <c r="H1554" s="0" t="inlineStr">
        <is>
          <t>L</t>
        </is>
      </c>
      <c r="I1554" s="0">
        <v>30.99</v>
      </c>
      <c r="J1554" s="0">
        <v>66</v>
      </c>
    </row>
    <row r="1555" spans="1:10" customHeight="0">
      <c r="A1555" s="0">
        <f>HYPERLINK("https://dl.dropboxusercontent.com/scl/fi/8mdof00q0q596kjl74xbs/154992.jpg?rlkey=baoicjp6j786psa9v7yrw9c0o&amp;dl=0","Click to download Image")</f>
      </c>
      <c r="B1555" s="0">
        <f>HYPERLINK("https://dl.dropboxusercontent.com/scl/fi/1ft525vfhy4ikg74y129r/mens-t-shirt-size-chartsnorth.jpg?rlkey=ey4x8lv5nxv0r16lt8myurs7a&amp;dl=0","Click to download SizeChart")</f>
      </c>
      <c r="C1555" s="0" t="inlineStr">
        <is>
          <t>North Men's Bamboo T-Shirt</t>
        </is>
      </c>
      <c r="D1555" s="0" t="inlineStr">
        <is>
          <t>'154992</t>
        </is>
      </c>
      <c r="E1555" s="0" t="inlineStr">
        <is>
          <t>ISU NORTH M CL:154992D-XL</t>
        </is>
      </c>
      <c r="F1555" s="0" t="inlineStr">
        <is>
          <t>'801154992070</t>
        </is>
      </c>
      <c r="G1555" s="0" t="inlineStr">
        <is>
          <t>MENS</t>
        </is>
      </c>
      <c r="H1555" s="0" t="inlineStr">
        <is>
          <t>XL</t>
        </is>
      </c>
      <c r="I1555" s="0">
        <v>30.99</v>
      </c>
      <c r="J1555" s="0">
        <v>68</v>
      </c>
    </row>
    <row r="1556" spans="1:10" customHeight="0">
      <c r="A1556" s="0">
        <f>HYPERLINK("https://dl.dropboxusercontent.com/scl/fi/8mdof00q0q596kjl74xbs/154992.jpg?rlkey=baoicjp6j786psa9v7yrw9c0o&amp;dl=0","Click to download Image")</f>
      </c>
      <c r="B1556" s="0">
        <f>HYPERLINK("https://dl.dropboxusercontent.com/scl/fi/1ft525vfhy4ikg74y129r/mens-t-shirt-size-chartsnorth.jpg?rlkey=ey4x8lv5nxv0r16lt8myurs7a&amp;dl=0","Click to download SizeChart")</f>
      </c>
      <c r="C1556" s="0" t="inlineStr">
        <is>
          <t>North Men's Bamboo T-Shirt</t>
        </is>
      </c>
      <c r="D1556" s="0" t="inlineStr">
        <is>
          <t>'154992</t>
        </is>
      </c>
      <c r="E1556" s="0" t="inlineStr">
        <is>
          <t>ISU NORTH M CL:154992E-2XL</t>
        </is>
      </c>
      <c r="F1556" s="0" t="inlineStr">
        <is>
          <t>'801154992087</t>
        </is>
      </c>
      <c r="G1556" s="0" t="inlineStr">
        <is>
          <t>MENS</t>
        </is>
      </c>
      <c r="H1556" s="0" t="inlineStr">
        <is>
          <t>2XL</t>
        </is>
      </c>
      <c r="I1556" s="0">
        <v>30.99</v>
      </c>
      <c r="J1556" s="0">
        <v>50</v>
      </c>
    </row>
    <row r="1557" spans="1:10" customHeight="0">
      <c r="A1557" s="0">
        <f>HYPERLINK("https://dl.dropboxusercontent.com/scl/fi/8mdof00q0q596kjl74xbs/154992.jpg?rlkey=baoicjp6j786psa9v7yrw9c0o&amp;dl=0","Click to download Image")</f>
      </c>
      <c r="B1557" s="0">
        <f>HYPERLINK("https://dl.dropboxusercontent.com/scl/fi/1ft525vfhy4ikg74y129r/mens-t-shirt-size-chartsnorth.jpg?rlkey=ey4x8lv5nxv0r16lt8myurs7a&amp;dl=0","Click to download SizeChart")</f>
      </c>
      <c r="C1557" s="0" t="inlineStr">
        <is>
          <t>North Men's Bamboo T-Shirt</t>
        </is>
      </c>
      <c r="D1557" s="0" t="inlineStr">
        <is>
          <t>'154992</t>
        </is>
      </c>
      <c r="E1557" s="0" t="inlineStr">
        <is>
          <t>ISU NORTH M CL:154992F-3XL</t>
        </is>
      </c>
      <c r="F1557" s="0" t="inlineStr">
        <is>
          <t>'801154992094</t>
        </is>
      </c>
      <c r="G1557" s="0" t="inlineStr">
        <is>
          <t>MENS</t>
        </is>
      </c>
      <c r="H1557" s="0" t="inlineStr">
        <is>
          <t>3XL</t>
        </is>
      </c>
      <c r="I1557" s="0">
        <v>30.99</v>
      </c>
      <c r="J1557" s="0">
        <v>28</v>
      </c>
    </row>
    <row r="1558" spans="1:10" customHeight="0">
      <c r="A1558" s="0">
        <f>HYPERLINK("https://dl.dropboxusercontent.com/scl/fi/8mdof00q0q596kjl74xbs/154992.jpg?rlkey=baoicjp6j786psa9v7yrw9c0o&amp;dl=0","Click to download Image")</f>
      </c>
      <c r="B1558" s="0">
        <f>HYPERLINK("https://dl.dropboxusercontent.com/scl/fi/1ft525vfhy4ikg74y129r/mens-t-shirt-size-chartsnorth.jpg?rlkey=ey4x8lv5nxv0r16lt8myurs7a&amp;dl=0","Click to download SizeChart")</f>
      </c>
      <c r="C1558" s="0" t="inlineStr">
        <is>
          <t>North Men's Bamboo T-Shirt</t>
        </is>
      </c>
      <c r="D1558" s="0" t="inlineStr">
        <is>
          <t>'154992</t>
        </is>
      </c>
      <c r="E1558" s="0" t="inlineStr">
        <is>
          <t>ISU NORTH M CL:154992Z-12PK</t>
        </is>
      </c>
      <c r="F1558" s="0" t="inlineStr">
        <is>
          <t>'801154992995</t>
        </is>
      </c>
      <c r="G1558" s="0" t="inlineStr">
        <is>
          <t>MENS</t>
        </is>
      </c>
      <c r="H1558" s="0" t="inlineStr">
        <is>
          <t>12 PACK</t>
        </is>
      </c>
      <c r="I1558" s="0">
        <v>302.4</v>
      </c>
      <c r="J1558" s="0">
        <v>27</v>
      </c>
    </row>
    <row r="1559" spans="1:10" customHeight="0">
      <c r="A1559" s="0">
        <f>HYPERLINK("https://dl.dropboxusercontent.com/scl/fi/49ye4521uyqucwsj83ykd/155000t.jpg?rlkey=cuowadps365bfsdp3672wwjfb&amp;dl=0","Click to download Image")</f>
      </c>
      <c r="B1559" s="0">
        <f>HYPERLINK("https://dl.dropboxusercontent.com/scl/fi/snzpd3st8fz0g9iljkwbl/womens-t-shirt-size-chartsnorth.jpg?rlkey=shh1egeqvql3ln4yk41o55x42&amp;dl=0","Click to download SizeChart")</f>
      </c>
      <c r="C1559" s="0" t="inlineStr">
        <is>
          <t>North Women's Bamboo T-Shirt</t>
        </is>
      </c>
      <c r="D1559" s="0" t="inlineStr">
        <is>
          <t>'155000</t>
        </is>
      </c>
      <c r="E1559" s="0" t="inlineStr">
        <is>
          <t>ISU NORTH W CL:155000AA-XS</t>
        </is>
      </c>
      <c r="F1559" s="0" t="inlineStr">
        <is>
          <t>'801155000033</t>
        </is>
      </c>
      <c r="G1559" s="0" t="inlineStr">
        <is>
          <t>WOMENS</t>
        </is>
      </c>
      <c r="H1559" s="0" t="inlineStr">
        <is>
          <t>XS</t>
        </is>
      </c>
      <c r="I1559" s="0">
        <v>30.99</v>
      </c>
      <c r="J1559" s="0">
        <v>14</v>
      </c>
    </row>
    <row r="1560" spans="1:10" customHeight="0">
      <c r="A1560" s="0">
        <f>HYPERLINK("https://dl.dropboxusercontent.com/scl/fi/49ye4521uyqucwsj83ykd/155000t.jpg?rlkey=cuowadps365bfsdp3672wwjfb&amp;dl=0","Click to download Image")</f>
      </c>
      <c r="B1560" s="0">
        <f>HYPERLINK("https://dl.dropboxusercontent.com/scl/fi/snzpd3st8fz0g9iljkwbl/womens-t-shirt-size-chartsnorth.jpg?rlkey=shh1egeqvql3ln4yk41o55x42&amp;dl=0","Click to download SizeChart")</f>
      </c>
      <c r="C1560" s="0" t="inlineStr">
        <is>
          <t>North Women's Bamboo T-Shirt</t>
        </is>
      </c>
      <c r="D1560" s="0" t="inlineStr">
        <is>
          <t>'155000</t>
        </is>
      </c>
      <c r="E1560" s="0" t="inlineStr">
        <is>
          <t>ISU NORTH W CL:155000A-S</t>
        </is>
      </c>
      <c r="F1560" s="0" t="inlineStr">
        <is>
          <t>'801155000040</t>
        </is>
      </c>
      <c r="G1560" s="0" t="inlineStr">
        <is>
          <t>WOMENS</t>
        </is>
      </c>
      <c r="H1560" s="0" t="inlineStr">
        <is>
          <t>S</t>
        </is>
      </c>
      <c r="I1560" s="0">
        <v>30.99</v>
      </c>
      <c r="J1560" s="0">
        <v>25</v>
      </c>
    </row>
    <row r="1561" spans="1:10" customHeight="0">
      <c r="A1561" s="0">
        <f>HYPERLINK("https://dl.dropboxusercontent.com/scl/fi/49ye4521uyqucwsj83ykd/155000t.jpg?rlkey=cuowadps365bfsdp3672wwjfb&amp;dl=0","Click to download Image")</f>
      </c>
      <c r="B1561" s="0">
        <f>HYPERLINK("https://dl.dropboxusercontent.com/scl/fi/snzpd3st8fz0g9iljkwbl/womens-t-shirt-size-chartsnorth.jpg?rlkey=shh1egeqvql3ln4yk41o55x42&amp;dl=0","Click to download SizeChart")</f>
      </c>
      <c r="C1561" s="0" t="inlineStr">
        <is>
          <t>North Women's Bamboo T-Shirt</t>
        </is>
      </c>
      <c r="D1561" s="0" t="inlineStr">
        <is>
          <t>'155000</t>
        </is>
      </c>
      <c r="E1561" s="0" t="inlineStr">
        <is>
          <t>ISU NORTH W CL:155000B-M</t>
        </is>
      </c>
      <c r="F1561" s="0" t="inlineStr">
        <is>
          <t>'801155000057</t>
        </is>
      </c>
      <c r="G1561" s="0" t="inlineStr">
        <is>
          <t>WOMENS</t>
        </is>
      </c>
      <c r="H1561" s="0" t="inlineStr">
        <is>
          <t>M</t>
        </is>
      </c>
      <c r="I1561" s="0">
        <v>30.99</v>
      </c>
      <c r="J1561" s="0">
        <v>48</v>
      </c>
    </row>
    <row r="1562" spans="1:10" customHeight="0">
      <c r="A1562" s="0">
        <f>HYPERLINK("https://dl.dropboxusercontent.com/scl/fi/49ye4521uyqucwsj83ykd/155000t.jpg?rlkey=cuowadps365bfsdp3672wwjfb&amp;dl=0","Click to download Image")</f>
      </c>
      <c r="B1562" s="0">
        <f>HYPERLINK("https://dl.dropboxusercontent.com/scl/fi/snzpd3st8fz0g9iljkwbl/womens-t-shirt-size-chartsnorth.jpg?rlkey=shh1egeqvql3ln4yk41o55x42&amp;dl=0","Click to download SizeChart")</f>
      </c>
      <c r="C1562" s="0" t="inlineStr">
        <is>
          <t>North Women's Bamboo T-Shirt</t>
        </is>
      </c>
      <c r="D1562" s="0" t="inlineStr">
        <is>
          <t>'155000</t>
        </is>
      </c>
      <c r="E1562" s="0" t="inlineStr">
        <is>
          <t>ISU NORTH W CL:155000C-L</t>
        </is>
      </c>
      <c r="F1562" s="0" t="inlineStr">
        <is>
          <t>'801155000064</t>
        </is>
      </c>
      <c r="G1562" s="0" t="inlineStr">
        <is>
          <t>WOMENS</t>
        </is>
      </c>
      <c r="H1562" s="0" t="inlineStr">
        <is>
          <t>L</t>
        </is>
      </c>
      <c r="I1562" s="0">
        <v>30.99</v>
      </c>
      <c r="J1562" s="0">
        <v>44</v>
      </c>
    </row>
    <row r="1563" spans="1:10" customHeight="0">
      <c r="A1563" s="0">
        <f>HYPERLINK("https://dl.dropboxusercontent.com/scl/fi/49ye4521uyqucwsj83ykd/155000t.jpg?rlkey=cuowadps365bfsdp3672wwjfb&amp;dl=0","Click to download Image")</f>
      </c>
      <c r="B1563" s="0">
        <f>HYPERLINK("https://dl.dropboxusercontent.com/scl/fi/snzpd3st8fz0g9iljkwbl/womens-t-shirt-size-chartsnorth.jpg?rlkey=shh1egeqvql3ln4yk41o55x42&amp;dl=0","Click to download SizeChart")</f>
      </c>
      <c r="C1563" s="0" t="inlineStr">
        <is>
          <t>North Women's Bamboo T-Shirt</t>
        </is>
      </c>
      <c r="D1563" s="0" t="inlineStr">
        <is>
          <t>'155000</t>
        </is>
      </c>
      <c r="E1563" s="0" t="inlineStr">
        <is>
          <t>ISU NORTH W CL:155000D-XL</t>
        </is>
      </c>
      <c r="F1563" s="0" t="inlineStr">
        <is>
          <t>'801155000071</t>
        </is>
      </c>
      <c r="G1563" s="0" t="inlineStr">
        <is>
          <t>WOMENS</t>
        </is>
      </c>
      <c r="H1563" s="0" t="inlineStr">
        <is>
          <t>XL</t>
        </is>
      </c>
      <c r="I1563" s="0">
        <v>30.99</v>
      </c>
      <c r="J1563" s="0">
        <v>10</v>
      </c>
    </row>
    <row r="1564" spans="1:10" customHeight="0">
      <c r="A1564" s="0">
        <f>HYPERLINK("https://dl.dropboxusercontent.com/scl/fi/49ye4521uyqucwsj83ykd/155000t.jpg?rlkey=cuowadps365bfsdp3672wwjfb&amp;dl=0","Click to download Image")</f>
      </c>
      <c r="B1564" s="0">
        <f>HYPERLINK("https://dl.dropboxusercontent.com/scl/fi/snzpd3st8fz0g9iljkwbl/womens-t-shirt-size-chartsnorth.jpg?rlkey=shh1egeqvql3ln4yk41o55x42&amp;dl=0","Click to download SizeChart")</f>
      </c>
      <c r="C1564" s="0" t="inlineStr">
        <is>
          <t>North Women's Bamboo T-Shirt</t>
        </is>
      </c>
      <c r="D1564" s="0" t="inlineStr">
        <is>
          <t>'155000</t>
        </is>
      </c>
      <c r="E1564" s="0" t="inlineStr">
        <is>
          <t>ISU NORTH W CL:155000E-2XL</t>
        </is>
      </c>
      <c r="F1564" s="0" t="inlineStr">
        <is>
          <t>'801155000088</t>
        </is>
      </c>
      <c r="G1564" s="0" t="inlineStr">
        <is>
          <t>WOMENS</t>
        </is>
      </c>
      <c r="H1564" s="0" t="inlineStr">
        <is>
          <t>2XL</t>
        </is>
      </c>
      <c r="I1564" s="0">
        <v>32.99</v>
      </c>
      <c r="J1564" s="0">
        <v>10</v>
      </c>
    </row>
    <row r="1565" spans="1:10" customHeight="0">
      <c r="A1565" s="0">
        <f>HYPERLINK("https://dl.dropboxusercontent.com/scl/fi/49ye4521uyqucwsj83ykd/155000t.jpg?rlkey=cuowadps365bfsdp3672wwjfb&amp;dl=0","Click to download Image")</f>
      </c>
      <c r="B1565" s="0">
        <f>HYPERLINK("https://dl.dropboxusercontent.com/scl/fi/snzpd3st8fz0g9iljkwbl/womens-t-shirt-size-chartsnorth.jpg?rlkey=shh1egeqvql3ln4yk41o55x42&amp;dl=0","Click to download SizeChart")</f>
      </c>
      <c r="C1565" s="0" t="inlineStr">
        <is>
          <t>North Women's Bamboo T-Shirt</t>
        </is>
      </c>
      <c r="D1565" s="0" t="inlineStr">
        <is>
          <t>'155000</t>
        </is>
      </c>
      <c r="E1565" s="0" t="inlineStr">
        <is>
          <t>ISU NORTH W CL:155000F-3XL</t>
        </is>
      </c>
      <c r="F1565" s="0" t="inlineStr">
        <is>
          <t>'801155000095</t>
        </is>
      </c>
      <c r="G1565" s="0" t="inlineStr">
        <is>
          <t>WOMENS</t>
        </is>
      </c>
      <c r="H1565" s="0" t="inlineStr">
        <is>
          <t>3XL</t>
        </is>
      </c>
      <c r="I1565" s="0">
        <v>32.99</v>
      </c>
      <c r="J1565" s="0">
        <v>11</v>
      </c>
    </row>
    <row r="1566" spans="1:10" customHeight="0">
      <c r="A1566" s="0">
        <f>HYPERLINK("https://dl.dropboxusercontent.com/scl/fi/49ye4521uyqucwsj83ykd/155000t.jpg?rlkey=cuowadps365bfsdp3672wwjfb&amp;dl=0","Click to download Image")</f>
      </c>
      <c r="B1566" s="0">
        <f>HYPERLINK("https://dl.dropboxusercontent.com/scl/fi/snzpd3st8fz0g9iljkwbl/womens-t-shirt-size-chartsnorth.jpg?rlkey=shh1egeqvql3ln4yk41o55x42&amp;dl=0","Click to download SizeChart")</f>
      </c>
      <c r="C1566" s="0" t="inlineStr">
        <is>
          <t>North Women's Bamboo T-Shirt</t>
        </is>
      </c>
      <c r="D1566" s="0" t="inlineStr">
        <is>
          <t>'155000</t>
        </is>
      </c>
      <c r="E1566" s="0" t="inlineStr">
        <is>
          <t>ISU NORTH W CL:155000Z-12PK</t>
        </is>
      </c>
      <c r="F1566" s="0" t="inlineStr">
        <is>
          <t>'801155000996</t>
        </is>
      </c>
      <c r="G1566" s="0" t="inlineStr">
        <is>
          <t>WOMENS</t>
        </is>
      </c>
      <c r="H1566" s="0" t="inlineStr">
        <is>
          <t>12 PACK</t>
        </is>
      </c>
      <c r="I1566" s="0">
        <v>297.6</v>
      </c>
      <c r="J1566" s="0">
        <v>10</v>
      </c>
    </row>
    <row r="1567" spans="1:10" customHeight="0">
      <c r="A1567" s="0">
        <f>HYPERLINK("https://dl.dropboxusercontent.com/scl/fi/17878cf435qnpvumz7lir/154998.jpg?rlkey=nlkkfc4vp2b76o8yz3x4hld8g&amp;dl=0","Click to download Image")</f>
      </c>
      <c r="B1567" s="0">
        <f>HYPERLINK("https://dl.dropboxusercontent.com/scl/fi/snzpd3st8fz0g9iljkwbl/womens-t-shirt-size-chartsnorth.jpg?rlkey=shh1egeqvql3ln4yk41o55x42&amp;dl=0","Click to download SizeChart")</f>
      </c>
      <c r="C1567" s="0" t="inlineStr">
        <is>
          <t>North Women's Bamboo T-Shirt</t>
        </is>
      </c>
      <c r="D1567" s="0" t="inlineStr">
        <is>
          <t>'154998</t>
        </is>
      </c>
      <c r="E1567" s="0" t="inlineStr">
        <is>
          <t>ISU NORTH W OG:154998AA-XS</t>
        </is>
      </c>
      <c r="F1567" s="0" t="inlineStr">
        <is>
          <t>'801154998034</t>
        </is>
      </c>
      <c r="G1567" s="0" t="inlineStr">
        <is>
          <t>WOMENS</t>
        </is>
      </c>
      <c r="H1567" s="0" t="inlineStr">
        <is>
          <t>XS</t>
        </is>
      </c>
      <c r="I1567" s="0">
        <v>30.99</v>
      </c>
      <c r="J1567" s="0">
        <v>18</v>
      </c>
    </row>
    <row r="1568" spans="1:10" customHeight="0">
      <c r="A1568" s="0">
        <f>HYPERLINK("https://dl.dropboxusercontent.com/scl/fi/17878cf435qnpvumz7lir/154998.jpg?rlkey=nlkkfc4vp2b76o8yz3x4hld8g&amp;dl=0","Click to download Image")</f>
      </c>
      <c r="B1568" s="0">
        <f>HYPERLINK("https://dl.dropboxusercontent.com/scl/fi/snzpd3st8fz0g9iljkwbl/womens-t-shirt-size-chartsnorth.jpg?rlkey=shh1egeqvql3ln4yk41o55x42&amp;dl=0","Click to download SizeChart")</f>
      </c>
      <c r="C1568" s="0" t="inlineStr">
        <is>
          <t>North Women's Bamboo T-Shirt</t>
        </is>
      </c>
      <c r="D1568" s="0" t="inlineStr">
        <is>
          <t>'154998</t>
        </is>
      </c>
      <c r="E1568" s="0" t="inlineStr">
        <is>
          <t>ISU NORTH W OG:154998A-S</t>
        </is>
      </c>
      <c r="F1568" s="0" t="inlineStr">
        <is>
          <t>'801154998041</t>
        </is>
      </c>
      <c r="G1568" s="0" t="inlineStr">
        <is>
          <t>WOMENS</t>
        </is>
      </c>
      <c r="H1568" s="0" t="inlineStr">
        <is>
          <t>S</t>
        </is>
      </c>
      <c r="I1568" s="0">
        <v>30.99</v>
      </c>
      <c r="J1568" s="0">
        <v>24</v>
      </c>
    </row>
    <row r="1569" spans="1:10" customHeight="0">
      <c r="A1569" s="0">
        <f>HYPERLINK("https://dl.dropboxusercontent.com/scl/fi/17878cf435qnpvumz7lir/154998.jpg?rlkey=nlkkfc4vp2b76o8yz3x4hld8g&amp;dl=0","Click to download Image")</f>
      </c>
      <c r="B1569" s="0">
        <f>HYPERLINK("https://dl.dropboxusercontent.com/scl/fi/snzpd3st8fz0g9iljkwbl/womens-t-shirt-size-chartsnorth.jpg?rlkey=shh1egeqvql3ln4yk41o55x42&amp;dl=0","Click to download SizeChart")</f>
      </c>
      <c r="C1569" s="0" t="inlineStr">
        <is>
          <t>North Women's Bamboo T-Shirt</t>
        </is>
      </c>
      <c r="D1569" s="0" t="inlineStr">
        <is>
          <t>'154998</t>
        </is>
      </c>
      <c r="E1569" s="0" t="inlineStr">
        <is>
          <t>ISU NORTH W OG:154998B-M</t>
        </is>
      </c>
      <c r="F1569" s="0" t="inlineStr">
        <is>
          <t>'801154998058</t>
        </is>
      </c>
      <c r="G1569" s="0" t="inlineStr">
        <is>
          <t>WOMENS</t>
        </is>
      </c>
      <c r="H1569" s="0" t="inlineStr">
        <is>
          <t>M</t>
        </is>
      </c>
      <c r="I1569" s="0">
        <v>30.99</v>
      </c>
      <c r="J1569" s="0">
        <v>50</v>
      </c>
    </row>
    <row r="1570" spans="1:10" customHeight="0">
      <c r="A1570" s="0">
        <f>HYPERLINK("https://dl.dropboxusercontent.com/scl/fi/17878cf435qnpvumz7lir/154998.jpg?rlkey=nlkkfc4vp2b76o8yz3x4hld8g&amp;dl=0","Click to download Image")</f>
      </c>
      <c r="B1570" s="0">
        <f>HYPERLINK("https://dl.dropboxusercontent.com/scl/fi/snzpd3st8fz0g9iljkwbl/womens-t-shirt-size-chartsnorth.jpg?rlkey=shh1egeqvql3ln4yk41o55x42&amp;dl=0","Click to download SizeChart")</f>
      </c>
      <c r="C1570" s="0" t="inlineStr">
        <is>
          <t>North Women's Bamboo T-Shirt</t>
        </is>
      </c>
      <c r="D1570" s="0" t="inlineStr">
        <is>
          <t>'154998</t>
        </is>
      </c>
      <c r="E1570" s="0" t="inlineStr">
        <is>
          <t>ISU NORTH W OG:154998C-L</t>
        </is>
      </c>
      <c r="F1570" s="0" t="inlineStr">
        <is>
          <t>'801154998065</t>
        </is>
      </c>
      <c r="G1570" s="0" t="inlineStr">
        <is>
          <t>WOMENS</t>
        </is>
      </c>
      <c r="H1570" s="0" t="inlineStr">
        <is>
          <t>L</t>
        </is>
      </c>
      <c r="I1570" s="0">
        <v>30.99</v>
      </c>
      <c r="J1570" s="0">
        <v>46</v>
      </c>
    </row>
    <row r="1571" spans="1:10" customHeight="0">
      <c r="A1571" s="0">
        <f>HYPERLINK("https://dl.dropboxusercontent.com/scl/fi/17878cf435qnpvumz7lir/154998.jpg?rlkey=nlkkfc4vp2b76o8yz3x4hld8g&amp;dl=0","Click to download Image")</f>
      </c>
      <c r="B1571" s="0">
        <f>HYPERLINK("https://dl.dropboxusercontent.com/scl/fi/snzpd3st8fz0g9iljkwbl/womens-t-shirt-size-chartsnorth.jpg?rlkey=shh1egeqvql3ln4yk41o55x42&amp;dl=0","Click to download SizeChart")</f>
      </c>
      <c r="C1571" s="0" t="inlineStr">
        <is>
          <t>North Women's Bamboo T-Shirt</t>
        </is>
      </c>
      <c r="D1571" s="0" t="inlineStr">
        <is>
          <t>'154998</t>
        </is>
      </c>
      <c r="E1571" s="0" t="inlineStr">
        <is>
          <t>ISU NORTH W OG:154998D-XL</t>
        </is>
      </c>
      <c r="F1571" s="0" t="inlineStr">
        <is>
          <t>'801154998072</t>
        </is>
      </c>
      <c r="G1571" s="0" t="inlineStr">
        <is>
          <t>WOMENS</t>
        </is>
      </c>
      <c r="H1571" s="0" t="inlineStr">
        <is>
          <t>XL</t>
        </is>
      </c>
      <c r="I1571" s="0">
        <v>30.99</v>
      </c>
      <c r="J1571" s="0">
        <v>16</v>
      </c>
    </row>
    <row r="1572" spans="1:10" customHeight="0">
      <c r="A1572" s="0">
        <f>HYPERLINK("https://dl.dropboxusercontent.com/scl/fi/17878cf435qnpvumz7lir/154998.jpg?rlkey=nlkkfc4vp2b76o8yz3x4hld8g&amp;dl=0","Click to download Image")</f>
      </c>
      <c r="B1572" s="0">
        <f>HYPERLINK("https://dl.dropboxusercontent.com/scl/fi/snzpd3st8fz0g9iljkwbl/womens-t-shirt-size-chartsnorth.jpg?rlkey=shh1egeqvql3ln4yk41o55x42&amp;dl=0","Click to download SizeChart")</f>
      </c>
      <c r="C1572" s="0" t="inlineStr">
        <is>
          <t>North Women's Bamboo T-Shirt</t>
        </is>
      </c>
      <c r="D1572" s="0" t="inlineStr">
        <is>
          <t>'154998</t>
        </is>
      </c>
      <c r="E1572" s="0" t="inlineStr">
        <is>
          <t>ISU NORTH W OG:154998E-2XL</t>
        </is>
      </c>
      <c r="F1572" s="0" t="inlineStr">
        <is>
          <t>'801154998089</t>
        </is>
      </c>
      <c r="G1572" s="0" t="inlineStr">
        <is>
          <t>WOMENS</t>
        </is>
      </c>
      <c r="H1572" s="0" t="inlineStr">
        <is>
          <t>2XL</t>
        </is>
      </c>
      <c r="I1572" s="0">
        <v>32.99</v>
      </c>
      <c r="J1572" s="0">
        <v>9</v>
      </c>
    </row>
    <row r="1573" spans="1:10" customHeight="0">
      <c r="A1573" s="0">
        <f>HYPERLINK("https://dl.dropboxusercontent.com/scl/fi/17878cf435qnpvumz7lir/154998.jpg?rlkey=nlkkfc4vp2b76o8yz3x4hld8g&amp;dl=0","Click to download Image")</f>
      </c>
      <c r="B1573" s="0">
        <f>HYPERLINK("https://dl.dropboxusercontent.com/scl/fi/snzpd3st8fz0g9iljkwbl/womens-t-shirt-size-chartsnorth.jpg?rlkey=shh1egeqvql3ln4yk41o55x42&amp;dl=0","Click to download SizeChart")</f>
      </c>
      <c r="C1573" s="0" t="inlineStr">
        <is>
          <t>North Women's Bamboo T-Shirt</t>
        </is>
      </c>
      <c r="D1573" s="0" t="inlineStr">
        <is>
          <t>'154998</t>
        </is>
      </c>
      <c r="E1573" s="0" t="inlineStr">
        <is>
          <t>ISU NORTH W OG:154998F-3XL</t>
        </is>
      </c>
      <c r="F1573" s="0" t="inlineStr">
        <is>
          <t>'801154998096</t>
        </is>
      </c>
      <c r="G1573" s="0" t="inlineStr">
        <is>
          <t>WOMENS</t>
        </is>
      </c>
      <c r="H1573" s="0" t="inlineStr">
        <is>
          <t>3XL</t>
        </is>
      </c>
      <c r="I1573" s="0">
        <v>32.99</v>
      </c>
      <c r="J1573" s="0">
        <v>11</v>
      </c>
    </row>
    <row r="1574" spans="1:10" customHeight="0">
      <c r="A1574" s="0">
        <f>HYPERLINK("https://dl.dropboxusercontent.com/scl/fi/17878cf435qnpvumz7lir/154998.jpg?rlkey=nlkkfc4vp2b76o8yz3x4hld8g&amp;dl=0","Click to download Image")</f>
      </c>
      <c r="B1574" s="0">
        <f>HYPERLINK("https://dl.dropboxusercontent.com/scl/fi/snzpd3st8fz0g9iljkwbl/womens-t-shirt-size-chartsnorth.jpg?rlkey=shh1egeqvql3ln4yk41o55x42&amp;dl=0","Click to download SizeChart")</f>
      </c>
      <c r="C1574" s="0" t="inlineStr">
        <is>
          <t>North Women's Bamboo T-Shirt</t>
        </is>
      </c>
      <c r="D1574" s="0" t="inlineStr">
        <is>
          <t>'154998</t>
        </is>
      </c>
      <c r="E1574" s="0" t="inlineStr">
        <is>
          <t>ISU NORTH W OG:154998Z-12PK</t>
        </is>
      </c>
      <c r="F1574" s="0" t="inlineStr">
        <is>
          <t>'801154998997</t>
        </is>
      </c>
      <c r="G1574" s="0" t="inlineStr">
        <is>
          <t>WOMENS</t>
        </is>
      </c>
      <c r="H1574" s="0" t="inlineStr">
        <is>
          <t>12 PACK</t>
        </is>
      </c>
      <c r="I1574" s="0">
        <v>297.6</v>
      </c>
      <c r="J1574" s="0">
        <v>12</v>
      </c>
    </row>
    <row r="1575" spans="1:10" customHeight="0">
      <c r="A1575" s="0">
        <f>HYPERLINK("https://dl.dropboxusercontent.com/scl/fi/f7mm7v9r09jv2rbnljc79/154995.jpg?rlkey=hq6d8ird0d2pddmzukoarcqir&amp;dl=0","Click to download Image")</f>
      </c>
      <c r="B1575" s="0">
        <f>HYPERLINK("https://dl.dropboxusercontent.com/scl/fi/snzpd3st8fz0g9iljkwbl/womens-t-shirt-size-chartsnorth.jpg?rlkey=shh1egeqvql3ln4yk41o55x42&amp;dl=0","Click to download SizeChart")</f>
      </c>
      <c r="C1575" s="0" t="inlineStr">
        <is>
          <t>North Women's Bamboo T-Shirt</t>
        </is>
      </c>
      <c r="D1575" s="0" t="inlineStr">
        <is>
          <t>'154995</t>
        </is>
      </c>
      <c r="E1575" s="0" t="inlineStr">
        <is>
          <t>ISU NORTH W DG:154995AA-XS</t>
        </is>
      </c>
      <c r="F1575" s="0" t="inlineStr">
        <is>
          <t>'801154995033</t>
        </is>
      </c>
      <c r="G1575" s="0" t="inlineStr">
        <is>
          <t>WOMENS</t>
        </is>
      </c>
      <c r="H1575" s="0" t="inlineStr">
        <is>
          <t>XS</t>
        </is>
      </c>
      <c r="I1575" s="0">
        <v>30.99</v>
      </c>
      <c r="J1575" s="0">
        <v>20</v>
      </c>
    </row>
    <row r="1576" spans="1:10" customHeight="0">
      <c r="A1576" s="0">
        <f>HYPERLINK("https://dl.dropboxusercontent.com/scl/fi/f7mm7v9r09jv2rbnljc79/154995.jpg?rlkey=hq6d8ird0d2pddmzukoarcqir&amp;dl=0","Click to download Image")</f>
      </c>
      <c r="B1576" s="0">
        <f>HYPERLINK("https://dl.dropboxusercontent.com/scl/fi/snzpd3st8fz0g9iljkwbl/womens-t-shirt-size-chartsnorth.jpg?rlkey=shh1egeqvql3ln4yk41o55x42&amp;dl=0","Click to download SizeChart")</f>
      </c>
      <c r="C1576" s="0" t="inlineStr">
        <is>
          <t>North Women's Bamboo T-Shirt</t>
        </is>
      </c>
      <c r="D1576" s="0" t="inlineStr">
        <is>
          <t>'154995</t>
        </is>
      </c>
      <c r="E1576" s="0" t="inlineStr">
        <is>
          <t>ISU NORTH W DG:154995A-S</t>
        </is>
      </c>
      <c r="F1576" s="0" t="inlineStr">
        <is>
          <t>'801154995040</t>
        </is>
      </c>
      <c r="G1576" s="0" t="inlineStr">
        <is>
          <t>WOMENS</t>
        </is>
      </c>
      <c r="H1576" s="0" t="inlineStr">
        <is>
          <t>S</t>
        </is>
      </c>
      <c r="I1576" s="0">
        <v>30.99</v>
      </c>
      <c r="J1576" s="0">
        <v>32</v>
      </c>
    </row>
    <row r="1577" spans="1:10" customHeight="0">
      <c r="A1577" s="0">
        <f>HYPERLINK("https://dl.dropboxusercontent.com/scl/fi/f7mm7v9r09jv2rbnljc79/154995.jpg?rlkey=hq6d8ird0d2pddmzukoarcqir&amp;dl=0","Click to download Image")</f>
      </c>
      <c r="B1577" s="0">
        <f>HYPERLINK("https://dl.dropboxusercontent.com/scl/fi/snzpd3st8fz0g9iljkwbl/womens-t-shirt-size-chartsnorth.jpg?rlkey=shh1egeqvql3ln4yk41o55x42&amp;dl=0","Click to download SizeChart")</f>
      </c>
      <c r="C1577" s="0" t="inlineStr">
        <is>
          <t>North Women's Bamboo T-Shirt</t>
        </is>
      </c>
      <c r="D1577" s="0" t="inlineStr">
        <is>
          <t>'154995</t>
        </is>
      </c>
      <c r="E1577" s="0" t="inlineStr">
        <is>
          <t>ISU NORTH W DG:154995B-M</t>
        </is>
      </c>
      <c r="F1577" s="0" t="inlineStr">
        <is>
          <t>'801154995057</t>
        </is>
      </c>
      <c r="G1577" s="0" t="inlineStr">
        <is>
          <t>WOMENS</t>
        </is>
      </c>
      <c r="H1577" s="0" t="inlineStr">
        <is>
          <t>M</t>
        </is>
      </c>
      <c r="I1577" s="0">
        <v>30.99</v>
      </c>
      <c r="J1577" s="0">
        <v>66</v>
      </c>
    </row>
    <row r="1578" spans="1:10" customHeight="0">
      <c r="A1578" s="0">
        <f>HYPERLINK("https://dl.dropboxusercontent.com/scl/fi/f7mm7v9r09jv2rbnljc79/154995.jpg?rlkey=hq6d8ird0d2pddmzukoarcqir&amp;dl=0","Click to download Image")</f>
      </c>
      <c r="B1578" s="0">
        <f>HYPERLINK("https://dl.dropboxusercontent.com/scl/fi/snzpd3st8fz0g9iljkwbl/womens-t-shirt-size-chartsnorth.jpg?rlkey=shh1egeqvql3ln4yk41o55x42&amp;dl=0","Click to download SizeChart")</f>
      </c>
      <c r="C1578" s="0" t="inlineStr">
        <is>
          <t>North Women's Bamboo T-Shirt</t>
        </is>
      </c>
      <c r="D1578" s="0" t="inlineStr">
        <is>
          <t>'154995</t>
        </is>
      </c>
      <c r="E1578" s="0" t="inlineStr">
        <is>
          <t>ISU NORTH W DG:154995C-L</t>
        </is>
      </c>
      <c r="F1578" s="0" t="inlineStr">
        <is>
          <t>'801154995064</t>
        </is>
      </c>
      <c r="G1578" s="0" t="inlineStr">
        <is>
          <t>WOMENS</t>
        </is>
      </c>
      <c r="H1578" s="0" t="inlineStr">
        <is>
          <t>L</t>
        </is>
      </c>
      <c r="I1578" s="0">
        <v>30.99</v>
      </c>
      <c r="J1578" s="0">
        <v>59</v>
      </c>
    </row>
    <row r="1579" spans="1:10" customHeight="0">
      <c r="A1579" s="0">
        <f>HYPERLINK("https://dl.dropboxusercontent.com/scl/fi/f7mm7v9r09jv2rbnljc79/154995.jpg?rlkey=hq6d8ird0d2pddmzukoarcqir&amp;dl=0","Click to download Image")</f>
      </c>
      <c r="B1579" s="0">
        <f>HYPERLINK("https://dl.dropboxusercontent.com/scl/fi/snzpd3st8fz0g9iljkwbl/womens-t-shirt-size-chartsnorth.jpg?rlkey=shh1egeqvql3ln4yk41o55x42&amp;dl=0","Click to download SizeChart")</f>
      </c>
      <c r="C1579" s="0" t="inlineStr">
        <is>
          <t>North Women's Bamboo T-Shirt</t>
        </is>
      </c>
      <c r="D1579" s="0" t="inlineStr">
        <is>
          <t>'154995</t>
        </is>
      </c>
      <c r="E1579" s="0" t="inlineStr">
        <is>
          <t>ISU NORTH W DG:154995D-XL</t>
        </is>
      </c>
      <c r="F1579" s="0" t="inlineStr">
        <is>
          <t>'801154995071</t>
        </is>
      </c>
      <c r="G1579" s="0" t="inlineStr">
        <is>
          <t>WOMENS</t>
        </is>
      </c>
      <c r="H1579" s="0" t="inlineStr">
        <is>
          <t>XL</t>
        </is>
      </c>
      <c r="I1579" s="0">
        <v>30.99</v>
      </c>
      <c r="J1579" s="0">
        <v>24</v>
      </c>
    </row>
    <row r="1580" spans="1:10" customHeight="0">
      <c r="A1580" s="0">
        <f>HYPERLINK("https://dl.dropboxusercontent.com/scl/fi/f7mm7v9r09jv2rbnljc79/154995.jpg?rlkey=hq6d8ird0d2pddmzukoarcqir&amp;dl=0","Click to download Image")</f>
      </c>
      <c r="B1580" s="0">
        <f>HYPERLINK("https://dl.dropboxusercontent.com/scl/fi/snzpd3st8fz0g9iljkwbl/womens-t-shirt-size-chartsnorth.jpg?rlkey=shh1egeqvql3ln4yk41o55x42&amp;dl=0","Click to download SizeChart")</f>
      </c>
      <c r="C1580" s="0" t="inlineStr">
        <is>
          <t>North Women's Bamboo T-Shirt</t>
        </is>
      </c>
      <c r="D1580" s="0" t="inlineStr">
        <is>
          <t>'154995</t>
        </is>
      </c>
      <c r="E1580" s="0" t="inlineStr">
        <is>
          <t>ISU NORTH W DG:154995E-2XL</t>
        </is>
      </c>
      <c r="F1580" s="0" t="inlineStr">
        <is>
          <t>'801154995088</t>
        </is>
      </c>
      <c r="G1580" s="0" t="inlineStr">
        <is>
          <t>WOMENS</t>
        </is>
      </c>
      <c r="H1580" s="0" t="inlineStr">
        <is>
          <t>2XL</t>
        </is>
      </c>
      <c r="I1580" s="0">
        <v>32.99</v>
      </c>
      <c r="J1580" s="0">
        <v>17</v>
      </c>
    </row>
    <row r="1581" spans="1:10" customHeight="0">
      <c r="A1581" s="0">
        <f>HYPERLINK("https://dl.dropboxusercontent.com/scl/fi/f7mm7v9r09jv2rbnljc79/154995.jpg?rlkey=hq6d8ird0d2pddmzukoarcqir&amp;dl=0","Click to download Image")</f>
      </c>
      <c r="B1581" s="0">
        <f>HYPERLINK("https://dl.dropboxusercontent.com/scl/fi/snzpd3st8fz0g9iljkwbl/womens-t-shirt-size-chartsnorth.jpg?rlkey=shh1egeqvql3ln4yk41o55x42&amp;dl=0","Click to download SizeChart")</f>
      </c>
      <c r="C1581" s="0" t="inlineStr">
        <is>
          <t>North Women's Bamboo T-Shirt</t>
        </is>
      </c>
      <c r="D1581" s="0" t="inlineStr">
        <is>
          <t>'154995</t>
        </is>
      </c>
      <c r="E1581" s="0" t="inlineStr">
        <is>
          <t>ISU NORTH W DG:154995F-3XL</t>
        </is>
      </c>
      <c r="F1581" s="0" t="inlineStr">
        <is>
          <t>'801154995095</t>
        </is>
      </c>
      <c r="G1581" s="0" t="inlineStr">
        <is>
          <t>WOMENS</t>
        </is>
      </c>
      <c r="H1581" s="0" t="inlineStr">
        <is>
          <t>3XL</t>
        </is>
      </c>
      <c r="I1581" s="0">
        <v>32.99</v>
      </c>
      <c r="J1581" s="0">
        <v>15</v>
      </c>
    </row>
    <row r="1582" spans="1:10" customHeight="0">
      <c r="A1582" s="0">
        <f>HYPERLINK("https://dl.dropboxusercontent.com/scl/fi/f7mm7v9r09jv2rbnljc79/154995.jpg?rlkey=hq6d8ird0d2pddmzukoarcqir&amp;dl=0","Click to download Image")</f>
      </c>
      <c r="B1582" s="0">
        <f>HYPERLINK("https://dl.dropboxusercontent.com/scl/fi/snzpd3st8fz0g9iljkwbl/womens-t-shirt-size-chartsnorth.jpg?rlkey=shh1egeqvql3ln4yk41o55x42&amp;dl=0","Click to download SizeChart")</f>
      </c>
      <c r="C1582" s="0" t="inlineStr">
        <is>
          <t>North Women's Bamboo T-Shirt</t>
        </is>
      </c>
      <c r="D1582" s="0" t="inlineStr">
        <is>
          <t>'154995</t>
        </is>
      </c>
      <c r="E1582" s="0" t="inlineStr">
        <is>
          <t>ISU NORTH W DG:154995Z-12PK</t>
        </is>
      </c>
      <c r="F1582" s="0" t="inlineStr">
        <is>
          <t>'801154995996</t>
        </is>
      </c>
      <c r="G1582" s="0" t="inlineStr">
        <is>
          <t>WOMENS</t>
        </is>
      </c>
      <c r="H1582" s="0" t="inlineStr">
        <is>
          <t>12 PACK</t>
        </is>
      </c>
      <c r="I1582" s="0">
        <v>297.6</v>
      </c>
      <c r="J1582" s="0">
        <v>0</v>
      </c>
    </row>
    <row r="1583" spans="1:10" customHeight="0">
      <c r="A1583" s="0">
        <f>HYPERLINK("https://dl.dropboxusercontent.com/scl/fi/lxharsrm0qr41gsgsccck/155017.jpg?rlkey=qnwme8d3mly1y5l0hk9d1b6gk&amp;dl=0","Click to download Image")</f>
      </c>
      <c r="B1583" s="0">
        <f>HYPERLINK("https://dl.dropboxusercontent.com/scl/fi/snzpd3st8fz0g9iljkwbl/womens-t-shirt-size-chartsnorth.jpg?rlkey=shh1egeqvql3ln4yk41o55x42&amp;dl=0","Click to download SizeChart")</f>
      </c>
      <c r="C1583" s="0" t="inlineStr">
        <is>
          <t>North Women's Bamboo T-Shirt</t>
        </is>
      </c>
      <c r="D1583" s="0" t="inlineStr">
        <is>
          <t>'155017</t>
        </is>
      </c>
      <c r="E1583" s="0" t="inlineStr">
        <is>
          <t>ISU NORTH W GN:155017AA-XS</t>
        </is>
      </c>
      <c r="F1583" s="0" t="inlineStr">
        <is>
          <t>'801155017031</t>
        </is>
      </c>
      <c r="G1583" s="0" t="inlineStr">
        <is>
          <t>WOMENS</t>
        </is>
      </c>
      <c r="H1583" s="0" t="inlineStr">
        <is>
          <t>XS</t>
        </is>
      </c>
      <c r="I1583" s="0">
        <v>30.99</v>
      </c>
      <c r="J1583" s="0">
        <v>9</v>
      </c>
    </row>
    <row r="1584" spans="1:10" customHeight="0">
      <c r="A1584" s="0">
        <f>HYPERLINK("https://dl.dropboxusercontent.com/scl/fi/lxharsrm0qr41gsgsccck/155017.jpg?rlkey=qnwme8d3mly1y5l0hk9d1b6gk&amp;dl=0","Click to download Image")</f>
      </c>
      <c r="B1584" s="0">
        <f>HYPERLINK("https://dl.dropboxusercontent.com/scl/fi/snzpd3st8fz0g9iljkwbl/womens-t-shirt-size-chartsnorth.jpg?rlkey=shh1egeqvql3ln4yk41o55x42&amp;dl=0","Click to download SizeChart")</f>
      </c>
      <c r="C1584" s="0" t="inlineStr">
        <is>
          <t>North Women's Bamboo T-Shirt</t>
        </is>
      </c>
      <c r="D1584" s="0" t="inlineStr">
        <is>
          <t>'155017</t>
        </is>
      </c>
      <c r="E1584" s="0" t="inlineStr">
        <is>
          <t>ISU NORTH W GN:155017A-S</t>
        </is>
      </c>
      <c r="F1584" s="0" t="inlineStr">
        <is>
          <t>'801155017048</t>
        </is>
      </c>
      <c r="G1584" s="0" t="inlineStr">
        <is>
          <t>WOMENS</t>
        </is>
      </c>
      <c r="H1584" s="0" t="inlineStr">
        <is>
          <t>S</t>
        </is>
      </c>
      <c r="I1584" s="0">
        <v>30.99</v>
      </c>
      <c r="J1584" s="0">
        <v>10</v>
      </c>
    </row>
    <row r="1585" spans="1:10" customHeight="0">
      <c r="A1585" s="0">
        <f>HYPERLINK("https://dl.dropboxusercontent.com/scl/fi/lxharsrm0qr41gsgsccck/155017.jpg?rlkey=qnwme8d3mly1y5l0hk9d1b6gk&amp;dl=0","Click to download Image")</f>
      </c>
      <c r="B1585" s="0">
        <f>HYPERLINK("https://dl.dropboxusercontent.com/scl/fi/snzpd3st8fz0g9iljkwbl/womens-t-shirt-size-chartsnorth.jpg?rlkey=shh1egeqvql3ln4yk41o55x42&amp;dl=0","Click to download SizeChart")</f>
      </c>
      <c r="C1585" s="0" t="inlineStr">
        <is>
          <t>North Women's Bamboo T-Shirt</t>
        </is>
      </c>
      <c r="D1585" s="0" t="inlineStr">
        <is>
          <t>'155017</t>
        </is>
      </c>
      <c r="E1585" s="0" t="inlineStr">
        <is>
          <t>ISU NORTH W GN:155017B-M</t>
        </is>
      </c>
      <c r="F1585" s="0" t="inlineStr">
        <is>
          <t>'801155017055</t>
        </is>
      </c>
      <c r="G1585" s="0" t="inlineStr">
        <is>
          <t>WOMENS</t>
        </is>
      </c>
      <c r="H1585" s="0" t="inlineStr">
        <is>
          <t>M</t>
        </is>
      </c>
      <c r="I1585" s="0">
        <v>30.99</v>
      </c>
      <c r="J1585" s="0">
        <v>29</v>
      </c>
    </row>
    <row r="1586" spans="1:10" customHeight="0">
      <c r="A1586" s="0">
        <f>HYPERLINK("https://dl.dropboxusercontent.com/scl/fi/lxharsrm0qr41gsgsccck/155017.jpg?rlkey=qnwme8d3mly1y5l0hk9d1b6gk&amp;dl=0","Click to download Image")</f>
      </c>
      <c r="B1586" s="0">
        <f>HYPERLINK("https://dl.dropboxusercontent.com/scl/fi/snzpd3st8fz0g9iljkwbl/womens-t-shirt-size-chartsnorth.jpg?rlkey=shh1egeqvql3ln4yk41o55x42&amp;dl=0","Click to download SizeChart")</f>
      </c>
      <c r="C1586" s="0" t="inlineStr">
        <is>
          <t>North Women's Bamboo T-Shirt</t>
        </is>
      </c>
      <c r="D1586" s="0" t="inlineStr">
        <is>
          <t>'155017</t>
        </is>
      </c>
      <c r="E1586" s="0" t="inlineStr">
        <is>
          <t>ISU NORTH W GN:155017C-L</t>
        </is>
      </c>
      <c r="F1586" s="0" t="inlineStr">
        <is>
          <t>'801155017062</t>
        </is>
      </c>
      <c r="G1586" s="0" t="inlineStr">
        <is>
          <t>WOMENS</t>
        </is>
      </c>
      <c r="H1586" s="0" t="inlineStr">
        <is>
          <t>L</t>
        </is>
      </c>
      <c r="I1586" s="0">
        <v>30.99</v>
      </c>
      <c r="J1586" s="0">
        <v>23</v>
      </c>
    </row>
    <row r="1587" spans="1:10" customHeight="0">
      <c r="A1587" s="0">
        <f>HYPERLINK("https://dl.dropboxusercontent.com/scl/fi/lxharsrm0qr41gsgsccck/155017.jpg?rlkey=qnwme8d3mly1y5l0hk9d1b6gk&amp;dl=0","Click to download Image")</f>
      </c>
      <c r="B1587" s="0">
        <f>HYPERLINK("https://dl.dropboxusercontent.com/scl/fi/snzpd3st8fz0g9iljkwbl/womens-t-shirt-size-chartsnorth.jpg?rlkey=shh1egeqvql3ln4yk41o55x42&amp;dl=0","Click to download SizeChart")</f>
      </c>
      <c r="C1587" s="0" t="inlineStr">
        <is>
          <t>North Women's Bamboo T-Shirt</t>
        </is>
      </c>
      <c r="D1587" s="0" t="inlineStr">
        <is>
          <t>'155017</t>
        </is>
      </c>
      <c r="E1587" s="0" t="inlineStr">
        <is>
          <t>ISU NORTH W GN:155017D-XL</t>
        </is>
      </c>
      <c r="F1587" s="0" t="inlineStr">
        <is>
          <t>'801155017079</t>
        </is>
      </c>
      <c r="G1587" s="0" t="inlineStr">
        <is>
          <t>WOMENS</t>
        </is>
      </c>
      <c r="H1587" s="0" t="inlineStr">
        <is>
          <t>XL</t>
        </is>
      </c>
      <c r="I1587" s="0">
        <v>30.99</v>
      </c>
      <c r="J1587" s="0">
        <v>5</v>
      </c>
    </row>
    <row r="1588" spans="1:10" customHeight="0">
      <c r="A1588" s="0">
        <f>HYPERLINK("https://dl.dropboxusercontent.com/scl/fi/lxharsrm0qr41gsgsccck/155017.jpg?rlkey=qnwme8d3mly1y5l0hk9d1b6gk&amp;dl=0","Click to download Image")</f>
      </c>
      <c r="B1588" s="0">
        <f>HYPERLINK("https://dl.dropboxusercontent.com/scl/fi/snzpd3st8fz0g9iljkwbl/womens-t-shirt-size-chartsnorth.jpg?rlkey=shh1egeqvql3ln4yk41o55x42&amp;dl=0","Click to download SizeChart")</f>
      </c>
      <c r="C1588" s="0" t="inlineStr">
        <is>
          <t>North Women's Bamboo T-Shirt</t>
        </is>
      </c>
      <c r="D1588" s="0" t="inlineStr">
        <is>
          <t>'155017</t>
        </is>
      </c>
      <c r="E1588" s="0" t="inlineStr">
        <is>
          <t>ISU NORTH W GN:155017E-2XL</t>
        </is>
      </c>
      <c r="F1588" s="0" t="inlineStr">
        <is>
          <t>'801155017086</t>
        </is>
      </c>
      <c r="G1588" s="0" t="inlineStr">
        <is>
          <t>WOMENS</t>
        </is>
      </c>
      <c r="H1588" s="0" t="inlineStr">
        <is>
          <t>2XL</t>
        </is>
      </c>
      <c r="I1588" s="0">
        <v>32.99</v>
      </c>
      <c r="J1588" s="0">
        <v>6</v>
      </c>
    </row>
    <row r="1589" spans="1:10" customHeight="0">
      <c r="A1589" s="0">
        <f>HYPERLINK("https://dl.dropboxusercontent.com/scl/fi/lxharsrm0qr41gsgsccck/155017.jpg?rlkey=qnwme8d3mly1y5l0hk9d1b6gk&amp;dl=0","Click to download Image")</f>
      </c>
      <c r="B1589" s="0">
        <f>HYPERLINK("https://dl.dropboxusercontent.com/scl/fi/snzpd3st8fz0g9iljkwbl/womens-t-shirt-size-chartsnorth.jpg?rlkey=shh1egeqvql3ln4yk41o55x42&amp;dl=0","Click to download SizeChart")</f>
      </c>
      <c r="C1589" s="0" t="inlineStr">
        <is>
          <t>North Women's Bamboo T-Shirt</t>
        </is>
      </c>
      <c r="D1589" s="0" t="inlineStr">
        <is>
          <t>'155017</t>
        </is>
      </c>
      <c r="E1589" s="0" t="inlineStr">
        <is>
          <t>ISU NORTH W GN:155017F-3XL</t>
        </is>
      </c>
      <c r="F1589" s="0" t="inlineStr">
        <is>
          <t>'801155017093</t>
        </is>
      </c>
      <c r="G1589" s="0" t="inlineStr">
        <is>
          <t>WOMENS</t>
        </is>
      </c>
      <c r="H1589" s="0" t="inlineStr">
        <is>
          <t>3XL</t>
        </is>
      </c>
      <c r="I1589" s="0">
        <v>32.99</v>
      </c>
      <c r="J1589" s="0">
        <v>6</v>
      </c>
    </row>
    <row r="1590" spans="1:10" customHeight="0">
      <c r="A1590" s="0">
        <f>HYPERLINK("https://dl.dropboxusercontent.com/scl/fi/lxharsrm0qr41gsgsccck/155017.jpg?rlkey=qnwme8d3mly1y5l0hk9d1b6gk&amp;dl=0","Click to download Image")</f>
      </c>
      <c r="B1590" s="0">
        <f>HYPERLINK("https://dl.dropboxusercontent.com/scl/fi/snzpd3st8fz0g9iljkwbl/womens-t-shirt-size-chartsnorth.jpg?rlkey=shh1egeqvql3ln4yk41o55x42&amp;dl=0","Click to download SizeChart")</f>
      </c>
      <c r="C1590" s="0" t="inlineStr">
        <is>
          <t>North Women's Bamboo T-Shirt</t>
        </is>
      </c>
      <c r="D1590" s="0" t="inlineStr">
        <is>
          <t>'155017</t>
        </is>
      </c>
      <c r="E1590" s="0" t="inlineStr">
        <is>
          <t>ISU NORTH W GN:155017Z-12PK</t>
        </is>
      </c>
      <c r="F1590" s="0" t="inlineStr">
        <is>
          <t>'801155017994</t>
        </is>
      </c>
      <c r="G1590" s="0" t="inlineStr">
        <is>
          <t>WOMENS</t>
        </is>
      </c>
      <c r="H1590" s="0" t="inlineStr">
        <is>
          <t>12 PACK</t>
        </is>
      </c>
      <c r="I1590" s="0">
        <v>297.6</v>
      </c>
      <c r="J1590" s="0">
        <v>8</v>
      </c>
    </row>
    <row r="1591" spans="1:10" customHeight="0">
      <c r="A1591" s="0">
        <f>HYPERLINK("https://dl.dropboxusercontent.com/scl/fi/bsiohz8i6p8bv1vytqmpg/isu-nomadt.jpg?rlkey=5u2qg0xmrmgtlg97nm0bpwbou&amp;dl=0","Click to download Image")</f>
      </c>
      <c r="B1591" s="0">
        <f>HYPERLINK("https://dl.dropboxusercontent.com/scl/fi/snzpd3st8fz0g9iljkwbl/womens-t-shirt-size-chartsnorth.jpg?rlkey=shh1egeqvql3ln4yk41o55x42&amp;dl=0","Click to download SizeChart")</f>
      </c>
      <c r="C1591" s="0" t="inlineStr">
        <is>
          <t>North Women's Bamboo T-Shirt</t>
        </is>
      </c>
      <c r="D1591" s="0" t="inlineStr">
        <is>
          <t>'155016</t>
        </is>
      </c>
      <c r="E1591" s="0" t="inlineStr">
        <is>
          <t>ISU NORTH W ND:155016AA-XS</t>
        </is>
      </c>
      <c r="F1591" s="0" t="inlineStr">
        <is>
          <t>'801155016034</t>
        </is>
      </c>
      <c r="G1591" s="0" t="inlineStr">
        <is>
          <t>WOMENS</t>
        </is>
      </c>
      <c r="H1591" s="0" t="inlineStr">
        <is>
          <t>XS</t>
        </is>
      </c>
      <c r="I1591" s="0">
        <v>30.99</v>
      </c>
      <c r="J1591" s="0">
        <v>24</v>
      </c>
    </row>
    <row r="1592" spans="1:10" customHeight="0">
      <c r="A1592" s="0">
        <f>HYPERLINK("https://dl.dropboxusercontent.com/scl/fi/bsiohz8i6p8bv1vytqmpg/isu-nomadt.jpg?rlkey=5u2qg0xmrmgtlg97nm0bpwbou&amp;dl=0","Click to download Image")</f>
      </c>
      <c r="B1592" s="0">
        <f>HYPERLINK("https://dl.dropboxusercontent.com/scl/fi/snzpd3st8fz0g9iljkwbl/womens-t-shirt-size-chartsnorth.jpg?rlkey=shh1egeqvql3ln4yk41o55x42&amp;dl=0","Click to download SizeChart")</f>
      </c>
      <c r="C1592" s="0" t="inlineStr">
        <is>
          <t>North Women's Bamboo T-Shirt</t>
        </is>
      </c>
      <c r="D1592" s="0" t="inlineStr">
        <is>
          <t>'155016</t>
        </is>
      </c>
      <c r="E1592" s="0" t="inlineStr">
        <is>
          <t>ISU NORTH W ND:155016A-S</t>
        </is>
      </c>
      <c r="F1592" s="0" t="inlineStr">
        <is>
          <t>'801155016041</t>
        </is>
      </c>
      <c r="G1592" s="0" t="inlineStr">
        <is>
          <t>WOMENS</t>
        </is>
      </c>
      <c r="H1592" s="0" t="inlineStr">
        <is>
          <t>S</t>
        </is>
      </c>
      <c r="I1592" s="0">
        <v>30.99</v>
      </c>
      <c r="J1592" s="0">
        <v>40</v>
      </c>
    </row>
    <row r="1593" spans="1:10" customHeight="0">
      <c r="A1593" s="0">
        <f>HYPERLINK("https://dl.dropboxusercontent.com/scl/fi/bsiohz8i6p8bv1vytqmpg/isu-nomadt.jpg?rlkey=5u2qg0xmrmgtlg97nm0bpwbou&amp;dl=0","Click to download Image")</f>
      </c>
      <c r="B1593" s="0">
        <f>HYPERLINK("https://dl.dropboxusercontent.com/scl/fi/snzpd3st8fz0g9iljkwbl/womens-t-shirt-size-chartsnorth.jpg?rlkey=shh1egeqvql3ln4yk41o55x42&amp;dl=0","Click to download SizeChart")</f>
      </c>
      <c r="C1593" s="0" t="inlineStr">
        <is>
          <t>North Women's Bamboo T-Shirt</t>
        </is>
      </c>
      <c r="D1593" s="0" t="inlineStr">
        <is>
          <t>'155016</t>
        </is>
      </c>
      <c r="E1593" s="0" t="inlineStr">
        <is>
          <t>ISU NORTH W ND:155016B-M</t>
        </is>
      </c>
      <c r="F1593" s="0" t="inlineStr">
        <is>
          <t>'801155016058</t>
        </is>
      </c>
      <c r="G1593" s="0" t="inlineStr">
        <is>
          <t>WOMENS</t>
        </is>
      </c>
      <c r="H1593" s="0" t="inlineStr">
        <is>
          <t>M</t>
        </is>
      </c>
      <c r="I1593" s="0">
        <v>30.99</v>
      </c>
      <c r="J1593" s="0">
        <v>68</v>
      </c>
    </row>
    <row r="1594" spans="1:10" customHeight="0">
      <c r="A1594" s="0">
        <f>HYPERLINK("https://dl.dropboxusercontent.com/scl/fi/bsiohz8i6p8bv1vytqmpg/isu-nomadt.jpg?rlkey=5u2qg0xmrmgtlg97nm0bpwbou&amp;dl=0","Click to download Image")</f>
      </c>
      <c r="B1594" s="0">
        <f>HYPERLINK("https://dl.dropboxusercontent.com/scl/fi/snzpd3st8fz0g9iljkwbl/womens-t-shirt-size-chartsnorth.jpg?rlkey=shh1egeqvql3ln4yk41o55x42&amp;dl=0","Click to download SizeChart")</f>
      </c>
      <c r="C1594" s="0" t="inlineStr">
        <is>
          <t>North Women's Bamboo T-Shirt</t>
        </is>
      </c>
      <c r="D1594" s="0" t="inlineStr">
        <is>
          <t>'155016</t>
        </is>
      </c>
      <c r="E1594" s="0" t="inlineStr">
        <is>
          <t>ISU NORTH W ND:155016C-L</t>
        </is>
      </c>
      <c r="F1594" s="0" t="inlineStr">
        <is>
          <t>'801155016065</t>
        </is>
      </c>
      <c r="G1594" s="0" t="inlineStr">
        <is>
          <t>WOMENS</t>
        </is>
      </c>
      <c r="H1594" s="0" t="inlineStr">
        <is>
          <t>L</t>
        </is>
      </c>
      <c r="I1594" s="0">
        <v>30.99</v>
      </c>
      <c r="J1594" s="0">
        <v>72</v>
      </c>
    </row>
    <row r="1595" spans="1:10" customHeight="0">
      <c r="A1595" s="0">
        <f>HYPERLINK("https://dl.dropboxusercontent.com/scl/fi/bsiohz8i6p8bv1vytqmpg/isu-nomadt.jpg?rlkey=5u2qg0xmrmgtlg97nm0bpwbou&amp;dl=0","Click to download Image")</f>
      </c>
      <c r="B1595" s="0">
        <f>HYPERLINK("https://dl.dropboxusercontent.com/scl/fi/snzpd3st8fz0g9iljkwbl/womens-t-shirt-size-chartsnorth.jpg?rlkey=shh1egeqvql3ln4yk41o55x42&amp;dl=0","Click to download SizeChart")</f>
      </c>
      <c r="C1595" s="0" t="inlineStr">
        <is>
          <t>North Women's Bamboo T-Shirt</t>
        </is>
      </c>
      <c r="D1595" s="0" t="inlineStr">
        <is>
          <t>'155016</t>
        </is>
      </c>
      <c r="E1595" s="0" t="inlineStr">
        <is>
          <t>ISU NORTH W ND:155016D-XL</t>
        </is>
      </c>
      <c r="F1595" s="0" t="inlineStr">
        <is>
          <t>'801155016072</t>
        </is>
      </c>
      <c r="G1595" s="0" t="inlineStr">
        <is>
          <t>WOMENS</t>
        </is>
      </c>
      <c r="H1595" s="0" t="inlineStr">
        <is>
          <t>XL</t>
        </is>
      </c>
      <c r="I1595" s="0">
        <v>30.99</v>
      </c>
      <c r="J1595" s="0">
        <v>31</v>
      </c>
    </row>
    <row r="1596" spans="1:10" customHeight="0">
      <c r="A1596" s="0">
        <f>HYPERLINK("https://dl.dropboxusercontent.com/scl/fi/bsiohz8i6p8bv1vytqmpg/isu-nomadt.jpg?rlkey=5u2qg0xmrmgtlg97nm0bpwbou&amp;dl=0","Click to download Image")</f>
      </c>
      <c r="B1596" s="0">
        <f>HYPERLINK("https://dl.dropboxusercontent.com/scl/fi/snzpd3st8fz0g9iljkwbl/womens-t-shirt-size-chartsnorth.jpg?rlkey=shh1egeqvql3ln4yk41o55x42&amp;dl=0","Click to download SizeChart")</f>
      </c>
      <c r="C1596" s="0" t="inlineStr">
        <is>
          <t>North Women's Bamboo T-Shirt</t>
        </is>
      </c>
      <c r="D1596" s="0" t="inlineStr">
        <is>
          <t>'155016</t>
        </is>
      </c>
      <c r="E1596" s="0" t="inlineStr">
        <is>
          <t>ISU NORTH W ND:155016E-2XL</t>
        </is>
      </c>
      <c r="F1596" s="0" t="inlineStr">
        <is>
          <t>'801155016089</t>
        </is>
      </c>
      <c r="G1596" s="0" t="inlineStr">
        <is>
          <t>WOMENS</t>
        </is>
      </c>
      <c r="H1596" s="0" t="inlineStr">
        <is>
          <t>2XL</t>
        </is>
      </c>
      <c r="I1596" s="0">
        <v>32.99</v>
      </c>
      <c r="J1596" s="0">
        <v>21</v>
      </c>
    </row>
    <row r="1597" spans="1:10" customHeight="0">
      <c r="A1597" s="0">
        <f>HYPERLINK("https://dl.dropboxusercontent.com/scl/fi/bsiohz8i6p8bv1vytqmpg/isu-nomadt.jpg?rlkey=5u2qg0xmrmgtlg97nm0bpwbou&amp;dl=0","Click to download Image")</f>
      </c>
      <c r="B1597" s="0">
        <f>HYPERLINK("https://dl.dropboxusercontent.com/scl/fi/snzpd3st8fz0g9iljkwbl/womens-t-shirt-size-chartsnorth.jpg?rlkey=shh1egeqvql3ln4yk41o55x42&amp;dl=0","Click to download SizeChart")</f>
      </c>
      <c r="C1597" s="0" t="inlineStr">
        <is>
          <t>North Women's Bamboo T-Shirt</t>
        </is>
      </c>
      <c r="D1597" s="0" t="inlineStr">
        <is>
          <t>'155016</t>
        </is>
      </c>
      <c r="E1597" s="0" t="inlineStr">
        <is>
          <t>ISU NORTH W ND:155016F-3XL</t>
        </is>
      </c>
      <c r="F1597" s="0" t="inlineStr">
        <is>
          <t>'801155016096</t>
        </is>
      </c>
      <c r="G1597" s="0" t="inlineStr">
        <is>
          <t>WOMENS</t>
        </is>
      </c>
      <c r="H1597" s="0" t="inlineStr">
        <is>
          <t>3XL</t>
        </is>
      </c>
      <c r="I1597" s="0">
        <v>32.99</v>
      </c>
      <c r="J1597" s="0">
        <v>19</v>
      </c>
    </row>
    <row r="1598" spans="1:10" customHeight="0">
      <c r="A1598" s="0">
        <f>HYPERLINK("https://dl.dropboxusercontent.com/scl/fi/bsiohz8i6p8bv1vytqmpg/isu-nomadt.jpg?rlkey=5u2qg0xmrmgtlg97nm0bpwbou&amp;dl=0","Click to download Image")</f>
      </c>
      <c r="B1598" s="0">
        <f>HYPERLINK("https://dl.dropboxusercontent.com/scl/fi/snzpd3st8fz0g9iljkwbl/womens-t-shirt-size-chartsnorth.jpg?rlkey=shh1egeqvql3ln4yk41o55x42&amp;dl=0","Click to download SizeChart")</f>
      </c>
      <c r="C1598" s="0" t="inlineStr">
        <is>
          <t>North Women's Bamboo T-Shirt</t>
        </is>
      </c>
      <c r="D1598" s="0" t="inlineStr">
        <is>
          <t>'155016</t>
        </is>
      </c>
      <c r="E1598" s="0" t="inlineStr">
        <is>
          <t>ISU NORTH W ND:155016Z-12PK</t>
        </is>
      </c>
      <c r="F1598" s="0" t="inlineStr">
        <is>
          <t>'801155016997</t>
        </is>
      </c>
      <c r="G1598" s="0" t="inlineStr">
        <is>
          <t>WOMENS</t>
        </is>
      </c>
      <c r="H1598" s="0" t="inlineStr">
        <is>
          <t>12 PACK</t>
        </is>
      </c>
      <c r="I1598" s="0">
        <v>297.6</v>
      </c>
      <c r="J1598" s="0">
        <v>23</v>
      </c>
    </row>
    <row r="1599" spans="1:10" customHeight="0">
      <c r="A1599" s="0">
        <f>HYPERLINK("https://dl.dropboxusercontent.com/scl/fi/fie14i59kw0rgy21fyg2p/154993.jpg?rlkey=u7l9hkjwko8d37d3pdq676iog&amp;dl=0","Click to download Image")</f>
      </c>
      <c r="B1599" s="0">
        <f>HYPERLINK("https://dl.dropboxusercontent.com/scl/fi/snzpd3st8fz0g9iljkwbl/womens-t-shirt-size-chartsnorth.jpg?rlkey=shh1egeqvql3ln4yk41o55x42&amp;dl=0","Click to download SizeChart")</f>
      </c>
      <c r="C1599" s="0" t="inlineStr">
        <is>
          <t>North Women's Bamboo T-Shirt</t>
        </is>
      </c>
      <c r="D1599" s="0" t="inlineStr">
        <is>
          <t>'154993</t>
        </is>
      </c>
      <c r="E1599" s="0" t="inlineStr">
        <is>
          <t>ISU NORTH W CL:154993AA-XS</t>
        </is>
      </c>
      <c r="F1599" s="0" t="inlineStr">
        <is>
          <t>'801154993039</t>
        </is>
      </c>
      <c r="G1599" s="0" t="inlineStr">
        <is>
          <t>WOMENS</t>
        </is>
      </c>
      <c r="H1599" s="0" t="inlineStr">
        <is>
          <t>XS</t>
        </is>
      </c>
      <c r="I1599" s="0">
        <v>30.99</v>
      </c>
      <c r="J1599" s="0">
        <v>16</v>
      </c>
    </row>
    <row r="1600" spans="1:10" customHeight="0">
      <c r="A1600" s="0">
        <f>HYPERLINK("https://dl.dropboxusercontent.com/scl/fi/fie14i59kw0rgy21fyg2p/154993.jpg?rlkey=u7l9hkjwko8d37d3pdq676iog&amp;dl=0","Click to download Image")</f>
      </c>
      <c r="B1600" s="0">
        <f>HYPERLINK("https://dl.dropboxusercontent.com/scl/fi/snzpd3st8fz0g9iljkwbl/womens-t-shirt-size-chartsnorth.jpg?rlkey=shh1egeqvql3ln4yk41o55x42&amp;dl=0","Click to download SizeChart")</f>
      </c>
      <c r="C1600" s="0" t="inlineStr">
        <is>
          <t>North Women's Bamboo T-Shirt</t>
        </is>
      </c>
      <c r="D1600" s="0" t="inlineStr">
        <is>
          <t>'154993</t>
        </is>
      </c>
      <c r="E1600" s="0" t="inlineStr">
        <is>
          <t>ISU NORTH W CL:154993A-S</t>
        </is>
      </c>
      <c r="F1600" s="0" t="inlineStr">
        <is>
          <t>'801154993046</t>
        </is>
      </c>
      <c r="G1600" s="0" t="inlineStr">
        <is>
          <t>WOMENS</t>
        </is>
      </c>
      <c r="H1600" s="0" t="inlineStr">
        <is>
          <t>S</t>
        </is>
      </c>
      <c r="I1600" s="0">
        <v>30.99</v>
      </c>
      <c r="J1600" s="0">
        <v>19</v>
      </c>
    </row>
    <row r="1601" spans="1:10" customHeight="0">
      <c r="A1601" s="0">
        <f>HYPERLINK("https://dl.dropboxusercontent.com/scl/fi/fie14i59kw0rgy21fyg2p/154993.jpg?rlkey=u7l9hkjwko8d37d3pdq676iog&amp;dl=0","Click to download Image")</f>
      </c>
      <c r="B1601" s="0">
        <f>HYPERLINK("https://dl.dropboxusercontent.com/scl/fi/snzpd3st8fz0g9iljkwbl/womens-t-shirt-size-chartsnorth.jpg?rlkey=shh1egeqvql3ln4yk41o55x42&amp;dl=0","Click to download SizeChart")</f>
      </c>
      <c r="C1601" s="0" t="inlineStr">
        <is>
          <t>North Women's Bamboo T-Shirt</t>
        </is>
      </c>
      <c r="D1601" s="0" t="inlineStr">
        <is>
          <t>'154993</t>
        </is>
      </c>
      <c r="E1601" s="0" t="inlineStr">
        <is>
          <t>ISU NORTH W CL:154993B-M</t>
        </is>
      </c>
      <c r="F1601" s="0" t="inlineStr">
        <is>
          <t>'801154993053</t>
        </is>
      </c>
      <c r="G1601" s="0" t="inlineStr">
        <is>
          <t>WOMENS</t>
        </is>
      </c>
      <c r="H1601" s="0" t="inlineStr">
        <is>
          <t>M</t>
        </is>
      </c>
      <c r="I1601" s="0">
        <v>30.99</v>
      </c>
      <c r="J1601" s="0">
        <v>44</v>
      </c>
    </row>
    <row r="1602" spans="1:10" customHeight="0">
      <c r="A1602" s="0">
        <f>HYPERLINK("https://dl.dropboxusercontent.com/scl/fi/fie14i59kw0rgy21fyg2p/154993.jpg?rlkey=u7l9hkjwko8d37d3pdq676iog&amp;dl=0","Click to download Image")</f>
      </c>
      <c r="B1602" s="0">
        <f>HYPERLINK("https://dl.dropboxusercontent.com/scl/fi/snzpd3st8fz0g9iljkwbl/womens-t-shirt-size-chartsnorth.jpg?rlkey=shh1egeqvql3ln4yk41o55x42&amp;dl=0","Click to download SizeChart")</f>
      </c>
      <c r="C1602" s="0" t="inlineStr">
        <is>
          <t>North Women's Bamboo T-Shirt</t>
        </is>
      </c>
      <c r="D1602" s="0" t="inlineStr">
        <is>
          <t>'154993</t>
        </is>
      </c>
      <c r="E1602" s="0" t="inlineStr">
        <is>
          <t>ISU NORTH W CL:154993C-L</t>
        </is>
      </c>
      <c r="F1602" s="0" t="inlineStr">
        <is>
          <t>'801154993060</t>
        </is>
      </c>
      <c r="G1602" s="0" t="inlineStr">
        <is>
          <t>WOMENS</t>
        </is>
      </c>
      <c r="H1602" s="0" t="inlineStr">
        <is>
          <t>L</t>
        </is>
      </c>
      <c r="I1602" s="0">
        <v>30.99</v>
      </c>
      <c r="J1602" s="0">
        <v>36</v>
      </c>
    </row>
    <row r="1603" spans="1:10" customHeight="0">
      <c r="A1603" s="0">
        <f>HYPERLINK("https://dl.dropboxusercontent.com/scl/fi/fie14i59kw0rgy21fyg2p/154993.jpg?rlkey=u7l9hkjwko8d37d3pdq676iog&amp;dl=0","Click to download Image")</f>
      </c>
      <c r="B1603" s="0">
        <f>HYPERLINK("https://dl.dropboxusercontent.com/scl/fi/snzpd3st8fz0g9iljkwbl/womens-t-shirt-size-chartsnorth.jpg?rlkey=shh1egeqvql3ln4yk41o55x42&amp;dl=0","Click to download SizeChart")</f>
      </c>
      <c r="C1603" s="0" t="inlineStr">
        <is>
          <t>North Women's Bamboo T-Shirt</t>
        </is>
      </c>
      <c r="D1603" s="0" t="inlineStr">
        <is>
          <t>'154993</t>
        </is>
      </c>
      <c r="E1603" s="0" t="inlineStr">
        <is>
          <t>ISU NORTH W CL:154993D-XL</t>
        </is>
      </c>
      <c r="F1603" s="0" t="inlineStr">
        <is>
          <t>'801154993077</t>
        </is>
      </c>
      <c r="G1603" s="0" t="inlineStr">
        <is>
          <t>WOMENS</t>
        </is>
      </c>
      <c r="H1603" s="0" t="inlineStr">
        <is>
          <t>XL</t>
        </is>
      </c>
      <c r="I1603" s="0">
        <v>30.99</v>
      </c>
      <c r="J1603" s="0">
        <v>3</v>
      </c>
    </row>
    <row r="1604" spans="1:10" customHeight="0">
      <c r="A1604" s="0">
        <f>HYPERLINK("https://dl.dropboxusercontent.com/scl/fi/fie14i59kw0rgy21fyg2p/154993.jpg?rlkey=u7l9hkjwko8d37d3pdq676iog&amp;dl=0","Click to download Image")</f>
      </c>
      <c r="B1604" s="0">
        <f>HYPERLINK("https://dl.dropboxusercontent.com/scl/fi/snzpd3st8fz0g9iljkwbl/womens-t-shirt-size-chartsnorth.jpg?rlkey=shh1egeqvql3ln4yk41o55x42&amp;dl=0","Click to download SizeChart")</f>
      </c>
      <c r="C1604" s="0" t="inlineStr">
        <is>
          <t>North Women's Bamboo T-Shirt</t>
        </is>
      </c>
      <c r="D1604" s="0" t="inlineStr">
        <is>
          <t>'154993</t>
        </is>
      </c>
      <c r="E1604" s="0" t="inlineStr">
        <is>
          <t>ISU NORTH W CL:154993E-2XL</t>
        </is>
      </c>
      <c r="F1604" s="0" t="inlineStr">
        <is>
          <t>'801154993084</t>
        </is>
      </c>
      <c r="G1604" s="0" t="inlineStr">
        <is>
          <t>WOMENS</t>
        </is>
      </c>
      <c r="H1604" s="0" t="inlineStr">
        <is>
          <t>2XL</t>
        </is>
      </c>
      <c r="I1604" s="0">
        <v>32.99</v>
      </c>
      <c r="J1604" s="0">
        <v>5</v>
      </c>
    </row>
    <row r="1605" spans="1:10" customHeight="0">
      <c r="A1605" s="0">
        <f>HYPERLINK("https://dl.dropboxusercontent.com/scl/fi/fie14i59kw0rgy21fyg2p/154993.jpg?rlkey=u7l9hkjwko8d37d3pdq676iog&amp;dl=0","Click to download Image")</f>
      </c>
      <c r="B1605" s="0">
        <f>HYPERLINK("https://dl.dropboxusercontent.com/scl/fi/snzpd3st8fz0g9iljkwbl/womens-t-shirt-size-chartsnorth.jpg?rlkey=shh1egeqvql3ln4yk41o55x42&amp;dl=0","Click to download SizeChart")</f>
      </c>
      <c r="C1605" s="0" t="inlineStr">
        <is>
          <t>North Women's Bamboo T-Shirt</t>
        </is>
      </c>
      <c r="D1605" s="0" t="inlineStr">
        <is>
          <t>'154993</t>
        </is>
      </c>
      <c r="E1605" s="0" t="inlineStr">
        <is>
          <t>ISU NORTH W CL:154993F-3XL</t>
        </is>
      </c>
      <c r="F1605" s="0" t="inlineStr">
        <is>
          <t>'801154993091</t>
        </is>
      </c>
      <c r="G1605" s="0" t="inlineStr">
        <is>
          <t>WOMENS</t>
        </is>
      </c>
      <c r="H1605" s="0" t="inlineStr">
        <is>
          <t>3XL</t>
        </is>
      </c>
      <c r="I1605" s="0">
        <v>32.99</v>
      </c>
      <c r="J1605" s="0">
        <v>13</v>
      </c>
    </row>
    <row r="1606" spans="1:10" customHeight="0">
      <c r="A1606" s="0">
        <f>HYPERLINK("https://dl.dropboxusercontent.com/scl/fi/fie14i59kw0rgy21fyg2p/154993.jpg?rlkey=u7l9hkjwko8d37d3pdq676iog&amp;dl=0","Click to download Image")</f>
      </c>
      <c r="B1606" s="0">
        <f>HYPERLINK("https://dl.dropboxusercontent.com/scl/fi/snzpd3st8fz0g9iljkwbl/womens-t-shirt-size-chartsnorth.jpg?rlkey=shh1egeqvql3ln4yk41o55x42&amp;dl=0","Click to download SizeChart")</f>
      </c>
      <c r="C1606" s="0" t="inlineStr">
        <is>
          <t>North Women's Bamboo T-Shirt</t>
        </is>
      </c>
      <c r="D1606" s="0" t="inlineStr">
        <is>
          <t>'154993</t>
        </is>
      </c>
      <c r="E1606" s="0" t="inlineStr">
        <is>
          <t>ISU NORTH W CL:154993Z-12PK</t>
        </is>
      </c>
      <c r="F1606" s="0" t="inlineStr">
        <is>
          <t>'801154993992</t>
        </is>
      </c>
      <c r="G1606" s="0" t="inlineStr">
        <is>
          <t>WOMENS</t>
        </is>
      </c>
      <c r="H1606" s="0" t="inlineStr">
        <is>
          <t>12 PACK</t>
        </is>
      </c>
      <c r="I1606" s="0">
        <v>297.6</v>
      </c>
      <c r="J1606" s="0">
        <v>19</v>
      </c>
    </row>
    <row r="1607" spans="1:10" customHeight="0">
      <c r="A1607" s="0">
        <f>HYPERLINK("https://dl.dropboxusercontent.com/scl/fi/d1llpbvipeeilhuibfbmo/151537-dayton-beanie-tn.jpg?rlkey=q5quspocbdhdqqc4rxfha8myd&amp;dl=0","Click to download Image")</f>
      </c>
      <c r="C1607" s="0" t="inlineStr">
        <is>
          <t>Dayton Cuffed Beanie</t>
        </is>
      </c>
      <c r="D1607" s="0" t="inlineStr">
        <is>
          <t>'151537</t>
        </is>
      </c>
      <c r="E1607" s="0" t="inlineStr">
        <is>
          <t>ISU DAYTON A RD:151537</t>
        </is>
      </c>
      <c r="F1607" s="0" t="inlineStr">
        <is>
          <t>'701151537017</t>
        </is>
      </c>
      <c r="G1607" s="0" t="inlineStr">
        <is>
          <t>MENS</t>
        </is>
      </c>
      <c r="H1607" s="0" t="inlineStr">
        <is>
          <t>STANDARD MENS</t>
        </is>
      </c>
      <c r="I1607" s="0">
        <v>24.99</v>
      </c>
      <c r="J1607" s="0">
        <v>115</v>
      </c>
    </row>
    <row r="1608" spans="1:10" customHeight="0">
      <c r="A1608" s="0">
        <f>HYPERLINK("https://dl.dropboxusercontent.com/scl/fi/4bzg2jiqdlk5peevnwy84/destin.jpg?rlkey=0b1asqm23gw193bjbqg9ts6xh&amp;dl=0","Click to download Image")</f>
      </c>
      <c r="C1608" s="0" t="inlineStr">
        <is>
          <t>Destin Straw Hat</t>
        </is>
      </c>
      <c r="D1608" s="0" t="inlineStr">
        <is>
          <t>'150809</t>
        </is>
      </c>
      <c r="E1608" s="0" t="inlineStr">
        <is>
          <t>ISU DESTIN M CL:150809</t>
        </is>
      </c>
      <c r="F1608" s="0" t="inlineStr">
        <is>
          <t>'701150809009</t>
        </is>
      </c>
      <c r="G1608" s="0" t="inlineStr">
        <is>
          <t>MENS</t>
        </is>
      </c>
      <c r="H1608" s="0" t="inlineStr">
        <is>
          <t>STANDARD MENS</t>
        </is>
      </c>
      <c r="I1608" s="0">
        <v>39.99</v>
      </c>
      <c r="J1608" s="0">
        <v>32</v>
      </c>
    </row>
    <row r="1609" spans="1:10" customHeight="0">
      <c r="A1609" s="0">
        <f>HYPERLINK("https://dl.dropboxusercontent.com/scl/fi/5md89uy6yx9knc3ky0dyh/maddox-143008-tn.jpg?rlkey=7nspohecrt2va901471uhym8s&amp;dl=0","Click to download Image")</f>
      </c>
      <c r="C1609" s="0" t="inlineStr">
        <is>
          <t>Maddox Men's Marled Cotton Cap</t>
        </is>
      </c>
      <c r="D1609" s="0" t="inlineStr">
        <is>
          <t>'143008</t>
        </is>
      </c>
      <c r="E1609" s="0" t="inlineStr">
        <is>
          <t>ISU MADDOX M GY:143008</t>
        </is>
      </c>
      <c r="F1609" s="0" t="inlineStr">
        <is>
          <t>'701143008006</t>
        </is>
      </c>
      <c r="G1609" s="0" t="inlineStr">
        <is>
          <t>MENS</t>
        </is>
      </c>
      <c r="H1609" s="0" t="inlineStr">
        <is>
          <t>STANDARD MENS</t>
        </is>
      </c>
      <c r="I1609" s="0">
        <v>24.99</v>
      </c>
      <c r="J1609" s="0">
        <v>3</v>
      </c>
    </row>
    <row r="1610" spans="1:10" customHeight="0">
      <c r="A1610" s="0">
        <f>HYPERLINK("https://dl.dropboxusercontent.com/scl/fi/6e5shzzwzdclxfyi29sxp/143850.jpg?rlkey=stq52aayyrmnm8fvzq7mwxzqi&amp;dl=0","Click to download Image")</f>
      </c>
      <c r="B1610" s="0">
        <f>HYPERLINK("https://dl.dropboxusercontent.com/scl/fi/jq5uxudxhoadvao5qmsr6/jersey-size-chartsherman-baseball-jersey.jpg?rlkey=tobk8zrdl426mcji19xl73wxy&amp;dl=0","Click to download SizeChart")</f>
      </c>
      <c r="C1610" s="0" t="inlineStr">
        <is>
          <t>Herman Adult Jersey</t>
        </is>
      </c>
      <c r="D1610" s="0" t="inlineStr">
        <is>
          <t>'143850</t>
        </is>
      </c>
      <c r="E1610" s="0" t="inlineStr">
        <is>
          <t>ISU HERMAN M CL:143850AA-XS</t>
        </is>
      </c>
      <c r="F1610" s="0" t="inlineStr">
        <is>
          <t>'801143850039</t>
        </is>
      </c>
      <c r="G1610" s="0" t="inlineStr">
        <is>
          <t>MENS</t>
        </is>
      </c>
      <c r="H1610" s="0" t="inlineStr">
        <is>
          <t>XS</t>
        </is>
      </c>
      <c r="I1610" s="0">
        <v>59.99</v>
      </c>
      <c r="J1610" s="0">
        <v>12</v>
      </c>
    </row>
    <row r="1611" spans="1:10" customHeight="0">
      <c r="A1611" s="0">
        <f>HYPERLINK("https://dl.dropboxusercontent.com/scl/fi/6e5shzzwzdclxfyi29sxp/143850.jpg?rlkey=stq52aayyrmnm8fvzq7mwxzqi&amp;dl=0","Click to download Image")</f>
      </c>
      <c r="B1611" s="0">
        <f>HYPERLINK("https://dl.dropboxusercontent.com/scl/fi/jq5uxudxhoadvao5qmsr6/jersey-size-chartsherman-baseball-jersey.jpg?rlkey=tobk8zrdl426mcji19xl73wxy&amp;dl=0","Click to download SizeChart")</f>
      </c>
      <c r="C1611" s="0" t="inlineStr">
        <is>
          <t>Herman Adult Jersey</t>
        </is>
      </c>
      <c r="D1611" s="0" t="inlineStr">
        <is>
          <t>'143850</t>
        </is>
      </c>
      <c r="E1611" s="0" t="inlineStr">
        <is>
          <t>ISU HERMAN M CL:143850A-S</t>
        </is>
      </c>
      <c r="F1611" s="0" t="inlineStr">
        <is>
          <t>'801143850046</t>
        </is>
      </c>
      <c r="G1611" s="0" t="inlineStr">
        <is>
          <t>MENS</t>
        </is>
      </c>
      <c r="H1611" s="0" t="inlineStr">
        <is>
          <t>S</t>
        </is>
      </c>
      <c r="I1611" s="0">
        <v>59.99</v>
      </c>
      <c r="J1611" s="0">
        <v>9</v>
      </c>
    </row>
    <row r="1612" spans="1:10" customHeight="0">
      <c r="A1612" s="0">
        <f>HYPERLINK("https://dl.dropboxusercontent.com/scl/fi/6e5shzzwzdclxfyi29sxp/143850.jpg?rlkey=stq52aayyrmnm8fvzq7mwxzqi&amp;dl=0","Click to download Image")</f>
      </c>
      <c r="B1612" s="0">
        <f>HYPERLINK("https://dl.dropboxusercontent.com/scl/fi/jq5uxudxhoadvao5qmsr6/jersey-size-chartsherman-baseball-jersey.jpg?rlkey=tobk8zrdl426mcji19xl73wxy&amp;dl=0","Click to download SizeChart")</f>
      </c>
      <c r="C1612" s="0" t="inlineStr">
        <is>
          <t>Herman Adult Jersey</t>
        </is>
      </c>
      <c r="D1612" s="0" t="inlineStr">
        <is>
          <t>'143850</t>
        </is>
      </c>
      <c r="E1612" s="0" t="inlineStr">
        <is>
          <t>ISU HERMAN M CL:143850B-M</t>
        </is>
      </c>
      <c r="F1612" s="0" t="inlineStr">
        <is>
          <t>'801143850053</t>
        </is>
      </c>
      <c r="G1612" s="0" t="inlineStr">
        <is>
          <t>MENS</t>
        </is>
      </c>
      <c r="H1612" s="0" t="inlineStr">
        <is>
          <t>M</t>
        </is>
      </c>
      <c r="I1612" s="0">
        <v>59.99</v>
      </c>
      <c r="J1612" s="0">
        <v>19</v>
      </c>
    </row>
    <row r="1613" spans="1:10" customHeight="0">
      <c r="A1613" s="0">
        <f>HYPERLINK("https://dl.dropboxusercontent.com/scl/fi/6e5shzzwzdclxfyi29sxp/143850.jpg?rlkey=stq52aayyrmnm8fvzq7mwxzqi&amp;dl=0","Click to download Image")</f>
      </c>
      <c r="B1613" s="0">
        <f>HYPERLINK("https://dl.dropboxusercontent.com/scl/fi/jq5uxudxhoadvao5qmsr6/jersey-size-chartsherman-baseball-jersey.jpg?rlkey=tobk8zrdl426mcji19xl73wxy&amp;dl=0","Click to download SizeChart")</f>
      </c>
      <c r="C1613" s="0" t="inlineStr">
        <is>
          <t>Herman Adult Jersey</t>
        </is>
      </c>
      <c r="D1613" s="0" t="inlineStr">
        <is>
          <t>'143850</t>
        </is>
      </c>
      <c r="E1613" s="0" t="inlineStr">
        <is>
          <t>ISU HERMAN M CL:143850C-L</t>
        </is>
      </c>
      <c r="F1613" s="0" t="inlineStr">
        <is>
          <t>'801143850060</t>
        </is>
      </c>
      <c r="G1613" s="0" t="inlineStr">
        <is>
          <t>MENS</t>
        </is>
      </c>
      <c r="H1613" s="0" t="inlineStr">
        <is>
          <t>L</t>
        </is>
      </c>
      <c r="I1613" s="0">
        <v>59.99</v>
      </c>
      <c r="J1613" s="0">
        <v>29</v>
      </c>
    </row>
    <row r="1614" spans="1:10" customHeight="0">
      <c r="A1614" s="0">
        <f>HYPERLINK("https://dl.dropboxusercontent.com/scl/fi/6e5shzzwzdclxfyi29sxp/143850.jpg?rlkey=stq52aayyrmnm8fvzq7mwxzqi&amp;dl=0","Click to download Image")</f>
      </c>
      <c r="B1614" s="0">
        <f>HYPERLINK("https://dl.dropboxusercontent.com/scl/fi/jq5uxudxhoadvao5qmsr6/jersey-size-chartsherman-baseball-jersey.jpg?rlkey=tobk8zrdl426mcji19xl73wxy&amp;dl=0","Click to download SizeChart")</f>
      </c>
      <c r="C1614" s="0" t="inlineStr">
        <is>
          <t>Herman Adult Jersey</t>
        </is>
      </c>
      <c r="D1614" s="0" t="inlineStr">
        <is>
          <t>'143850</t>
        </is>
      </c>
      <c r="E1614" s="0" t="inlineStr">
        <is>
          <t>ISU HERMAN M CL:143850D-XL</t>
        </is>
      </c>
      <c r="F1614" s="0" t="inlineStr">
        <is>
          <t>'801143850077</t>
        </is>
      </c>
      <c r="G1614" s="0" t="inlineStr">
        <is>
          <t>MENS</t>
        </is>
      </c>
      <c r="H1614" s="0" t="inlineStr">
        <is>
          <t>XL</t>
        </is>
      </c>
      <c r="I1614" s="0">
        <v>59.99</v>
      </c>
      <c r="J1614" s="0">
        <v>34</v>
      </c>
    </row>
    <row r="1615" spans="1:10" customHeight="0">
      <c r="A1615" s="0">
        <f>HYPERLINK("https://dl.dropboxusercontent.com/scl/fi/6e5shzzwzdclxfyi29sxp/143850.jpg?rlkey=stq52aayyrmnm8fvzq7mwxzqi&amp;dl=0","Click to download Image")</f>
      </c>
      <c r="B1615" s="0">
        <f>HYPERLINK("https://dl.dropboxusercontent.com/scl/fi/jq5uxudxhoadvao5qmsr6/jersey-size-chartsherman-baseball-jersey.jpg?rlkey=tobk8zrdl426mcji19xl73wxy&amp;dl=0","Click to download SizeChart")</f>
      </c>
      <c r="C1615" s="0" t="inlineStr">
        <is>
          <t>Herman Adult Jersey</t>
        </is>
      </c>
      <c r="D1615" s="0" t="inlineStr">
        <is>
          <t>'143850</t>
        </is>
      </c>
      <c r="E1615" s="0" t="inlineStr">
        <is>
          <t>ISU HERMAN M CL:143850E-2XL</t>
        </is>
      </c>
      <c r="F1615" s="0" t="inlineStr">
        <is>
          <t>'801143850084</t>
        </is>
      </c>
      <c r="G1615" s="0" t="inlineStr">
        <is>
          <t>MENS</t>
        </is>
      </c>
      <c r="H1615" s="0" t="inlineStr">
        <is>
          <t>2XL</t>
        </is>
      </c>
      <c r="I1615" s="0">
        <v>59.99</v>
      </c>
      <c r="J1615" s="0">
        <v>22</v>
      </c>
    </row>
    <row r="1616" spans="1:10" customHeight="0">
      <c r="A1616" s="0">
        <f>HYPERLINK("https://dl.dropboxusercontent.com/scl/fi/6e5shzzwzdclxfyi29sxp/143850.jpg?rlkey=stq52aayyrmnm8fvzq7mwxzqi&amp;dl=0","Click to download Image")</f>
      </c>
      <c r="B1616" s="0">
        <f>HYPERLINK("https://dl.dropboxusercontent.com/scl/fi/jq5uxudxhoadvao5qmsr6/jersey-size-chartsherman-baseball-jersey.jpg?rlkey=tobk8zrdl426mcji19xl73wxy&amp;dl=0","Click to download SizeChart")</f>
      </c>
      <c r="C1616" s="0" t="inlineStr">
        <is>
          <t>Herman Adult Jersey</t>
        </is>
      </c>
      <c r="D1616" s="0" t="inlineStr">
        <is>
          <t>'143850</t>
        </is>
      </c>
      <c r="E1616" s="0" t="inlineStr">
        <is>
          <t>ISU HERMAN M CL:143850F-3XL</t>
        </is>
      </c>
      <c r="F1616" s="0" t="inlineStr">
        <is>
          <t>'801143850091</t>
        </is>
      </c>
      <c r="G1616" s="0" t="inlineStr">
        <is>
          <t>MENS</t>
        </is>
      </c>
      <c r="H1616" s="0" t="inlineStr">
        <is>
          <t>3XL</t>
        </is>
      </c>
      <c r="I1616" s="0">
        <v>59.99</v>
      </c>
      <c r="J1616" s="0">
        <v>5</v>
      </c>
    </row>
    <row r="1617" spans="1:10" customHeight="0">
      <c r="A1617" s="0">
        <f>HYPERLINK("https://dl.dropboxusercontent.com/scl/fi/i7jjjkx4g1zjlrdai8svz/cy.jpg?rlkey=f5eb7a7atqw4svrcnokgrqdc4&amp;dl=0","Click to download Image")</f>
      </c>
      <c r="C1617" s="0" t="inlineStr">
        <is>
          <t>Mascot Golf Club Covers</t>
        </is>
      </c>
      <c r="D1617" s="0" t="inlineStr">
        <is>
          <t>'138914</t>
        </is>
      </c>
      <c r="E1617" s="0" t="inlineStr">
        <is>
          <t>CY CLUB COVER:138914</t>
        </is>
      </c>
      <c r="F1617" s="0" t="inlineStr">
        <is>
          <t>'000000000000</t>
        </is>
      </c>
      <c r="H1617" s="0" t="inlineStr">
        <is>
          <t>901138914019</t>
        </is>
      </c>
      <c r="I1617" s="0">
        <v>28.99</v>
      </c>
      <c r="J1617" s="0">
        <v>156</v>
      </c>
    </row>
    <row r="1618" spans="1:10" customHeight="0">
      <c r="A1618" s="0">
        <f>HYPERLINK("https://dl.dropboxusercontent.com/scl/fi/uy2kfazse3gnqlfu5frrh/screenshot2023-08-28at2.44.44pm70906.png?rlkey=1n9yuaza4m9wo1um8oqs930xa&amp;dl=0","Click to download Image")</f>
      </c>
      <c r="C1618" s="0" t="inlineStr">
        <is>
          <t>Maeve Crossbody</t>
        </is>
      </c>
      <c r="D1618" s="0" t="inlineStr">
        <is>
          <t>'143972</t>
        </is>
      </c>
      <c r="E1618" s="0" t="inlineStr">
        <is>
          <t>ISU MAEVE BK:143972</t>
        </is>
      </c>
      <c r="F1618" s="0" t="inlineStr">
        <is>
          <t>'901143972011</t>
        </is>
      </c>
      <c r="I1618" s="0">
        <v>39.99</v>
      </c>
      <c r="J1618" s="0">
        <v>10</v>
      </c>
    </row>
    <row r="1619" spans="1:10" customHeight="0">
      <c r="A1619" s="0">
        <f>HYPERLINK("https://dl.dropboxusercontent.com/scl/fi/81dm6by86p9icjzsh9h7p/screenshot2023-08-28at2.44.53pm87502.png?rlkey=dnky3lczcl1zsi03vxhpxpr7g&amp;dl=0","Click to download Image")</f>
      </c>
      <c r="C1619" s="0" t="inlineStr">
        <is>
          <t>Maeve Crossbody</t>
        </is>
      </c>
      <c r="D1619" s="0" t="inlineStr">
        <is>
          <t>'143973</t>
        </is>
      </c>
      <c r="E1619" s="0" t="inlineStr">
        <is>
          <t>ISU MAEVE BC:143973</t>
        </is>
      </c>
      <c r="F1619" s="0" t="inlineStr">
        <is>
          <t>'901143973018</t>
        </is>
      </c>
      <c r="I1619" s="0">
        <v>39.99</v>
      </c>
      <c r="J1619" s="0">
        <v>38</v>
      </c>
    </row>
    <row r="1620" spans="1:10" customHeight="0">
      <c r="A1620" s="0">
        <f>HYPERLINK("https://dl.dropboxusercontent.com/scl/fi/9d7avjl7ktjx43gxpzfg0/thumb-sideline2023beaniesisuportland65043.jpg?rlkey=ygij3nnplvm6gsfnscoxmnhto&amp;dl=0","Click to download Image")</f>
      </c>
      <c r="C1620" s="0" t="inlineStr">
        <is>
          <t>Portland Women's Knit Headband</t>
        </is>
      </c>
      <c r="D1620" s="0" t="inlineStr">
        <is>
          <t>'140860</t>
        </is>
      </c>
      <c r="E1620" s="0" t="inlineStr">
        <is>
          <t>ISU PORTLAND W CL:140860</t>
        </is>
      </c>
      <c r="F1620" s="0" t="inlineStr">
        <is>
          <t>'701140860010</t>
        </is>
      </c>
      <c r="G1620" s="0" t="inlineStr">
        <is>
          <t>WOMENS</t>
        </is>
      </c>
      <c r="H1620" s="0" t="inlineStr">
        <is>
          <t>WOMENS</t>
        </is>
      </c>
      <c r="I1620" s="0">
        <v>24.99</v>
      </c>
      <c r="J1620" s="0">
        <v>226</v>
      </c>
    </row>
    <row r="1621" spans="1:10" customHeight="0">
      <c r="A1621" s="0">
        <f>HYPERLINK("https://dl.dropboxusercontent.com/scl/fi/r6u5871zi3g3u1lkb5xty/130114t.jpg?rlkey=ig9g2ukjok96r1i3lzpsv557g&amp;dl=0","Click to download Image")</f>
      </c>
      <c r="C1621" s="0" t="inlineStr">
        <is>
          <t>Maddox Cap Farm Strong</t>
        </is>
      </c>
      <c r="D1621" s="0" t="inlineStr">
        <is>
          <t>'130114</t>
        </is>
      </c>
      <c r="E1621" s="0" t="inlineStr">
        <is>
          <t>ISU MADDOX A WE:130114</t>
        </is>
      </c>
      <c r="F1621" s="0" t="inlineStr">
        <is>
          <t>'701130114000</t>
        </is>
      </c>
      <c r="G1621" s="0" t="inlineStr">
        <is>
          <t>MENS</t>
        </is>
      </c>
      <c r="H1621" s="0" t="inlineStr">
        <is>
          <t>STANDARD MENS</t>
        </is>
      </c>
      <c r="I1621" s="0">
        <v>29.99</v>
      </c>
      <c r="J1621" s="0">
        <v>39</v>
      </c>
    </row>
    <row r="1622" spans="1:10" customHeight="0">
      <c r="A1622" s="0">
        <f>HYPERLINK("https://dl.dropboxusercontent.com/scl/fi/jmjjjsvnusljj8jqmloe4/cayden-142159-t2.jpg?rlkey=szklb888f8oez7k0n5pd7a0gx&amp;dl=0","Click to download Image")</f>
      </c>
      <c r="B1622" s="0">
        <f>HYPERLINK("https://dl.dropboxusercontent.com/scl/fi/37ebh31hz6u3n5pztgvx7/mens-jackets-size-chartscayden.jpg?rlkey=2lcfrbt6st2ai9xvvbzrn74m6&amp;dl=0","Click to download SizeChart")</f>
      </c>
      <c r="C1622" s="0" t="inlineStr">
        <is>
          <t>Cayden Men's Sublimated Bomber Jacket</t>
        </is>
      </c>
      <c r="D1622" s="0" t="inlineStr">
        <is>
          <t>'142159</t>
        </is>
      </c>
      <c r="E1622" s="0" t="inlineStr">
        <is>
          <t>ISU CAYDEN M BK:142159A-S</t>
        </is>
      </c>
      <c r="F1622" s="0" t="inlineStr">
        <is>
          <t>'801142159041</t>
        </is>
      </c>
      <c r="G1622" s="0" t="inlineStr">
        <is>
          <t>MENS</t>
        </is>
      </c>
      <c r="H1622" s="0" t="inlineStr">
        <is>
          <t>S</t>
        </is>
      </c>
      <c r="I1622" s="0">
        <v>99.99</v>
      </c>
      <c r="J1622" s="0">
        <v>6</v>
      </c>
    </row>
    <row r="1623" spans="1:10" customHeight="0">
      <c r="A1623" s="0">
        <f>HYPERLINK("https://dl.dropboxusercontent.com/scl/fi/jmjjjsvnusljj8jqmloe4/cayden-142159-t2.jpg?rlkey=szklb888f8oez7k0n5pd7a0gx&amp;dl=0","Click to download Image")</f>
      </c>
      <c r="B1623" s="0">
        <f>HYPERLINK("https://dl.dropboxusercontent.com/scl/fi/37ebh31hz6u3n5pztgvx7/mens-jackets-size-chartscayden.jpg?rlkey=2lcfrbt6st2ai9xvvbzrn74m6&amp;dl=0","Click to download SizeChart")</f>
      </c>
      <c r="C1623" s="0" t="inlineStr">
        <is>
          <t>Cayden Men's Sublimated Bomber Jacket</t>
        </is>
      </c>
      <c r="D1623" s="0" t="inlineStr">
        <is>
          <t>'142159</t>
        </is>
      </c>
      <c r="E1623" s="0" t="inlineStr">
        <is>
          <t>ISU CAYDEN M BK:142159B-M</t>
        </is>
      </c>
      <c r="F1623" s="0" t="inlineStr">
        <is>
          <t>'801142159058</t>
        </is>
      </c>
      <c r="G1623" s="0" t="inlineStr">
        <is>
          <t>MENS</t>
        </is>
      </c>
      <c r="H1623" s="0" t="inlineStr">
        <is>
          <t>M</t>
        </is>
      </c>
      <c r="I1623" s="0">
        <v>99.99</v>
      </c>
      <c r="J1623" s="0">
        <v>13</v>
      </c>
    </row>
    <row r="1624" spans="1:10" customHeight="0">
      <c r="A1624" s="0">
        <f>HYPERLINK("https://dl.dropboxusercontent.com/scl/fi/jmjjjsvnusljj8jqmloe4/cayden-142159-t2.jpg?rlkey=szklb888f8oez7k0n5pd7a0gx&amp;dl=0","Click to download Image")</f>
      </c>
      <c r="B1624" s="0">
        <f>HYPERLINK("https://dl.dropboxusercontent.com/scl/fi/37ebh31hz6u3n5pztgvx7/mens-jackets-size-chartscayden.jpg?rlkey=2lcfrbt6st2ai9xvvbzrn74m6&amp;dl=0","Click to download SizeChart")</f>
      </c>
      <c r="C1624" s="0" t="inlineStr">
        <is>
          <t>Cayden Men's Sublimated Bomber Jacket</t>
        </is>
      </c>
      <c r="D1624" s="0" t="inlineStr">
        <is>
          <t>'142159</t>
        </is>
      </c>
      <c r="E1624" s="0" t="inlineStr">
        <is>
          <t>ISU CAYDEN M BK:142159C-L</t>
        </is>
      </c>
      <c r="F1624" s="0" t="inlineStr">
        <is>
          <t>'801142159065</t>
        </is>
      </c>
      <c r="G1624" s="0" t="inlineStr">
        <is>
          <t>MENS</t>
        </is>
      </c>
      <c r="H1624" s="0" t="inlineStr">
        <is>
          <t>L</t>
        </is>
      </c>
      <c r="I1624" s="0">
        <v>99.99</v>
      </c>
      <c r="J1624" s="0">
        <v>18</v>
      </c>
    </row>
    <row r="1625" spans="1:10" customHeight="0">
      <c r="A1625" s="0">
        <f>HYPERLINK("https://dl.dropboxusercontent.com/scl/fi/jmjjjsvnusljj8jqmloe4/cayden-142159-t2.jpg?rlkey=szklb888f8oez7k0n5pd7a0gx&amp;dl=0","Click to download Image")</f>
      </c>
      <c r="B1625" s="0">
        <f>HYPERLINK("https://dl.dropboxusercontent.com/scl/fi/37ebh31hz6u3n5pztgvx7/mens-jackets-size-chartscayden.jpg?rlkey=2lcfrbt6st2ai9xvvbzrn74m6&amp;dl=0","Click to download SizeChart")</f>
      </c>
      <c r="C1625" s="0" t="inlineStr">
        <is>
          <t>Cayden Men's Sublimated Bomber Jacket</t>
        </is>
      </c>
      <c r="D1625" s="0" t="inlineStr">
        <is>
          <t>'142159</t>
        </is>
      </c>
      <c r="E1625" s="0" t="inlineStr">
        <is>
          <t>ISU CAYDEN M BK:142159D-XL</t>
        </is>
      </c>
      <c r="F1625" s="0" t="inlineStr">
        <is>
          <t>'801142159072</t>
        </is>
      </c>
      <c r="G1625" s="0" t="inlineStr">
        <is>
          <t>MENS</t>
        </is>
      </c>
      <c r="H1625" s="0" t="inlineStr">
        <is>
          <t>XL</t>
        </is>
      </c>
      <c r="I1625" s="0">
        <v>99.99</v>
      </c>
      <c r="J1625" s="0">
        <v>18</v>
      </c>
    </row>
    <row r="1626" spans="1:10" customHeight="0">
      <c r="A1626" s="0">
        <f>HYPERLINK("https://dl.dropboxusercontent.com/scl/fi/jmjjjsvnusljj8jqmloe4/cayden-142159-t2.jpg?rlkey=szklb888f8oez7k0n5pd7a0gx&amp;dl=0","Click to download Image")</f>
      </c>
      <c r="B1626" s="0">
        <f>HYPERLINK("https://dl.dropboxusercontent.com/scl/fi/37ebh31hz6u3n5pztgvx7/mens-jackets-size-chartscayden.jpg?rlkey=2lcfrbt6st2ai9xvvbzrn74m6&amp;dl=0","Click to download SizeChart")</f>
      </c>
      <c r="C1626" s="0" t="inlineStr">
        <is>
          <t>Cayden Men's Sublimated Bomber Jacket</t>
        </is>
      </c>
      <c r="D1626" s="0" t="inlineStr">
        <is>
          <t>'142159</t>
        </is>
      </c>
      <c r="E1626" s="0" t="inlineStr">
        <is>
          <t>ISU CAYDEN M BK:142159E-2XL</t>
        </is>
      </c>
      <c r="F1626" s="0" t="inlineStr">
        <is>
          <t>'801142159089</t>
        </is>
      </c>
      <c r="G1626" s="0" t="inlineStr">
        <is>
          <t>MENS</t>
        </is>
      </c>
      <c r="H1626" s="0" t="inlineStr">
        <is>
          <t>2XL</t>
        </is>
      </c>
      <c r="I1626" s="0">
        <v>99.99</v>
      </c>
      <c r="J1626" s="0">
        <v>11</v>
      </c>
    </row>
    <row r="1627" spans="1:10" customHeight="0">
      <c r="A1627" s="0">
        <f>HYPERLINK("https://dl.dropboxusercontent.com/scl/fi/jmjjjsvnusljj8jqmloe4/cayden-142159-t2.jpg?rlkey=szklb888f8oez7k0n5pd7a0gx&amp;dl=0","Click to download Image")</f>
      </c>
      <c r="B1627" s="0">
        <f>HYPERLINK("https://dl.dropboxusercontent.com/scl/fi/37ebh31hz6u3n5pztgvx7/mens-jackets-size-chartscayden.jpg?rlkey=2lcfrbt6st2ai9xvvbzrn74m6&amp;dl=0","Click to download SizeChart")</f>
      </c>
      <c r="C1627" s="0" t="inlineStr">
        <is>
          <t>Cayden Men's Sublimated Bomber Jacket</t>
        </is>
      </c>
      <c r="D1627" s="0" t="inlineStr">
        <is>
          <t>'142159</t>
        </is>
      </c>
      <c r="E1627" s="0" t="inlineStr">
        <is>
          <t>ISU CAYDEN M BK:142159F-3XL</t>
        </is>
      </c>
      <c r="F1627" s="0" t="inlineStr">
        <is>
          <t>'801142159096</t>
        </is>
      </c>
      <c r="G1627" s="0" t="inlineStr">
        <is>
          <t>MENS</t>
        </is>
      </c>
      <c r="H1627" s="0" t="inlineStr">
        <is>
          <t>3XL</t>
        </is>
      </c>
      <c r="I1627" s="0">
        <v>99.99</v>
      </c>
      <c r="J1627" s="0">
        <v>6</v>
      </c>
    </row>
    <row r="1628" spans="1:10" customHeight="0">
      <c r="A1628" s="0">
        <f>HYPERLINK("https://dl.dropboxusercontent.com/scl/fi/75bwl99dg9k7qhkj2jtd1/131470-f.jpg?rlkey=58zy4ohowb7rc99up24h0hw0s&amp;dl=0","Click to download Image")</f>
      </c>
      <c r="B1628" s="0">
        <f>HYPERLINK("https://dl.dropboxusercontent.com/scl/fi/b3qb498xs6ccl5ald6rbp/mens-hoodie-size-chartsquincy.jpg?rlkey=xlcinid7j7q30osk80m73gn0b&amp;dl=0","Click to download SizeChart")</f>
      </c>
      <c r="C1628" s="0" t="inlineStr">
        <is>
          <t>Quincy Men's Sports Hoodie</t>
        </is>
      </c>
      <c r="D1628" s="0" t="inlineStr">
        <is>
          <t>'131470</t>
        </is>
      </c>
      <c r="E1628" s="0" t="inlineStr">
        <is>
          <t>ISU QUINC2 M OD:131470A-S</t>
        </is>
      </c>
      <c r="F1628" s="0" t="inlineStr">
        <is>
          <t>'801131470041</t>
        </is>
      </c>
      <c r="G1628" s="0" t="inlineStr">
        <is>
          <t>MENS</t>
        </is>
      </c>
      <c r="H1628" s="0" t="inlineStr">
        <is>
          <t>S</t>
        </is>
      </c>
      <c r="I1628" s="0">
        <v>49.99</v>
      </c>
      <c r="J1628" s="0">
        <v>9</v>
      </c>
    </row>
    <row r="1629" spans="1:10" customHeight="0">
      <c r="A1629" s="0">
        <f>HYPERLINK("https://dl.dropboxusercontent.com/scl/fi/75bwl99dg9k7qhkj2jtd1/131470-f.jpg?rlkey=58zy4ohowb7rc99up24h0hw0s&amp;dl=0","Click to download Image")</f>
      </c>
      <c r="B1629" s="0">
        <f>HYPERLINK("https://dl.dropboxusercontent.com/scl/fi/b3qb498xs6ccl5ald6rbp/mens-hoodie-size-chartsquincy.jpg?rlkey=xlcinid7j7q30osk80m73gn0b&amp;dl=0","Click to download SizeChart")</f>
      </c>
      <c r="C1629" s="0" t="inlineStr">
        <is>
          <t>Quincy Men's Sports Hoodie</t>
        </is>
      </c>
      <c r="D1629" s="0" t="inlineStr">
        <is>
          <t>'131470</t>
        </is>
      </c>
      <c r="E1629" s="0" t="inlineStr">
        <is>
          <t>ISU QUINC2 M OD:131470B-M</t>
        </is>
      </c>
      <c r="F1629" s="0" t="inlineStr">
        <is>
          <t>'801131470058</t>
        </is>
      </c>
      <c r="G1629" s="0" t="inlineStr">
        <is>
          <t>MENS</t>
        </is>
      </c>
      <c r="H1629" s="0" t="inlineStr">
        <is>
          <t>M</t>
        </is>
      </c>
      <c r="I1629" s="0">
        <v>49.99</v>
      </c>
      <c r="J1629" s="0">
        <v>19</v>
      </c>
    </row>
    <row r="1630" spans="1:10" customHeight="0">
      <c r="A1630" s="0">
        <f>HYPERLINK("https://dl.dropboxusercontent.com/scl/fi/75bwl99dg9k7qhkj2jtd1/131470-f.jpg?rlkey=58zy4ohowb7rc99up24h0hw0s&amp;dl=0","Click to download Image")</f>
      </c>
      <c r="B1630" s="0">
        <f>HYPERLINK("https://dl.dropboxusercontent.com/scl/fi/b3qb498xs6ccl5ald6rbp/mens-hoodie-size-chartsquincy.jpg?rlkey=xlcinid7j7q30osk80m73gn0b&amp;dl=0","Click to download SizeChart")</f>
      </c>
      <c r="C1630" s="0" t="inlineStr">
        <is>
          <t>Quincy Men's Sports Hoodie</t>
        </is>
      </c>
      <c r="D1630" s="0" t="inlineStr">
        <is>
          <t>'131470</t>
        </is>
      </c>
      <c r="E1630" s="0" t="inlineStr">
        <is>
          <t>ISU QUINC2 M OD:131470C-L</t>
        </is>
      </c>
      <c r="F1630" s="0" t="inlineStr">
        <is>
          <t>'801131470065</t>
        </is>
      </c>
      <c r="G1630" s="0" t="inlineStr">
        <is>
          <t>MENS</t>
        </is>
      </c>
      <c r="H1630" s="0" t="inlineStr">
        <is>
          <t>L</t>
        </is>
      </c>
      <c r="I1630" s="0">
        <v>49.99</v>
      </c>
      <c r="J1630" s="0">
        <v>33</v>
      </c>
    </row>
    <row r="1631" spans="1:10" customHeight="0">
      <c r="A1631" s="0">
        <f>HYPERLINK("https://dl.dropboxusercontent.com/scl/fi/75bwl99dg9k7qhkj2jtd1/131470-f.jpg?rlkey=58zy4ohowb7rc99up24h0hw0s&amp;dl=0","Click to download Image")</f>
      </c>
      <c r="B1631" s="0">
        <f>HYPERLINK("https://dl.dropboxusercontent.com/scl/fi/b3qb498xs6ccl5ald6rbp/mens-hoodie-size-chartsquincy.jpg?rlkey=xlcinid7j7q30osk80m73gn0b&amp;dl=0","Click to download SizeChart")</f>
      </c>
      <c r="C1631" s="0" t="inlineStr">
        <is>
          <t>Quincy Men's Sports Hoodie</t>
        </is>
      </c>
      <c r="D1631" s="0" t="inlineStr">
        <is>
          <t>'131470</t>
        </is>
      </c>
      <c r="E1631" s="0" t="inlineStr">
        <is>
          <t>ISU QUINC2 M OD:131470D-XL</t>
        </is>
      </c>
      <c r="F1631" s="0" t="inlineStr">
        <is>
          <t>'801131470072</t>
        </is>
      </c>
      <c r="G1631" s="0" t="inlineStr">
        <is>
          <t>MENS</t>
        </is>
      </c>
      <c r="H1631" s="0" t="inlineStr">
        <is>
          <t>XL</t>
        </is>
      </c>
      <c r="I1631" s="0">
        <v>49.99</v>
      </c>
      <c r="J1631" s="0">
        <v>31</v>
      </c>
    </row>
    <row r="1632" spans="1:10" customHeight="0">
      <c r="A1632" s="0">
        <f>HYPERLINK("https://dl.dropboxusercontent.com/scl/fi/75bwl99dg9k7qhkj2jtd1/131470-f.jpg?rlkey=58zy4ohowb7rc99up24h0hw0s&amp;dl=0","Click to download Image")</f>
      </c>
      <c r="B1632" s="0">
        <f>HYPERLINK("https://dl.dropboxusercontent.com/scl/fi/b3qb498xs6ccl5ald6rbp/mens-hoodie-size-chartsquincy.jpg?rlkey=xlcinid7j7q30osk80m73gn0b&amp;dl=0","Click to download SizeChart")</f>
      </c>
      <c r="C1632" s="0" t="inlineStr">
        <is>
          <t>Quincy Men's Sports Hoodie</t>
        </is>
      </c>
      <c r="D1632" s="0" t="inlineStr">
        <is>
          <t>'131470</t>
        </is>
      </c>
      <c r="E1632" s="0" t="inlineStr">
        <is>
          <t>ISU QUINC2 M OD:131470E-2XL</t>
        </is>
      </c>
      <c r="F1632" s="0" t="inlineStr">
        <is>
          <t>'801131470089</t>
        </is>
      </c>
      <c r="G1632" s="0" t="inlineStr">
        <is>
          <t>MENS</t>
        </is>
      </c>
      <c r="H1632" s="0" t="inlineStr">
        <is>
          <t>2XL</t>
        </is>
      </c>
      <c r="I1632" s="0">
        <v>51.99</v>
      </c>
      <c r="J1632" s="0">
        <v>20</v>
      </c>
    </row>
    <row r="1633" spans="1:10" customHeight="0">
      <c r="A1633" s="0">
        <f>HYPERLINK("https://dl.dropboxusercontent.com/scl/fi/75bwl99dg9k7qhkj2jtd1/131470-f.jpg?rlkey=58zy4ohowb7rc99up24h0hw0s&amp;dl=0","Click to download Image")</f>
      </c>
      <c r="B1633" s="0">
        <f>HYPERLINK("https://dl.dropboxusercontent.com/scl/fi/b3qb498xs6ccl5ald6rbp/mens-hoodie-size-chartsquincy.jpg?rlkey=xlcinid7j7q30osk80m73gn0b&amp;dl=0","Click to download SizeChart")</f>
      </c>
      <c r="C1633" s="0" t="inlineStr">
        <is>
          <t>Quincy Men's Sports Hoodie</t>
        </is>
      </c>
      <c r="D1633" s="0" t="inlineStr">
        <is>
          <t>'131470</t>
        </is>
      </c>
      <c r="E1633" s="0" t="inlineStr">
        <is>
          <t>ISU QUINC2 M OD:131470F-3XL</t>
        </is>
      </c>
      <c r="F1633" s="0" t="inlineStr">
        <is>
          <t>'801131470096</t>
        </is>
      </c>
      <c r="G1633" s="0" t="inlineStr">
        <is>
          <t>MENS</t>
        </is>
      </c>
      <c r="H1633" s="0" t="inlineStr">
        <is>
          <t>3XL</t>
        </is>
      </c>
      <c r="I1633" s="0">
        <v>51.99</v>
      </c>
      <c r="J1633" s="0">
        <v>10</v>
      </c>
    </row>
    <row r="1634" spans="1:10" customHeight="0">
      <c r="A1634" s="0">
        <f>HYPERLINK("https://dl.dropboxusercontent.com/scl/fi/75bwl99dg9k7qhkj2jtd1/131470-f.jpg?rlkey=58zy4ohowb7rc99up24h0hw0s&amp;dl=0","Click to download Image")</f>
      </c>
      <c r="B1634" s="0">
        <f>HYPERLINK("https://dl.dropboxusercontent.com/scl/fi/b3qb498xs6ccl5ald6rbp/mens-hoodie-size-chartsquincy.jpg?rlkey=xlcinid7j7q30osk80m73gn0b&amp;dl=0","Click to download SizeChart")</f>
      </c>
      <c r="C1634" s="0" t="inlineStr">
        <is>
          <t>Quincy Men's Sports Hoodie</t>
        </is>
      </c>
      <c r="D1634" s="0" t="inlineStr">
        <is>
          <t>'131470</t>
        </is>
      </c>
      <c r="E1634" s="0" t="inlineStr">
        <is>
          <t>ISU QUINC2 M OD:131470Z-12PK</t>
        </is>
      </c>
      <c r="F1634" s="0" t="inlineStr">
        <is>
          <t>'801131470997</t>
        </is>
      </c>
      <c r="G1634" s="0" t="inlineStr">
        <is>
          <t>MENS</t>
        </is>
      </c>
      <c r="H1634" s="0" t="inlineStr">
        <is>
          <t>12 PACK</t>
        </is>
      </c>
      <c r="I1634" s="0">
        <v>486</v>
      </c>
      <c r="J1634" s="0">
        <v>11</v>
      </c>
    </row>
    <row r="1635" spans="1:10" customHeight="0">
      <c r="A1635" s="0">
        <f>HYPERLINK("https://dl.dropboxusercontent.com/scl/fi/yz3e3bd0zmeb7dlo0mw8l/thumb-sideline2023beaniesisubedford52828.jpg?rlkey=le7prkqtk9k6al73xiw88m03u&amp;dl=0","Click to download Image")</f>
      </c>
      <c r="C1635" s="0" t="inlineStr">
        <is>
          <t>Seattle Men's Beanie</t>
        </is>
      </c>
      <c r="D1635" s="0" t="inlineStr">
        <is>
          <t>'140864</t>
        </is>
      </c>
      <c r="E1635" s="0" t="inlineStr">
        <is>
          <t>ISU SEATTLE M CL:140864</t>
        </is>
      </c>
      <c r="F1635" s="0" t="inlineStr">
        <is>
          <t>'701140864018</t>
        </is>
      </c>
      <c r="G1635" s="0" t="inlineStr">
        <is>
          <t>MENS</t>
        </is>
      </c>
      <c r="H1635" s="0" t="inlineStr">
        <is>
          <t>STANDARD MENS</t>
        </is>
      </c>
      <c r="I1635" s="0">
        <v>24.99</v>
      </c>
      <c r="J1635" s="0">
        <v>215</v>
      </c>
    </row>
    <row r="1636" spans="1:10" customHeight="0">
      <c r="A1636" s="0">
        <f>HYPERLINK("https://dl.dropboxusercontent.com/scl/fi/wgusdfy1cftvfe8367wec/seattle-126207-tn.jpg?rlkey=ik4k43g5v43kzekvzu2mu0hso&amp;dl=0","Click to download Image")</f>
      </c>
      <c r="C1636" s="0" t="inlineStr">
        <is>
          <t>Seattle Men's Beanie</t>
        </is>
      </c>
      <c r="D1636" s="0" t="inlineStr">
        <is>
          <t>'126207</t>
        </is>
      </c>
      <c r="E1636" s="0" t="inlineStr">
        <is>
          <t>ISU SEATTLE BK:126207</t>
        </is>
      </c>
      <c r="F1636" s="0" t="inlineStr">
        <is>
          <t>'701126207013</t>
        </is>
      </c>
      <c r="G1636" s="0" t="inlineStr">
        <is>
          <t>MENS</t>
        </is>
      </c>
      <c r="H1636" s="0" t="inlineStr">
        <is>
          <t>STANDARD MENS</t>
        </is>
      </c>
      <c r="I1636" s="0">
        <v>24.99</v>
      </c>
      <c r="J1636" s="0">
        <v>29</v>
      </c>
    </row>
    <row r="1637" spans="1:10" customHeight="0">
      <c r="A1637" s="0">
        <f>HYPERLINK("https://dl.dropboxusercontent.com/scl/fi/5ukq3x5b92yr6ad1sawbi/1.jpg?rlkey=n2os82ta0j1o4rq1lddjvbqfy&amp;dl=0","Click to download Image")</f>
      </c>
      <c r="C1637" s="0" t="inlineStr">
        <is>
          <t>Seattle Men's Beanie</t>
        </is>
      </c>
      <c r="D1637" s="0" t="inlineStr">
        <is>
          <t>'111906</t>
        </is>
      </c>
      <c r="E1637" s="0" t="inlineStr">
        <is>
          <t>ISU SEATTLE:111906</t>
        </is>
      </c>
      <c r="F1637" s="0" t="inlineStr">
        <is>
          <t>'000000000000</t>
        </is>
      </c>
      <c r="G1637" s="0" t="inlineStr">
        <is>
          <t>MENS</t>
        </is>
      </c>
      <c r="H1637" s="0" t="inlineStr">
        <is>
          <t>STANDARD MENS</t>
        </is>
      </c>
      <c r="I1637" s="0">
        <v>24.99</v>
      </c>
      <c r="J1637" s="0">
        <v>49</v>
      </c>
    </row>
    <row r="1638" spans="1:10" customHeight="0">
      <c r="A1638" s="0">
        <f>HYPERLINK("https://dl.dropboxusercontent.com/scl/fi/njdtkizpag4ise72r5w0g/cannonbb2198926.jpg?rlkey=i719tbsialfx4uj4vj99ptj34&amp;dl=0","Click to download Image")</f>
      </c>
      <c r="C1638" s="0" t="inlineStr">
        <is>
          <t>Vaughn Men's T-Shirt</t>
        </is>
      </c>
      <c r="D1638" s="0" t="inlineStr">
        <is>
          <t>'126644</t>
        </is>
      </c>
      <c r="E1638" s="0" t="inlineStr">
        <is>
          <t>ISU VAUGHN M WE:126644C-L</t>
        </is>
      </c>
      <c r="F1638" s="0" t="inlineStr">
        <is>
          <t>'801126644068</t>
        </is>
      </c>
      <c r="G1638" s="0" t="inlineStr">
        <is>
          <t>MENS</t>
        </is>
      </c>
      <c r="H1638" s="0" t="inlineStr">
        <is>
          <t>L</t>
        </is>
      </c>
      <c r="I1638" s="0">
        <v>29.99</v>
      </c>
      <c r="J1638" s="0">
        <v>18</v>
      </c>
    </row>
    <row r="1639" spans="1:10" customHeight="0">
      <c r="A1639" s="0">
        <f>HYPERLINK("https://dl.dropboxusercontent.com/scl/fi/njdtkizpag4ise72r5w0g/cannonbb2198926.jpg?rlkey=i719tbsialfx4uj4vj99ptj34&amp;dl=0","Click to download Image")</f>
      </c>
      <c r="C1639" s="0" t="inlineStr">
        <is>
          <t>Vaughn Men's T-Shirt</t>
        </is>
      </c>
      <c r="D1639" s="0" t="inlineStr">
        <is>
          <t>'126644</t>
        </is>
      </c>
      <c r="E1639" s="0" t="inlineStr">
        <is>
          <t>ISU VAUGHN M WE:126644D-XL</t>
        </is>
      </c>
      <c r="F1639" s="0" t="inlineStr">
        <is>
          <t>'801126644075</t>
        </is>
      </c>
      <c r="G1639" s="0" t="inlineStr">
        <is>
          <t>MENS</t>
        </is>
      </c>
      <c r="H1639" s="0" t="inlineStr">
        <is>
          <t>XL</t>
        </is>
      </c>
      <c r="I1639" s="0">
        <v>29.99</v>
      </c>
      <c r="J1639" s="0">
        <v>14</v>
      </c>
    </row>
    <row r="1640" spans="1:10" customHeight="0">
      <c r="A1640" s="0">
        <f>HYPERLINK("https://dl.dropboxusercontent.com/scl/fi/aee0v6r5yecgen6obdn2u/reversible-vest-133226-af.jpg?rlkey=6gzf4pg82qgpipcaup8tc517e&amp;dl=0","Click to download Image")</f>
      </c>
      <c r="B1640" s="0">
        <f>HYPERLINK("https://dl.dropboxusercontent.com/scl/fi/6ssdywp835exp4vyy2x0o/mens-jackets-size-chartsreversible.jpg?rlkey=2z80my7w47xwwcfaqfi97urbu&amp;dl=0","Click to download SizeChart")</f>
      </c>
      <c r="C1640" s="0" t="inlineStr">
        <is>
          <t>Ridley Reversible Men's Vest</t>
        </is>
      </c>
      <c r="D1640" s="0" t="inlineStr">
        <is>
          <t>'133226</t>
        </is>
      </c>
      <c r="E1640" s="0" t="inlineStr">
        <is>
          <t>ISU RVEST M GY:133226A-S</t>
        </is>
      </c>
      <c r="F1640" s="0" t="inlineStr">
        <is>
          <t>'801133226042</t>
        </is>
      </c>
      <c r="G1640" s="0" t="inlineStr">
        <is>
          <t>MENS</t>
        </is>
      </c>
      <c r="H1640" s="0" t="inlineStr">
        <is>
          <t>S</t>
        </is>
      </c>
      <c r="I1640" s="0">
        <v>44.99</v>
      </c>
      <c r="J1640" s="0">
        <v>3</v>
      </c>
    </row>
    <row r="1641" spans="1:10" customHeight="0">
      <c r="A1641" s="0">
        <f>HYPERLINK("https://dl.dropboxusercontent.com/scl/fi/aee0v6r5yecgen6obdn2u/reversible-vest-133226-af.jpg?rlkey=6gzf4pg82qgpipcaup8tc517e&amp;dl=0","Click to download Image")</f>
      </c>
      <c r="B1641" s="0">
        <f>HYPERLINK("https://dl.dropboxusercontent.com/scl/fi/6ssdywp835exp4vyy2x0o/mens-jackets-size-chartsreversible.jpg?rlkey=2z80my7w47xwwcfaqfi97urbu&amp;dl=0","Click to download SizeChart")</f>
      </c>
      <c r="C1641" s="0" t="inlineStr">
        <is>
          <t>Ridley Reversible Men's Vest</t>
        </is>
      </c>
      <c r="D1641" s="0" t="inlineStr">
        <is>
          <t>'133226</t>
        </is>
      </c>
      <c r="E1641" s="0" t="inlineStr">
        <is>
          <t>ISU RVEST M GY:133226B-M</t>
        </is>
      </c>
      <c r="F1641" s="0" t="inlineStr">
        <is>
          <t>'801133226059</t>
        </is>
      </c>
      <c r="G1641" s="0" t="inlineStr">
        <is>
          <t>MENS</t>
        </is>
      </c>
      <c r="H1641" s="0" t="inlineStr">
        <is>
          <t>M</t>
        </is>
      </c>
      <c r="I1641" s="0">
        <v>44.99</v>
      </c>
      <c r="J1641" s="0">
        <v>6</v>
      </c>
    </row>
    <row r="1642" spans="1:10" customHeight="0">
      <c r="A1642" s="0">
        <f>HYPERLINK("https://dl.dropboxusercontent.com/scl/fi/aee0v6r5yecgen6obdn2u/reversible-vest-133226-af.jpg?rlkey=6gzf4pg82qgpipcaup8tc517e&amp;dl=0","Click to download Image")</f>
      </c>
      <c r="B1642" s="0">
        <f>HYPERLINK("https://dl.dropboxusercontent.com/scl/fi/6ssdywp835exp4vyy2x0o/mens-jackets-size-chartsreversible.jpg?rlkey=2z80my7w47xwwcfaqfi97urbu&amp;dl=0","Click to download SizeChart")</f>
      </c>
      <c r="C1642" s="0" t="inlineStr">
        <is>
          <t>Ridley Reversible Men's Vest</t>
        </is>
      </c>
      <c r="D1642" s="0" t="inlineStr">
        <is>
          <t>'133226</t>
        </is>
      </c>
      <c r="E1642" s="0" t="inlineStr">
        <is>
          <t>ISU RVEST M GY:133226C-L</t>
        </is>
      </c>
      <c r="F1642" s="0" t="inlineStr">
        <is>
          <t>'801133226066</t>
        </is>
      </c>
      <c r="G1642" s="0" t="inlineStr">
        <is>
          <t>MENS</t>
        </is>
      </c>
      <c r="H1642" s="0" t="inlineStr">
        <is>
          <t>L</t>
        </is>
      </c>
      <c r="I1642" s="0">
        <v>44.99</v>
      </c>
      <c r="J1642" s="0">
        <v>8</v>
      </c>
    </row>
    <row r="1643" spans="1:10" customHeight="0">
      <c r="A1643" s="0">
        <f>HYPERLINK("https://dl.dropboxusercontent.com/scl/fi/aee0v6r5yecgen6obdn2u/reversible-vest-133226-af.jpg?rlkey=6gzf4pg82qgpipcaup8tc517e&amp;dl=0","Click to download Image")</f>
      </c>
      <c r="B1643" s="0">
        <f>HYPERLINK("https://dl.dropboxusercontent.com/scl/fi/6ssdywp835exp4vyy2x0o/mens-jackets-size-chartsreversible.jpg?rlkey=2z80my7w47xwwcfaqfi97urbu&amp;dl=0","Click to download SizeChart")</f>
      </c>
      <c r="C1643" s="0" t="inlineStr">
        <is>
          <t>Ridley Reversible Men's Vest</t>
        </is>
      </c>
      <c r="D1643" s="0" t="inlineStr">
        <is>
          <t>'133226</t>
        </is>
      </c>
      <c r="E1643" s="0" t="inlineStr">
        <is>
          <t>ISU RVEST M GY:133226D-XL</t>
        </is>
      </c>
      <c r="F1643" s="0" t="inlineStr">
        <is>
          <t>'801133226073</t>
        </is>
      </c>
      <c r="G1643" s="0" t="inlineStr">
        <is>
          <t>MENS</t>
        </is>
      </c>
      <c r="H1643" s="0" t="inlineStr">
        <is>
          <t>XL</t>
        </is>
      </c>
      <c r="I1643" s="0">
        <v>44.99</v>
      </c>
      <c r="J1643" s="0">
        <v>10</v>
      </c>
    </row>
    <row r="1644" spans="1:10" customHeight="0">
      <c r="A1644" s="0">
        <f>HYPERLINK("https://dl.dropboxusercontent.com/scl/fi/aee0v6r5yecgen6obdn2u/reversible-vest-133226-af.jpg?rlkey=6gzf4pg82qgpipcaup8tc517e&amp;dl=0","Click to download Image")</f>
      </c>
      <c r="B1644" s="0">
        <f>HYPERLINK("https://dl.dropboxusercontent.com/scl/fi/6ssdywp835exp4vyy2x0o/mens-jackets-size-chartsreversible.jpg?rlkey=2z80my7w47xwwcfaqfi97urbu&amp;dl=0","Click to download SizeChart")</f>
      </c>
      <c r="C1644" s="0" t="inlineStr">
        <is>
          <t>Ridley Reversible Men's Vest</t>
        </is>
      </c>
      <c r="D1644" s="0" t="inlineStr">
        <is>
          <t>'133226</t>
        </is>
      </c>
      <c r="E1644" s="0" t="inlineStr">
        <is>
          <t>ISU RVEST M GY:133226E-2XL</t>
        </is>
      </c>
      <c r="F1644" s="0" t="inlineStr">
        <is>
          <t>'801133226080</t>
        </is>
      </c>
      <c r="G1644" s="0" t="inlineStr">
        <is>
          <t>MENS</t>
        </is>
      </c>
      <c r="H1644" s="0" t="inlineStr">
        <is>
          <t>2XL</t>
        </is>
      </c>
      <c r="I1644" s="0">
        <v>46.99</v>
      </c>
      <c r="J1644" s="0">
        <v>3</v>
      </c>
    </row>
    <row r="1645" spans="1:10" customHeight="0">
      <c r="A1645" s="0">
        <f>HYPERLINK("https://dl.dropboxusercontent.com/scl/fi/aee0v6r5yecgen6obdn2u/reversible-vest-133226-af.jpg?rlkey=6gzf4pg82qgpipcaup8tc517e&amp;dl=0","Click to download Image")</f>
      </c>
      <c r="B1645" s="0">
        <f>HYPERLINK("https://dl.dropboxusercontent.com/scl/fi/6ssdywp835exp4vyy2x0o/mens-jackets-size-chartsreversible.jpg?rlkey=2z80my7w47xwwcfaqfi97urbu&amp;dl=0","Click to download SizeChart")</f>
      </c>
      <c r="C1645" s="0" t="inlineStr">
        <is>
          <t>Ridley Reversible Men's Vest</t>
        </is>
      </c>
      <c r="D1645" s="0" t="inlineStr">
        <is>
          <t>'133226</t>
        </is>
      </c>
      <c r="E1645" s="0" t="inlineStr">
        <is>
          <t>ISU RVEST M GY:133226F-3XL</t>
        </is>
      </c>
      <c r="F1645" s="0" t="inlineStr">
        <is>
          <t>'801133226097</t>
        </is>
      </c>
      <c r="G1645" s="0" t="inlineStr">
        <is>
          <t>MENS</t>
        </is>
      </c>
      <c r="H1645" s="0" t="inlineStr">
        <is>
          <t>3XL</t>
        </is>
      </c>
      <c r="I1645" s="0">
        <v>46.99</v>
      </c>
      <c r="J1645" s="0">
        <v>2</v>
      </c>
    </row>
    <row r="1646" spans="1:10" customHeight="0">
      <c r="A1646" s="0">
        <f>HYPERLINK("https://dl.dropboxusercontent.com/scl/fi/vu9bc2ukbz32jb70r3601/sherman-1f85202.jpg?rlkey=n2kbwdrrs2rsi99oa6dsem284&amp;dl=0","Click to download Image")</f>
      </c>
      <c r="C1646" s="0" t="inlineStr">
        <is>
          <t>Sherman Men's Pocket T-Shirt</t>
        </is>
      </c>
      <c r="D1646" s="0" t="inlineStr">
        <is>
          <t>'137554</t>
        </is>
      </c>
      <c r="E1646" s="0" t="inlineStr">
        <is>
          <t>ISU SHERMA M DG:137554A-S</t>
        </is>
      </c>
      <c r="F1646" s="0" t="inlineStr">
        <is>
          <t>'801137554042</t>
        </is>
      </c>
      <c r="G1646" s="0" t="inlineStr">
        <is>
          <t>MENS</t>
        </is>
      </c>
      <c r="H1646" s="0" t="inlineStr">
        <is>
          <t>S</t>
        </is>
      </c>
      <c r="I1646" s="0">
        <v>29.99</v>
      </c>
      <c r="J1646" s="0">
        <v>3</v>
      </c>
    </row>
    <row r="1647" spans="1:10" customHeight="0">
      <c r="A1647" s="0">
        <f>HYPERLINK("https://dl.dropboxusercontent.com/scl/fi/vu9bc2ukbz32jb70r3601/sherman-1f85202.jpg?rlkey=n2kbwdrrs2rsi99oa6dsem284&amp;dl=0","Click to download Image")</f>
      </c>
      <c r="C1647" s="0" t="inlineStr">
        <is>
          <t>Sherman Men's Pocket T-Shirt</t>
        </is>
      </c>
      <c r="D1647" s="0" t="inlineStr">
        <is>
          <t>'137554</t>
        </is>
      </c>
      <c r="E1647" s="0" t="inlineStr">
        <is>
          <t>ISU SHERMA M DG:137554B-M</t>
        </is>
      </c>
      <c r="F1647" s="0" t="inlineStr">
        <is>
          <t>'801137554059</t>
        </is>
      </c>
      <c r="G1647" s="0" t="inlineStr">
        <is>
          <t>MENS</t>
        </is>
      </c>
      <c r="H1647" s="0" t="inlineStr">
        <is>
          <t>M</t>
        </is>
      </c>
      <c r="I1647" s="0">
        <v>29.99</v>
      </c>
      <c r="J1647" s="0">
        <v>6</v>
      </c>
    </row>
    <row r="1648" spans="1:10" customHeight="0">
      <c r="A1648" s="0">
        <f>HYPERLINK("https://dl.dropboxusercontent.com/scl/fi/vu9bc2ukbz32jb70r3601/sherman-1f85202.jpg?rlkey=n2kbwdrrs2rsi99oa6dsem284&amp;dl=0","Click to download Image")</f>
      </c>
      <c r="C1648" s="0" t="inlineStr">
        <is>
          <t>Sherman Men's Pocket T-Shirt</t>
        </is>
      </c>
      <c r="D1648" s="0" t="inlineStr">
        <is>
          <t>'137554</t>
        </is>
      </c>
      <c r="E1648" s="0" t="inlineStr">
        <is>
          <t>ISU SHERMA M DG:137554C-L</t>
        </is>
      </c>
      <c r="F1648" s="0" t="inlineStr">
        <is>
          <t>'801137554066</t>
        </is>
      </c>
      <c r="G1648" s="0" t="inlineStr">
        <is>
          <t>MENS</t>
        </is>
      </c>
      <c r="H1648" s="0" t="inlineStr">
        <is>
          <t>L</t>
        </is>
      </c>
      <c r="I1648" s="0">
        <v>29.99</v>
      </c>
      <c r="J1648" s="0">
        <v>11</v>
      </c>
    </row>
    <row r="1649" spans="1:10" customHeight="0">
      <c r="A1649" s="0">
        <f>HYPERLINK("https://dl.dropboxusercontent.com/scl/fi/vu9bc2ukbz32jb70r3601/sherman-1f85202.jpg?rlkey=n2kbwdrrs2rsi99oa6dsem284&amp;dl=0","Click to download Image")</f>
      </c>
      <c r="C1649" s="0" t="inlineStr">
        <is>
          <t>Sherman Men's Pocket T-Shirt</t>
        </is>
      </c>
      <c r="D1649" s="0" t="inlineStr">
        <is>
          <t>'137554</t>
        </is>
      </c>
      <c r="E1649" s="0" t="inlineStr">
        <is>
          <t>ISU SHERMA M DG:137554D-XL</t>
        </is>
      </c>
      <c r="F1649" s="0" t="inlineStr">
        <is>
          <t>'801137554073</t>
        </is>
      </c>
      <c r="G1649" s="0" t="inlineStr">
        <is>
          <t>MENS</t>
        </is>
      </c>
      <c r="H1649" s="0" t="inlineStr">
        <is>
          <t>XL</t>
        </is>
      </c>
      <c r="I1649" s="0">
        <v>29.99</v>
      </c>
      <c r="J1649" s="0">
        <v>10</v>
      </c>
    </row>
    <row r="1650" spans="1:10" customHeight="0">
      <c r="A1650" s="0">
        <f>HYPERLINK("https://dl.dropboxusercontent.com/scl/fi/vu9bc2ukbz32jb70r3601/sherman-1f85202.jpg?rlkey=n2kbwdrrs2rsi99oa6dsem284&amp;dl=0","Click to download Image")</f>
      </c>
      <c r="C1650" s="0" t="inlineStr">
        <is>
          <t>Sherman Men's Pocket T-Shirt</t>
        </is>
      </c>
      <c r="D1650" s="0" t="inlineStr">
        <is>
          <t>'137554</t>
        </is>
      </c>
      <c r="E1650" s="0" t="inlineStr">
        <is>
          <t>ISU SHERMA M DG:137554E-2XL</t>
        </is>
      </c>
      <c r="F1650" s="0" t="inlineStr">
        <is>
          <t>'801137554080</t>
        </is>
      </c>
      <c r="G1650" s="0" t="inlineStr">
        <is>
          <t>MENS</t>
        </is>
      </c>
      <c r="H1650" s="0" t="inlineStr">
        <is>
          <t>2XL</t>
        </is>
      </c>
      <c r="I1650" s="0">
        <v>31.99</v>
      </c>
      <c r="J1650" s="0">
        <v>7</v>
      </c>
    </row>
    <row r="1651" spans="1:10" customHeight="0">
      <c r="A1651" s="0">
        <f>HYPERLINK("https://dl.dropboxusercontent.com/scl/fi/vu9bc2ukbz32jb70r3601/sherman-1f85202.jpg?rlkey=n2kbwdrrs2rsi99oa6dsem284&amp;dl=0","Click to download Image")</f>
      </c>
      <c r="C1651" s="0" t="inlineStr">
        <is>
          <t>Sherman Men's Pocket T-Shirt</t>
        </is>
      </c>
      <c r="D1651" s="0" t="inlineStr">
        <is>
          <t>'137554</t>
        </is>
      </c>
      <c r="E1651" s="0" t="inlineStr">
        <is>
          <t>ISU SHERMA M DG:137554F-3XL</t>
        </is>
      </c>
      <c r="F1651" s="0" t="inlineStr">
        <is>
          <t>'801137554097</t>
        </is>
      </c>
      <c r="G1651" s="0" t="inlineStr">
        <is>
          <t>MENS</t>
        </is>
      </c>
      <c r="H1651" s="0" t="inlineStr">
        <is>
          <t>3XL</t>
        </is>
      </c>
      <c r="I1651" s="0">
        <v>31.99</v>
      </c>
      <c r="J1651" s="0">
        <v>5</v>
      </c>
    </row>
    <row r="1652" spans="1:10" customHeight="0">
      <c r="A1652" s="0">
        <f>HYPERLINK("https://dl.dropboxusercontent.com/scl/fi/bnrzkbdd05f3toe1raruu/virtual-reawhite-v01f33212.jpg?rlkey=5flm53rcjvucjbldn0h1sc1xk&amp;dl=0","Click to download Image")</f>
      </c>
      <c r="C1652" s="0" t="inlineStr">
        <is>
          <t>Rea Women's Performance Long Sleeve</t>
        </is>
      </c>
      <c r="D1652" s="0" t="inlineStr">
        <is>
          <t>'141270</t>
        </is>
      </c>
      <c r="E1652" s="0" t="inlineStr">
        <is>
          <t>ISU REA W WE:141270A-S</t>
        </is>
      </c>
      <c r="F1652" s="0" t="inlineStr">
        <is>
          <t>'801141270044</t>
        </is>
      </c>
      <c r="G1652" s="0" t="inlineStr">
        <is>
          <t>WOMENS</t>
        </is>
      </c>
      <c r="H1652" s="0" t="inlineStr">
        <is>
          <t>S</t>
        </is>
      </c>
      <c r="I1652" s="0">
        <v>24.99</v>
      </c>
      <c r="J1652" s="0">
        <v>21</v>
      </c>
    </row>
    <row r="1653" spans="1:10" customHeight="0">
      <c r="A1653" s="0">
        <f>HYPERLINK("https://dl.dropboxusercontent.com/scl/fi/bnrzkbdd05f3toe1raruu/virtual-reawhite-v01f33212.jpg?rlkey=5flm53rcjvucjbldn0h1sc1xk&amp;dl=0","Click to download Image")</f>
      </c>
      <c r="C1653" s="0" t="inlineStr">
        <is>
          <t>Rea Women's Performance Long Sleeve</t>
        </is>
      </c>
      <c r="D1653" s="0" t="inlineStr">
        <is>
          <t>'141270</t>
        </is>
      </c>
      <c r="E1653" s="0" t="inlineStr">
        <is>
          <t>ISU REA W WE:141270B-M</t>
        </is>
      </c>
      <c r="F1653" s="0" t="inlineStr">
        <is>
          <t>'801141270051</t>
        </is>
      </c>
      <c r="G1653" s="0" t="inlineStr">
        <is>
          <t>WOMENS</t>
        </is>
      </c>
      <c r="H1653" s="0" t="inlineStr">
        <is>
          <t>M</t>
        </is>
      </c>
      <c r="I1653" s="0">
        <v>24.99</v>
      </c>
      <c r="J1653" s="0">
        <v>51</v>
      </c>
    </row>
    <row r="1654" spans="1:10" customHeight="0">
      <c r="A1654" s="0">
        <f>HYPERLINK("https://dl.dropboxusercontent.com/scl/fi/bnrzkbdd05f3toe1raruu/virtual-reawhite-v01f33212.jpg?rlkey=5flm53rcjvucjbldn0h1sc1xk&amp;dl=0","Click to download Image")</f>
      </c>
      <c r="C1654" s="0" t="inlineStr">
        <is>
          <t>Rea Women's Performance Long Sleeve</t>
        </is>
      </c>
      <c r="D1654" s="0" t="inlineStr">
        <is>
          <t>'141270</t>
        </is>
      </c>
      <c r="E1654" s="0" t="inlineStr">
        <is>
          <t>ISU REA W WE:141270C-L</t>
        </is>
      </c>
      <c r="F1654" s="0" t="inlineStr">
        <is>
          <t>'801141270068</t>
        </is>
      </c>
      <c r="G1654" s="0" t="inlineStr">
        <is>
          <t>WOMENS</t>
        </is>
      </c>
      <c r="H1654" s="0" t="inlineStr">
        <is>
          <t>L</t>
        </is>
      </c>
      <c r="I1654" s="0">
        <v>24.99</v>
      </c>
      <c r="J1654" s="0">
        <v>45</v>
      </c>
    </row>
    <row r="1655" spans="1:10" customHeight="0">
      <c r="A1655" s="0">
        <f>HYPERLINK("https://dl.dropboxusercontent.com/scl/fi/bnrzkbdd05f3toe1raruu/virtual-reawhite-v01f33212.jpg?rlkey=5flm53rcjvucjbldn0h1sc1xk&amp;dl=0","Click to download Image")</f>
      </c>
      <c r="C1655" s="0" t="inlineStr">
        <is>
          <t>Rea Women's Performance Long Sleeve</t>
        </is>
      </c>
      <c r="D1655" s="0" t="inlineStr">
        <is>
          <t>'141270</t>
        </is>
      </c>
      <c r="E1655" s="0" t="inlineStr">
        <is>
          <t>ISU REA W WE:141270D-XL</t>
        </is>
      </c>
      <c r="F1655" s="0" t="inlineStr">
        <is>
          <t>'801141270075</t>
        </is>
      </c>
      <c r="G1655" s="0" t="inlineStr">
        <is>
          <t>WOMENS</t>
        </is>
      </c>
      <c r="H1655" s="0" t="inlineStr">
        <is>
          <t>XL</t>
        </is>
      </c>
      <c r="I1655" s="0">
        <v>24.99</v>
      </c>
      <c r="J1655" s="0">
        <v>11</v>
      </c>
    </row>
    <row r="1656" spans="1:10" customHeight="0">
      <c r="A1656" s="0">
        <f>HYPERLINK("https://dl.dropboxusercontent.com/scl/fi/bnrzkbdd05f3toe1raruu/virtual-reawhite-v01f33212.jpg?rlkey=5flm53rcjvucjbldn0h1sc1xk&amp;dl=0","Click to download Image")</f>
      </c>
      <c r="C1656" s="0" t="inlineStr">
        <is>
          <t>Rea Women's Performance Long Sleeve</t>
        </is>
      </c>
      <c r="D1656" s="0" t="inlineStr">
        <is>
          <t>'141270</t>
        </is>
      </c>
      <c r="E1656" s="0" t="inlineStr">
        <is>
          <t>ISU REA W WE:141270E-2XL</t>
        </is>
      </c>
      <c r="F1656" s="0" t="inlineStr">
        <is>
          <t>'801141270082</t>
        </is>
      </c>
      <c r="G1656" s="0" t="inlineStr">
        <is>
          <t>WOMENS</t>
        </is>
      </c>
      <c r="H1656" s="0" t="inlineStr">
        <is>
          <t>2XL</t>
        </is>
      </c>
      <c r="I1656" s="0">
        <v>26.99</v>
      </c>
      <c r="J1656" s="0">
        <v>12</v>
      </c>
    </row>
    <row r="1657" spans="1:10" customHeight="0">
      <c r="A1657" s="0">
        <f>HYPERLINK("https://dl.dropboxusercontent.com/scl/fi/bnrzkbdd05f3toe1raruu/virtual-reawhite-v01f33212.jpg?rlkey=5flm53rcjvucjbldn0h1sc1xk&amp;dl=0","Click to download Image")</f>
      </c>
      <c r="C1657" s="0" t="inlineStr">
        <is>
          <t>Rea Women's Performance Long Sleeve</t>
        </is>
      </c>
      <c r="D1657" s="0" t="inlineStr">
        <is>
          <t>'141270</t>
        </is>
      </c>
      <c r="E1657" s="0" t="inlineStr">
        <is>
          <t>ISU REA W WE:141270F-3XL</t>
        </is>
      </c>
      <c r="F1657" s="0" t="inlineStr">
        <is>
          <t>'801141270099</t>
        </is>
      </c>
      <c r="G1657" s="0" t="inlineStr">
        <is>
          <t>WOMENS</t>
        </is>
      </c>
      <c r="H1657" s="0" t="inlineStr">
        <is>
          <t>3XL</t>
        </is>
      </c>
      <c r="I1657" s="0">
        <v>26.99</v>
      </c>
      <c r="J1657" s="0">
        <v>17</v>
      </c>
    </row>
    <row r="1658" spans="1:10" customHeight="0">
      <c r="A1658" s="0">
        <f>HYPERLINK("https://dl.dropboxusercontent.com/scl/fi/fmcrl90y77b5ro6r1kfxp/virtual-nikoblack-v01f03887.jpg?rlkey=fdc9nhwf0kodexjneo65a9e4t&amp;dl=0","Click to download Image")</f>
      </c>
      <c r="C1658" s="0" t="inlineStr">
        <is>
          <t>Niko Men's Polyester T-Shirt</t>
        </is>
      </c>
      <c r="D1658" s="0" t="inlineStr">
        <is>
          <t>'141271</t>
        </is>
      </c>
      <c r="E1658" s="0" t="inlineStr">
        <is>
          <t>ISU NIKO M BK:141271F-3XL</t>
        </is>
      </c>
      <c r="F1658" s="0" t="inlineStr">
        <is>
          <t>'801141271096</t>
        </is>
      </c>
      <c r="G1658" s="0" t="inlineStr">
        <is>
          <t>MENS</t>
        </is>
      </c>
      <c r="H1658" s="0" t="inlineStr">
        <is>
          <t>3XL</t>
        </is>
      </c>
      <c r="I1658" s="0">
        <v>24.99</v>
      </c>
      <c r="J1658" s="0">
        <v>10</v>
      </c>
    </row>
    <row r="1659" spans="1:10" customHeight="0">
      <c r="A1659" s="0">
        <f>HYPERLINK("https://dl.dropboxusercontent.com/scl/fi/y0dkzbjxoo0nnc4g3e3c1/virtual-nikogold-v01f12760.jpg?rlkey=vrmcx0e31eb0r9dck8htbjgc5&amp;dl=0","Click to download Image")</f>
      </c>
      <c r="C1659" s="0" t="inlineStr">
        <is>
          <t>Niko Men's Polyester T-Shirt</t>
        </is>
      </c>
      <c r="D1659" s="0" t="inlineStr">
        <is>
          <t>'141273</t>
        </is>
      </c>
      <c r="E1659" s="0" t="inlineStr">
        <is>
          <t>ISU NIKO M GD:141273F-3XL</t>
        </is>
      </c>
      <c r="F1659" s="0" t="inlineStr">
        <is>
          <t>'801141273090</t>
        </is>
      </c>
      <c r="G1659" s="0" t="inlineStr">
        <is>
          <t>MENS</t>
        </is>
      </c>
      <c r="H1659" s="0" t="inlineStr">
        <is>
          <t>3XL</t>
        </is>
      </c>
      <c r="I1659" s="0">
        <v>24.99</v>
      </c>
      <c r="J1659" s="0">
        <v>7</v>
      </c>
    </row>
    <row r="1660" spans="1:10" customHeight="0">
      <c r="A1660" s="0">
        <f>HYPERLINK("https://dl.dropboxusercontent.com/scl/fi/nv88muasbrtbqpx7yg0jt/140866.jpg?rlkey=v4cfrrojoxk0u2z4tna23ded1&amp;dl=0","Click to download Image")</f>
      </c>
      <c r="C1660" s="0" t="inlineStr">
        <is>
          <t>Cersei Cuffed Men's Beanie</t>
        </is>
      </c>
      <c r="D1660" s="0" t="inlineStr">
        <is>
          <t>'140866</t>
        </is>
      </c>
      <c r="E1660" s="0" t="inlineStr">
        <is>
          <t>ISU CERSEI M RD:140866</t>
        </is>
      </c>
      <c r="F1660" s="0" t="inlineStr">
        <is>
          <t>'701140866012</t>
        </is>
      </c>
      <c r="G1660" s="0" t="inlineStr">
        <is>
          <t>MENS</t>
        </is>
      </c>
      <c r="H1660" s="0" t="inlineStr">
        <is>
          <t>ADULT</t>
        </is>
      </c>
      <c r="I1660" s="0">
        <v>24.99</v>
      </c>
      <c r="J1660" s="0">
        <v>630</v>
      </c>
    </row>
    <row r="1661" spans="1:10" customHeight="0">
      <c r="A1661" s="0">
        <f>HYPERLINK("https://dl.dropboxusercontent.com/scl/fi/qwu2e19s3ua1i19l9mij9/thumb-sideline2023beaniesisuforest84514.jpg?rlkey=bzs9j1yrkhc2hsrdz6btmdesa&amp;dl=0","Click to download Image")</f>
      </c>
      <c r="C1661" s="0" t="inlineStr">
        <is>
          <t>Forest Men's Uncuffed Beanie</t>
        </is>
      </c>
      <c r="D1661" s="0" t="inlineStr">
        <is>
          <t>'140863</t>
        </is>
      </c>
      <c r="E1661" s="0" t="inlineStr">
        <is>
          <t>ISU FOREST M CL:140863</t>
        </is>
      </c>
      <c r="F1661" s="0" t="inlineStr">
        <is>
          <t>'701140863011</t>
        </is>
      </c>
      <c r="G1661" s="0" t="inlineStr">
        <is>
          <t>MENS</t>
        </is>
      </c>
      <c r="H1661" s="0" t="inlineStr">
        <is>
          <t>STANDARD MENS</t>
        </is>
      </c>
      <c r="I1661" s="0">
        <v>24.99</v>
      </c>
      <c r="J1661" s="0">
        <v>331</v>
      </c>
    </row>
    <row r="1662" spans="1:10" customHeight="0">
      <c r="A1662" s="0">
        <f>HYPERLINK("https://dl.dropboxusercontent.com/scl/fi/im0jn94qpjck9vdek43qp/odin-140155-af.jpg?rlkey=g22uniporgcs1saq7z21g5b4x&amp;dl=0","Click to download Image")</f>
      </c>
      <c r="C1662" s="0" t="inlineStr">
        <is>
          <t>Odin Men's Polywarp Cap</t>
        </is>
      </c>
      <c r="D1662" s="0" t="inlineStr">
        <is>
          <t>'140155</t>
        </is>
      </c>
      <c r="E1662" s="0" t="inlineStr">
        <is>
          <t>ISU ODIN M LG:140155</t>
        </is>
      </c>
      <c r="F1662" s="0" t="inlineStr">
        <is>
          <t>'701140155000</t>
        </is>
      </c>
      <c r="G1662" s="0" t="inlineStr">
        <is>
          <t>MENS</t>
        </is>
      </c>
      <c r="H1662" s="0" t="inlineStr">
        <is>
          <t>STANDARD MENS</t>
        </is>
      </c>
      <c r="I1662" s="0">
        <v>24.99</v>
      </c>
      <c r="J1662" s="0">
        <v>163</v>
      </c>
    </row>
    <row r="1663" spans="1:10" customHeight="0">
      <c r="A1663" s="0">
        <f>HYPERLINK("https://dl.dropboxusercontent.com/scl/fi/1ag611vrs2kgj5oz3tx77/odin-t.jpg?rlkey=i5va3bcee3afiydzf9k3lcb0k&amp;dl=0","Click to download Image")</f>
      </c>
      <c r="C1663" s="0" t="inlineStr">
        <is>
          <t>Odin Men's Polywarp Cap</t>
        </is>
      </c>
      <c r="D1663" s="0" t="inlineStr">
        <is>
          <t>'140145</t>
        </is>
      </c>
      <c r="E1663" s="0" t="inlineStr">
        <is>
          <t>ISU ODIN M GY:140145</t>
        </is>
      </c>
      <c r="F1663" s="0" t="inlineStr">
        <is>
          <t>'701140145001</t>
        </is>
      </c>
      <c r="G1663" s="0" t="inlineStr">
        <is>
          <t>MENS</t>
        </is>
      </c>
      <c r="H1663" s="0" t="inlineStr">
        <is>
          <t>STANDARD MENS</t>
        </is>
      </c>
      <c r="I1663" s="0">
        <v>24.99</v>
      </c>
      <c r="J1663" s="0">
        <v>412</v>
      </c>
    </row>
    <row r="1664" spans="1:10" customHeight="0">
      <c r="A1664" s="0">
        <f>HYPERLINK("https://dl.dropboxusercontent.com/scl/fi/qhkoemvv2shbgn9le7fek/odin-140142-af.jpg?rlkey=9g4aiwrea4a7yr84vwu87gonu&amp;dl=0","Click to download Image")</f>
      </c>
      <c r="C1664" s="0" t="inlineStr">
        <is>
          <t>Odin Men's Polywarp Cap</t>
        </is>
      </c>
      <c r="D1664" s="0" t="inlineStr">
        <is>
          <t>'140142</t>
        </is>
      </c>
      <c r="E1664" s="0" t="inlineStr">
        <is>
          <t>ISU ODIN M GD:140142</t>
        </is>
      </c>
      <c r="F1664" s="0" t="inlineStr">
        <is>
          <t>'701140142000</t>
        </is>
      </c>
      <c r="G1664" s="0" t="inlineStr">
        <is>
          <t>MENS</t>
        </is>
      </c>
      <c r="H1664" s="0" t="inlineStr">
        <is>
          <t>STANDARD MENS</t>
        </is>
      </c>
      <c r="I1664" s="0">
        <v>24.99</v>
      </c>
      <c r="J1664" s="0">
        <v>163</v>
      </c>
    </row>
    <row r="1665" spans="1:10" customHeight="0">
      <c r="A1665" s="0">
        <f>HYPERLINK("https://dl.dropboxusercontent.com/scl/fi/2er73qokjnn8rlnstgm4m/nickel-139811-tn.jpg?rlkey=7lwmq8lf2mwroynjwk3kcla0z&amp;dl=0","Click to download Image")</f>
      </c>
      <c r="C1665" s="0" t="inlineStr">
        <is>
          <t>Nickel Women's Cable Knit Beanie</t>
        </is>
      </c>
      <c r="D1665" s="0" t="inlineStr">
        <is>
          <t>'139811</t>
        </is>
      </c>
      <c r="E1665" s="0" t="inlineStr">
        <is>
          <t>ISU NIC2.0 DG:139811</t>
        </is>
      </c>
      <c r="F1665" s="0" t="inlineStr">
        <is>
          <t>'701139811016</t>
        </is>
      </c>
      <c r="G1665" s="0" t="inlineStr">
        <is>
          <t>WOMENS</t>
        </is>
      </c>
      <c r="H1665" s="0" t="inlineStr">
        <is>
          <t>WOMENS</t>
        </is>
      </c>
      <c r="I1665" s="0">
        <v>24.99</v>
      </c>
      <c r="J1665" s="0">
        <v>27</v>
      </c>
    </row>
    <row r="1666" spans="1:10" customHeight="0">
      <c r="A1666" s="0">
        <f>HYPERLINK("https://dl.dropboxusercontent.com/scl/fi/e8cnljl0kylkf0qk9n5fc/bedford05229.jpg?rlkey=dftyksp5yaplt5ksrian6nwaj&amp;dl=0","Click to download Image")</f>
      </c>
      <c r="C1666" s="0" t="inlineStr">
        <is>
          <t>Bedford Pom Beanie</t>
        </is>
      </c>
      <c r="D1666" s="0" t="inlineStr">
        <is>
          <t>'140859</t>
        </is>
      </c>
      <c r="E1666" s="0" t="inlineStr">
        <is>
          <t>ISU BEDFORD M CL:140859</t>
        </is>
      </c>
      <c r="F1666" s="0" t="inlineStr">
        <is>
          <t>'701140859014</t>
        </is>
      </c>
      <c r="G1666" s="0" t="inlineStr">
        <is>
          <t>MENS</t>
        </is>
      </c>
      <c r="H1666" s="0" t="inlineStr">
        <is>
          <t>STANDARD MENS</t>
        </is>
      </c>
      <c r="I1666" s="0">
        <v>24.99</v>
      </c>
      <c r="J1666" s="0">
        <v>51</v>
      </c>
    </row>
    <row r="1667" spans="1:10" customHeight="0">
      <c r="A1667" s="0">
        <f>HYPERLINK("https://dl.dropboxusercontent.com/scl/fi/ocytt024im5yyie0von5t/flint-139112-f.jpg?rlkey=v2pnwkvgvq4ylgjnohtp9r2wr&amp;dl=0","Click to download Image")</f>
      </c>
      <c r="B1667" s="0">
        <f>HYPERLINK("https://dl.dropboxusercontent.com/scl/fi/axrig6cvsngpzxzu587s7/womens-pullover-size-chartsflint.jpg?rlkey=voz3wxxuga8v9nhx4zbbspoiu&amp;dl=0","Click to download SizeChart")</f>
      </c>
      <c r="C1667" s="0" t="inlineStr">
        <is>
          <t>Flint Women's 1/4 Zip</t>
        </is>
      </c>
      <c r="D1667" s="0" t="inlineStr">
        <is>
          <t>'139109</t>
        </is>
      </c>
      <c r="E1667" s="0" t="inlineStr">
        <is>
          <t>ISU FLINT W GD:139109A-S</t>
        </is>
      </c>
      <c r="F1667" s="0" t="inlineStr">
        <is>
          <t>'801139109042</t>
        </is>
      </c>
      <c r="G1667" s="0" t="inlineStr">
        <is>
          <t>WOMENS</t>
        </is>
      </c>
      <c r="H1667" s="0" t="inlineStr">
        <is>
          <t>S</t>
        </is>
      </c>
      <c r="I1667" s="0">
        <v>44.99</v>
      </c>
      <c r="J1667" s="0">
        <v>1</v>
      </c>
    </row>
    <row r="1668" spans="1:10" customHeight="0">
      <c r="A1668" s="0">
        <f>HYPERLINK("https://dl.dropboxusercontent.com/scl/fi/ocytt024im5yyie0von5t/flint-139112-f.jpg?rlkey=v2pnwkvgvq4ylgjnohtp9r2wr&amp;dl=0","Click to download Image")</f>
      </c>
      <c r="B1668" s="0">
        <f>HYPERLINK("https://dl.dropboxusercontent.com/scl/fi/axrig6cvsngpzxzu587s7/womens-pullover-size-chartsflint.jpg?rlkey=voz3wxxuga8v9nhx4zbbspoiu&amp;dl=0","Click to download SizeChart")</f>
      </c>
      <c r="C1668" s="0" t="inlineStr">
        <is>
          <t>Flint Women's 1/4 Zip</t>
        </is>
      </c>
      <c r="D1668" s="0" t="inlineStr">
        <is>
          <t>'139109</t>
        </is>
      </c>
      <c r="E1668" s="0" t="inlineStr">
        <is>
          <t>ISU FLINT W GD:139109B-M</t>
        </is>
      </c>
      <c r="F1668" s="0" t="inlineStr">
        <is>
          <t>'801139109059</t>
        </is>
      </c>
      <c r="G1668" s="0" t="inlineStr">
        <is>
          <t>WOMENS</t>
        </is>
      </c>
      <c r="H1668" s="0" t="inlineStr">
        <is>
          <t>M</t>
        </is>
      </c>
      <c r="I1668" s="0">
        <v>44.99</v>
      </c>
      <c r="J1668" s="0">
        <v>6</v>
      </c>
    </row>
    <row r="1669" spans="1:10" customHeight="0">
      <c r="A1669" s="0">
        <f>HYPERLINK("https://dl.dropboxusercontent.com/scl/fi/ocytt024im5yyie0von5t/flint-139112-f.jpg?rlkey=v2pnwkvgvq4ylgjnohtp9r2wr&amp;dl=0","Click to download Image")</f>
      </c>
      <c r="B1669" s="0">
        <f>HYPERLINK("https://dl.dropboxusercontent.com/scl/fi/axrig6cvsngpzxzu587s7/womens-pullover-size-chartsflint.jpg?rlkey=voz3wxxuga8v9nhx4zbbspoiu&amp;dl=0","Click to download SizeChart")</f>
      </c>
      <c r="C1669" s="0" t="inlineStr">
        <is>
          <t>Flint Women's 1/4 Zip</t>
        </is>
      </c>
      <c r="D1669" s="0" t="inlineStr">
        <is>
          <t>'139109</t>
        </is>
      </c>
      <c r="E1669" s="0" t="inlineStr">
        <is>
          <t>ISU FLINT W GD:139109C-L</t>
        </is>
      </c>
      <c r="F1669" s="0" t="inlineStr">
        <is>
          <t>'801139109066</t>
        </is>
      </c>
      <c r="G1669" s="0" t="inlineStr">
        <is>
          <t>WOMENS</t>
        </is>
      </c>
      <c r="H1669" s="0" t="inlineStr">
        <is>
          <t>L</t>
        </is>
      </c>
      <c r="I1669" s="0">
        <v>44.99</v>
      </c>
      <c r="J1669" s="0">
        <v>3</v>
      </c>
    </row>
    <row r="1670" spans="1:10" customHeight="0">
      <c r="A1670" s="0">
        <f>HYPERLINK("https://dl.dropboxusercontent.com/scl/fi/ocytt024im5yyie0von5t/flint-139112-f.jpg?rlkey=v2pnwkvgvq4ylgjnohtp9r2wr&amp;dl=0","Click to download Image")</f>
      </c>
      <c r="B1670" s="0">
        <f>HYPERLINK("https://dl.dropboxusercontent.com/scl/fi/axrig6cvsngpzxzu587s7/womens-pullover-size-chartsflint.jpg?rlkey=voz3wxxuga8v9nhx4zbbspoiu&amp;dl=0","Click to download SizeChart")</f>
      </c>
      <c r="C1670" s="0" t="inlineStr">
        <is>
          <t>Flint Women's 1/4 Zip</t>
        </is>
      </c>
      <c r="D1670" s="0" t="inlineStr">
        <is>
          <t>'139109</t>
        </is>
      </c>
      <c r="E1670" s="0" t="inlineStr">
        <is>
          <t>ISU FLINT W GD:139109D-XL</t>
        </is>
      </c>
      <c r="F1670" s="0" t="inlineStr">
        <is>
          <t>'801139109073</t>
        </is>
      </c>
      <c r="G1670" s="0" t="inlineStr">
        <is>
          <t>WOMENS</t>
        </is>
      </c>
      <c r="H1670" s="0" t="inlineStr">
        <is>
          <t>XL</t>
        </is>
      </c>
      <c r="I1670" s="0">
        <v>44.99</v>
      </c>
      <c r="J1670" s="0">
        <v>0</v>
      </c>
    </row>
    <row r="1671" spans="1:10" customHeight="0">
      <c r="A1671" s="0">
        <f>HYPERLINK("https://dl.dropboxusercontent.com/scl/fi/ocytt024im5yyie0von5t/flint-139112-f.jpg?rlkey=v2pnwkvgvq4ylgjnohtp9r2wr&amp;dl=0","Click to download Image")</f>
      </c>
      <c r="B1671" s="0">
        <f>HYPERLINK("https://dl.dropboxusercontent.com/scl/fi/axrig6cvsngpzxzu587s7/womens-pullover-size-chartsflint.jpg?rlkey=voz3wxxuga8v9nhx4zbbspoiu&amp;dl=0","Click to download SizeChart")</f>
      </c>
      <c r="C1671" s="0" t="inlineStr">
        <is>
          <t>Flint Women's 1/4 Zip</t>
        </is>
      </c>
      <c r="D1671" s="0" t="inlineStr">
        <is>
          <t>'139109</t>
        </is>
      </c>
      <c r="E1671" s="0" t="inlineStr">
        <is>
          <t>ISU FLINT W GD:139109E-2XL</t>
        </is>
      </c>
      <c r="F1671" s="0" t="inlineStr">
        <is>
          <t>'801139109080</t>
        </is>
      </c>
      <c r="G1671" s="0" t="inlineStr">
        <is>
          <t>WOMENS</t>
        </is>
      </c>
      <c r="H1671" s="0" t="inlineStr">
        <is>
          <t>2XL</t>
        </is>
      </c>
      <c r="I1671" s="0">
        <v>50.99</v>
      </c>
      <c r="J1671" s="0">
        <v>0</v>
      </c>
    </row>
    <row r="1672" spans="1:10" customHeight="0">
      <c r="A1672" s="0">
        <f>HYPERLINK("https://dl.dropboxusercontent.com/scl/fi/ocytt024im5yyie0von5t/flint-139112-f.jpg?rlkey=v2pnwkvgvq4ylgjnohtp9r2wr&amp;dl=0","Click to download Image")</f>
      </c>
      <c r="B1672" s="0">
        <f>HYPERLINK("https://dl.dropboxusercontent.com/scl/fi/axrig6cvsngpzxzu587s7/womens-pullover-size-chartsflint.jpg?rlkey=voz3wxxuga8v9nhx4zbbspoiu&amp;dl=0","Click to download SizeChart")</f>
      </c>
      <c r="C1672" s="0" t="inlineStr">
        <is>
          <t>Flint Women's 1/4 Zip</t>
        </is>
      </c>
      <c r="D1672" s="0" t="inlineStr">
        <is>
          <t>'139109</t>
        </is>
      </c>
      <c r="E1672" s="0" t="inlineStr">
        <is>
          <t>ISU FLINT W GD:139109F-3XL</t>
        </is>
      </c>
      <c r="F1672" s="0" t="inlineStr">
        <is>
          <t>'801139109097</t>
        </is>
      </c>
      <c r="G1672" s="0" t="inlineStr">
        <is>
          <t>WOMENS</t>
        </is>
      </c>
      <c r="H1672" s="0" t="inlineStr">
        <is>
          <t>3XL</t>
        </is>
      </c>
      <c r="I1672" s="0">
        <v>50.99</v>
      </c>
      <c r="J1672" s="0">
        <v>1</v>
      </c>
    </row>
    <row r="1673" spans="1:10" customHeight="0">
      <c r="A1673" s="0">
        <f>HYPERLINK("https://dl.dropboxusercontent.com/scl/fi/linfjhiyanc2dnj8fcpkt/flint-133224t.jpg?rlkey=8x1m9uyutlo9utpspi1i6lr42&amp;dl=0","Click to download Image")</f>
      </c>
      <c r="B1673" s="0">
        <f>HYPERLINK("https://dl.dropboxusercontent.com/scl/fi/axrig6cvsngpzxzu587s7/womens-pullover-size-chartsflint.jpg?rlkey=voz3wxxuga8v9nhx4zbbspoiu&amp;dl=0","Click to download SizeChart")</f>
      </c>
      <c r="C1673" s="0" t="inlineStr">
        <is>
          <t>Flint Women's 1/4 Zip</t>
        </is>
      </c>
      <c r="D1673" s="0" t="inlineStr">
        <is>
          <t>'133224</t>
        </is>
      </c>
      <c r="E1673" s="0" t="inlineStr">
        <is>
          <t>ISU FLINT2 W GY:133224A-S</t>
        </is>
      </c>
      <c r="F1673" s="0" t="inlineStr">
        <is>
          <t>'801133224048</t>
        </is>
      </c>
      <c r="G1673" s="0" t="inlineStr">
        <is>
          <t>WOMENS</t>
        </is>
      </c>
      <c r="H1673" s="0" t="inlineStr">
        <is>
          <t>S</t>
        </is>
      </c>
      <c r="I1673" s="0">
        <v>44.99</v>
      </c>
      <c r="J1673" s="0">
        <v>8</v>
      </c>
    </row>
    <row r="1674" spans="1:10" customHeight="0">
      <c r="A1674" s="0">
        <f>HYPERLINK("https://dl.dropboxusercontent.com/scl/fi/linfjhiyanc2dnj8fcpkt/flint-133224t.jpg?rlkey=8x1m9uyutlo9utpspi1i6lr42&amp;dl=0","Click to download Image")</f>
      </c>
      <c r="B1674" s="0">
        <f>HYPERLINK("https://dl.dropboxusercontent.com/scl/fi/axrig6cvsngpzxzu587s7/womens-pullover-size-chartsflint.jpg?rlkey=voz3wxxuga8v9nhx4zbbspoiu&amp;dl=0","Click to download SizeChart")</f>
      </c>
      <c r="C1674" s="0" t="inlineStr">
        <is>
          <t>Flint Women's 1/4 Zip</t>
        </is>
      </c>
      <c r="D1674" s="0" t="inlineStr">
        <is>
          <t>'133224</t>
        </is>
      </c>
      <c r="E1674" s="0" t="inlineStr">
        <is>
          <t>ISU FLINT2 W GY:133224B-M</t>
        </is>
      </c>
      <c r="F1674" s="0" t="inlineStr">
        <is>
          <t>'801133224055</t>
        </is>
      </c>
      <c r="G1674" s="0" t="inlineStr">
        <is>
          <t>WOMENS</t>
        </is>
      </c>
      <c r="H1674" s="0" t="inlineStr">
        <is>
          <t>M</t>
        </is>
      </c>
      <c r="I1674" s="0">
        <v>44.99</v>
      </c>
      <c r="J1674" s="0">
        <v>16</v>
      </c>
    </row>
    <row r="1675" spans="1:10" customHeight="0">
      <c r="A1675" s="0">
        <f>HYPERLINK("https://dl.dropboxusercontent.com/scl/fi/linfjhiyanc2dnj8fcpkt/flint-133224t.jpg?rlkey=8x1m9uyutlo9utpspi1i6lr42&amp;dl=0","Click to download Image")</f>
      </c>
      <c r="B1675" s="0">
        <f>HYPERLINK("https://dl.dropboxusercontent.com/scl/fi/axrig6cvsngpzxzu587s7/womens-pullover-size-chartsflint.jpg?rlkey=voz3wxxuga8v9nhx4zbbspoiu&amp;dl=0","Click to download SizeChart")</f>
      </c>
      <c r="C1675" s="0" t="inlineStr">
        <is>
          <t>Flint Women's 1/4 Zip</t>
        </is>
      </c>
      <c r="D1675" s="0" t="inlineStr">
        <is>
          <t>'133224</t>
        </is>
      </c>
      <c r="E1675" s="0" t="inlineStr">
        <is>
          <t>ISU FLINT2 W GY:133224C-L</t>
        </is>
      </c>
      <c r="F1675" s="0" t="inlineStr">
        <is>
          <t>'801133224062</t>
        </is>
      </c>
      <c r="G1675" s="0" t="inlineStr">
        <is>
          <t>WOMENS</t>
        </is>
      </c>
      <c r="H1675" s="0" t="inlineStr">
        <is>
          <t>L</t>
        </is>
      </c>
      <c r="I1675" s="0">
        <v>44.99</v>
      </c>
      <c r="J1675" s="0">
        <v>19</v>
      </c>
    </row>
    <row r="1676" spans="1:10" customHeight="0">
      <c r="A1676" s="0">
        <f>HYPERLINK("https://dl.dropboxusercontent.com/scl/fi/linfjhiyanc2dnj8fcpkt/flint-133224t.jpg?rlkey=8x1m9uyutlo9utpspi1i6lr42&amp;dl=0","Click to download Image")</f>
      </c>
      <c r="B1676" s="0">
        <f>HYPERLINK("https://dl.dropboxusercontent.com/scl/fi/axrig6cvsngpzxzu587s7/womens-pullover-size-chartsflint.jpg?rlkey=voz3wxxuga8v9nhx4zbbspoiu&amp;dl=0","Click to download SizeChart")</f>
      </c>
      <c r="C1676" s="0" t="inlineStr">
        <is>
          <t>Flint Women's 1/4 Zip</t>
        </is>
      </c>
      <c r="D1676" s="0" t="inlineStr">
        <is>
          <t>'133224</t>
        </is>
      </c>
      <c r="E1676" s="0" t="inlineStr">
        <is>
          <t>ISU FLINT2 W GY:133224D-XL</t>
        </is>
      </c>
      <c r="F1676" s="0" t="inlineStr">
        <is>
          <t>'801133224079</t>
        </is>
      </c>
      <c r="G1676" s="0" t="inlineStr">
        <is>
          <t>WOMENS</t>
        </is>
      </c>
      <c r="H1676" s="0" t="inlineStr">
        <is>
          <t>XL</t>
        </is>
      </c>
      <c r="I1676" s="0">
        <v>44.99</v>
      </c>
      <c r="J1676" s="0">
        <v>7</v>
      </c>
    </row>
    <row r="1677" spans="1:10" customHeight="0">
      <c r="A1677" s="0">
        <f>HYPERLINK("https://dl.dropboxusercontent.com/scl/fi/linfjhiyanc2dnj8fcpkt/flint-133224t.jpg?rlkey=8x1m9uyutlo9utpspi1i6lr42&amp;dl=0","Click to download Image")</f>
      </c>
      <c r="B1677" s="0">
        <f>HYPERLINK("https://dl.dropboxusercontent.com/scl/fi/axrig6cvsngpzxzu587s7/womens-pullover-size-chartsflint.jpg?rlkey=voz3wxxuga8v9nhx4zbbspoiu&amp;dl=0","Click to download SizeChart")</f>
      </c>
      <c r="C1677" s="0" t="inlineStr">
        <is>
          <t>Flint Women's 1/4 Zip</t>
        </is>
      </c>
      <c r="D1677" s="0" t="inlineStr">
        <is>
          <t>'133224</t>
        </is>
      </c>
      <c r="E1677" s="0" t="inlineStr">
        <is>
          <t>ISU FLINT2 W GY:133224E-2XL</t>
        </is>
      </c>
      <c r="F1677" s="0" t="inlineStr">
        <is>
          <t>'801133224086</t>
        </is>
      </c>
      <c r="G1677" s="0" t="inlineStr">
        <is>
          <t>WOMENS</t>
        </is>
      </c>
      <c r="H1677" s="0" t="inlineStr">
        <is>
          <t>2XL</t>
        </is>
      </c>
      <c r="I1677" s="0">
        <v>48.99</v>
      </c>
      <c r="J1677" s="0">
        <v>10</v>
      </c>
    </row>
    <row r="1678" spans="1:10" customHeight="0">
      <c r="A1678" s="0">
        <f>HYPERLINK("https://dl.dropboxusercontent.com/scl/fi/linfjhiyanc2dnj8fcpkt/flint-133224t.jpg?rlkey=8x1m9uyutlo9utpspi1i6lr42&amp;dl=0","Click to download Image")</f>
      </c>
      <c r="B1678" s="0">
        <f>HYPERLINK("https://dl.dropboxusercontent.com/scl/fi/axrig6cvsngpzxzu587s7/womens-pullover-size-chartsflint.jpg?rlkey=voz3wxxuga8v9nhx4zbbspoiu&amp;dl=0","Click to download SizeChart")</f>
      </c>
      <c r="C1678" s="0" t="inlineStr">
        <is>
          <t>Flint Women's 1/4 Zip</t>
        </is>
      </c>
      <c r="D1678" s="0" t="inlineStr">
        <is>
          <t>'133224</t>
        </is>
      </c>
      <c r="E1678" s="0" t="inlineStr">
        <is>
          <t>ISU FLINT2 W GY:133224F-3XL</t>
        </is>
      </c>
      <c r="F1678" s="0" t="inlineStr">
        <is>
          <t>'801133224093</t>
        </is>
      </c>
      <c r="G1678" s="0" t="inlineStr">
        <is>
          <t>WOMENS</t>
        </is>
      </c>
      <c r="H1678" s="0" t="inlineStr">
        <is>
          <t>3XL</t>
        </is>
      </c>
      <c r="I1678" s="0">
        <v>48.99</v>
      </c>
      <c r="J1678" s="0">
        <v>8</v>
      </c>
    </row>
    <row r="1679" spans="1:10" customHeight="0">
      <c r="A1679" s="0">
        <f>HYPERLINK("https://dl.dropboxusercontent.com/scl/fi/dr7fum609s5k7b2dh56d2/flint-133225-tn.jpg?rlkey=tz5a58zpd8pui3ob1exywe0wm&amp;dl=0","Click to download Image")</f>
      </c>
      <c r="C1679" s="0" t="inlineStr">
        <is>
          <t>Flint Youth 1/4 Zip</t>
        </is>
      </c>
      <c r="D1679" s="0" t="inlineStr">
        <is>
          <t>'133225</t>
        </is>
      </c>
      <c r="E1679" s="0" t="inlineStr">
        <is>
          <t>ISU FLINT Y CL:133225B-YS</t>
        </is>
      </c>
      <c r="F1679" s="0" t="inlineStr">
        <is>
          <t>'801133225014</t>
        </is>
      </c>
      <c r="G1679" s="0" t="inlineStr">
        <is>
          <t>YOUTH</t>
        </is>
      </c>
      <c r="H1679" s="0" t="inlineStr">
        <is>
          <t>YS</t>
        </is>
      </c>
      <c r="I1679" s="0">
        <v>34.99</v>
      </c>
      <c r="J1679" s="0">
        <v>7</v>
      </c>
    </row>
    <row r="1680" spans="1:10" customHeight="0">
      <c r="A1680" s="0">
        <f>HYPERLINK("https://dl.dropboxusercontent.com/scl/fi/dr7fum609s5k7b2dh56d2/flint-133225-tn.jpg?rlkey=tz5a58zpd8pui3ob1exywe0wm&amp;dl=0","Click to download Image")</f>
      </c>
      <c r="C1680" s="0" t="inlineStr">
        <is>
          <t>Flint Youth 1/4 Zip</t>
        </is>
      </c>
      <c r="D1680" s="0" t="inlineStr">
        <is>
          <t>'133225</t>
        </is>
      </c>
      <c r="E1680" s="0" t="inlineStr">
        <is>
          <t>ISU FLINT Y CL:133225C-YM</t>
        </is>
      </c>
      <c r="F1680" s="0" t="inlineStr">
        <is>
          <t>'801133225021</t>
        </is>
      </c>
      <c r="G1680" s="0" t="inlineStr">
        <is>
          <t>YOUTH</t>
        </is>
      </c>
      <c r="H1680" s="0" t="inlineStr">
        <is>
          <t>YM</t>
        </is>
      </c>
      <c r="I1680" s="0">
        <v>34.99</v>
      </c>
      <c r="J1680" s="0">
        <v>1</v>
      </c>
    </row>
    <row r="1681" spans="1:10" customHeight="0">
      <c r="A1681" s="0">
        <f>HYPERLINK("https://dl.dropboxusercontent.com/scl/fi/dr7fum609s5k7b2dh56d2/flint-133225-tn.jpg?rlkey=tz5a58zpd8pui3ob1exywe0wm&amp;dl=0","Click to download Image")</f>
      </c>
      <c r="C1681" s="0" t="inlineStr">
        <is>
          <t>Flint Youth 1/4 Zip</t>
        </is>
      </c>
      <c r="D1681" s="0" t="inlineStr">
        <is>
          <t>'133225</t>
        </is>
      </c>
      <c r="E1681" s="0" t="inlineStr">
        <is>
          <t>ISU FLINT Y CL:133225D-YL</t>
        </is>
      </c>
      <c r="F1681" s="0" t="inlineStr">
        <is>
          <t>'801133225038</t>
        </is>
      </c>
      <c r="G1681" s="0" t="inlineStr">
        <is>
          <t>YOUTH</t>
        </is>
      </c>
      <c r="H1681" s="0" t="inlineStr">
        <is>
          <t>YL</t>
        </is>
      </c>
      <c r="I1681" s="0">
        <v>34.99</v>
      </c>
      <c r="J1681" s="0">
        <v>8</v>
      </c>
    </row>
    <row r="1682" spans="1:10" customHeight="0">
      <c r="A1682" s="0">
        <f>HYPERLINK("https://dl.dropboxusercontent.com/scl/fi/dr7fum609s5k7b2dh56d2/flint-133225-tn.jpg?rlkey=tz5a58zpd8pui3ob1exywe0wm&amp;dl=0","Click to download Image")</f>
      </c>
      <c r="C1682" s="0" t="inlineStr">
        <is>
          <t>Flint Youth 1/4 Zip</t>
        </is>
      </c>
      <c r="D1682" s="0" t="inlineStr">
        <is>
          <t>'133225</t>
        </is>
      </c>
      <c r="E1682" s="0" t="inlineStr">
        <is>
          <t>ISU FLINT Y CL:133225E-YXL</t>
        </is>
      </c>
      <c r="F1682" s="0" t="inlineStr">
        <is>
          <t>'801133225045</t>
        </is>
      </c>
      <c r="G1682" s="0" t="inlineStr">
        <is>
          <t>YOUTH</t>
        </is>
      </c>
      <c r="H1682" s="0" t="inlineStr">
        <is>
          <t>YXL</t>
        </is>
      </c>
      <c r="I1682" s="0">
        <v>34.99</v>
      </c>
      <c r="J1682" s="0">
        <v>11</v>
      </c>
    </row>
    <row r="1683" spans="1:10" customHeight="0">
      <c r="A1683" s="0">
        <f>HYPERLINK("https://dl.dropboxusercontent.com/scl/fi/lgjk4kn419kefut4y2tfh/flint-cl.jpg?rlkey=1na3hvs1e7o46d3gmioa51g17&amp;dl=0","Click to download Image")</f>
      </c>
      <c r="B1683" s="0">
        <f>HYPERLINK("https://dl.dropboxusercontent.com/scl/fi/65uiyxansiwd70r1nqf38/mens-pullover-size-chartsflint.jpg?rlkey=fjnlce0o14cen1je3gh9jnftx&amp;dl=0","Click to download SizeChart")</f>
      </c>
      <c r="C1683" s="0" t="inlineStr">
        <is>
          <t>Flint Men's 1/4 Zip</t>
        </is>
      </c>
      <c r="D1683" s="0" t="inlineStr">
        <is>
          <t>'133221</t>
        </is>
      </c>
      <c r="E1683" s="0" t="inlineStr">
        <is>
          <t>ISU FLINT2 M CL:133221A-S</t>
        </is>
      </c>
      <c r="F1683" s="0" t="inlineStr">
        <is>
          <t>'801133221047</t>
        </is>
      </c>
      <c r="G1683" s="0" t="inlineStr">
        <is>
          <t>MENS</t>
        </is>
      </c>
      <c r="H1683" s="0" t="inlineStr">
        <is>
          <t>S</t>
        </is>
      </c>
      <c r="I1683" s="0">
        <v>44.99</v>
      </c>
      <c r="J1683" s="0">
        <v>20</v>
      </c>
    </row>
    <row r="1684" spans="1:10" customHeight="0">
      <c r="A1684" s="0">
        <f>HYPERLINK("https://dl.dropboxusercontent.com/scl/fi/lgjk4kn419kefut4y2tfh/flint-cl.jpg?rlkey=1na3hvs1e7o46d3gmioa51g17&amp;dl=0","Click to download Image")</f>
      </c>
      <c r="B1684" s="0">
        <f>HYPERLINK("https://dl.dropboxusercontent.com/scl/fi/65uiyxansiwd70r1nqf38/mens-pullover-size-chartsflint.jpg?rlkey=fjnlce0o14cen1je3gh9jnftx&amp;dl=0","Click to download SizeChart")</f>
      </c>
      <c r="C1684" s="0" t="inlineStr">
        <is>
          <t>Flint Men's 1/4 Zip</t>
        </is>
      </c>
      <c r="D1684" s="0" t="inlineStr">
        <is>
          <t>'133221</t>
        </is>
      </c>
      <c r="E1684" s="0" t="inlineStr">
        <is>
          <t>ISU FLINT2 M CL:133221B-M</t>
        </is>
      </c>
      <c r="F1684" s="0" t="inlineStr">
        <is>
          <t>'801133221054</t>
        </is>
      </c>
      <c r="G1684" s="0" t="inlineStr">
        <is>
          <t>MENS</t>
        </is>
      </c>
      <c r="H1684" s="0" t="inlineStr">
        <is>
          <t>M</t>
        </is>
      </c>
      <c r="I1684" s="0">
        <v>44.99</v>
      </c>
      <c r="J1684" s="0">
        <v>20</v>
      </c>
    </row>
    <row r="1685" spans="1:10" customHeight="0">
      <c r="A1685" s="0">
        <f>HYPERLINK("https://dl.dropboxusercontent.com/scl/fi/lgjk4kn419kefut4y2tfh/flint-cl.jpg?rlkey=1na3hvs1e7o46d3gmioa51g17&amp;dl=0","Click to download Image")</f>
      </c>
      <c r="B1685" s="0">
        <f>HYPERLINK("https://dl.dropboxusercontent.com/scl/fi/65uiyxansiwd70r1nqf38/mens-pullover-size-chartsflint.jpg?rlkey=fjnlce0o14cen1je3gh9jnftx&amp;dl=0","Click to download SizeChart")</f>
      </c>
      <c r="C1685" s="0" t="inlineStr">
        <is>
          <t>Flint Men's 1/4 Zip</t>
        </is>
      </c>
      <c r="D1685" s="0" t="inlineStr">
        <is>
          <t>'133221</t>
        </is>
      </c>
      <c r="E1685" s="0" t="inlineStr">
        <is>
          <t>ISU FLINT2 M CL:133221C-L</t>
        </is>
      </c>
      <c r="F1685" s="0" t="inlineStr">
        <is>
          <t>'801133221061</t>
        </is>
      </c>
      <c r="G1685" s="0" t="inlineStr">
        <is>
          <t>MENS</t>
        </is>
      </c>
      <c r="H1685" s="0" t="inlineStr">
        <is>
          <t>L</t>
        </is>
      </c>
      <c r="I1685" s="0">
        <v>44.99</v>
      </c>
      <c r="J1685" s="0">
        <v>20</v>
      </c>
    </row>
    <row r="1686" spans="1:10" customHeight="0">
      <c r="A1686" s="0">
        <f>HYPERLINK("https://dl.dropboxusercontent.com/scl/fi/lgjk4kn419kefut4y2tfh/flint-cl.jpg?rlkey=1na3hvs1e7o46d3gmioa51g17&amp;dl=0","Click to download Image")</f>
      </c>
      <c r="B1686" s="0">
        <f>HYPERLINK("https://dl.dropboxusercontent.com/scl/fi/65uiyxansiwd70r1nqf38/mens-pullover-size-chartsflint.jpg?rlkey=fjnlce0o14cen1je3gh9jnftx&amp;dl=0","Click to download SizeChart")</f>
      </c>
      <c r="C1686" s="0" t="inlineStr">
        <is>
          <t>Flint Men's 1/4 Zip</t>
        </is>
      </c>
      <c r="D1686" s="0" t="inlineStr">
        <is>
          <t>'133221</t>
        </is>
      </c>
      <c r="E1686" s="0" t="inlineStr">
        <is>
          <t>ISU FLINT2 M CL:133221D-XL</t>
        </is>
      </c>
      <c r="F1686" s="0" t="inlineStr">
        <is>
          <t>'801133221078</t>
        </is>
      </c>
      <c r="G1686" s="0" t="inlineStr">
        <is>
          <t>MENS</t>
        </is>
      </c>
      <c r="H1686" s="0" t="inlineStr">
        <is>
          <t>XL</t>
        </is>
      </c>
      <c r="I1686" s="0">
        <v>44.99</v>
      </c>
      <c r="J1686" s="0">
        <v>20</v>
      </c>
    </row>
    <row r="1687" spans="1:10" customHeight="0">
      <c r="A1687" s="0">
        <f>HYPERLINK("https://dl.dropboxusercontent.com/scl/fi/lgjk4kn419kefut4y2tfh/flint-cl.jpg?rlkey=1na3hvs1e7o46d3gmioa51g17&amp;dl=0","Click to download Image")</f>
      </c>
      <c r="B1687" s="0">
        <f>HYPERLINK("https://dl.dropboxusercontent.com/scl/fi/65uiyxansiwd70r1nqf38/mens-pullover-size-chartsflint.jpg?rlkey=fjnlce0o14cen1je3gh9jnftx&amp;dl=0","Click to download SizeChart")</f>
      </c>
      <c r="C1687" s="0" t="inlineStr">
        <is>
          <t>Flint Men's 1/4 Zip</t>
        </is>
      </c>
      <c r="D1687" s="0" t="inlineStr">
        <is>
          <t>'133221</t>
        </is>
      </c>
      <c r="E1687" s="0" t="inlineStr">
        <is>
          <t>ISU FLINT2 M CL:133221E-2XL</t>
        </is>
      </c>
      <c r="F1687" s="0" t="inlineStr">
        <is>
          <t>'801133221085</t>
        </is>
      </c>
      <c r="G1687" s="0" t="inlineStr">
        <is>
          <t>MENS</t>
        </is>
      </c>
      <c r="H1687" s="0" t="inlineStr">
        <is>
          <t>2XL</t>
        </is>
      </c>
      <c r="I1687" s="0">
        <v>46.99</v>
      </c>
      <c r="J1687" s="0">
        <v>20</v>
      </c>
    </row>
    <row r="1688" spans="1:10" customHeight="0">
      <c r="A1688" s="0">
        <f>HYPERLINK("https://dl.dropboxusercontent.com/scl/fi/lgjk4kn419kefut4y2tfh/flint-cl.jpg?rlkey=1na3hvs1e7o46d3gmioa51g17&amp;dl=0","Click to download Image")</f>
      </c>
      <c r="B1688" s="0">
        <f>HYPERLINK("https://dl.dropboxusercontent.com/scl/fi/65uiyxansiwd70r1nqf38/mens-pullover-size-chartsflint.jpg?rlkey=fjnlce0o14cen1je3gh9jnftx&amp;dl=0","Click to download SizeChart")</f>
      </c>
      <c r="C1688" s="0" t="inlineStr">
        <is>
          <t>Flint Men's 1/4 Zip</t>
        </is>
      </c>
      <c r="D1688" s="0" t="inlineStr">
        <is>
          <t>'133221</t>
        </is>
      </c>
      <c r="E1688" s="0" t="inlineStr">
        <is>
          <t>ISU FLINT2 M CL:133221F-3XL</t>
        </is>
      </c>
      <c r="F1688" s="0" t="inlineStr">
        <is>
          <t>'801133221092</t>
        </is>
      </c>
      <c r="G1688" s="0" t="inlineStr">
        <is>
          <t>MENS</t>
        </is>
      </c>
      <c r="H1688" s="0" t="inlineStr">
        <is>
          <t>3XL</t>
        </is>
      </c>
      <c r="I1688" s="0">
        <v>46.99</v>
      </c>
      <c r="J1688" s="0">
        <v>20</v>
      </c>
    </row>
    <row r="1689" spans="1:10" customHeight="0">
      <c r="A1689" s="0">
        <f>HYPERLINK("https://dl.dropboxusercontent.com/scl/fi/4bjsu4883mb52fwrs3kck/flint-gd.jpg?rlkey=ehipjv74v9v4fj3h6jdj1ynof&amp;dl=0","Click to download Image")</f>
      </c>
      <c r="B1689" s="0">
        <f>HYPERLINK("https://dl.dropboxusercontent.com/scl/fi/65uiyxansiwd70r1nqf38/mens-pullover-size-chartsflint.jpg?rlkey=fjnlce0o14cen1je3gh9jnftx&amp;dl=0","Click to download SizeChart")</f>
      </c>
      <c r="C1689" s="0" t="inlineStr">
        <is>
          <t>Flint Men's 1/4 Zip</t>
        </is>
      </c>
      <c r="D1689" s="0" t="inlineStr">
        <is>
          <t>'139111</t>
        </is>
      </c>
      <c r="E1689" s="0" t="inlineStr">
        <is>
          <t>ISU FLINT M GD:139111A-S</t>
        </is>
      </c>
      <c r="F1689" s="0" t="inlineStr">
        <is>
          <t>'801139111045</t>
        </is>
      </c>
      <c r="G1689" s="0" t="inlineStr">
        <is>
          <t>MENS</t>
        </is>
      </c>
      <c r="H1689" s="0" t="inlineStr">
        <is>
          <t>S</t>
        </is>
      </c>
      <c r="I1689" s="0">
        <v>44.99</v>
      </c>
      <c r="J1689" s="0">
        <v>2</v>
      </c>
    </row>
    <row r="1690" spans="1:10" customHeight="0">
      <c r="A1690" s="0">
        <f>HYPERLINK("https://dl.dropboxusercontent.com/scl/fi/4bjsu4883mb52fwrs3kck/flint-gd.jpg?rlkey=ehipjv74v9v4fj3h6jdj1ynof&amp;dl=0","Click to download Image")</f>
      </c>
      <c r="B1690" s="0">
        <f>HYPERLINK("https://dl.dropboxusercontent.com/scl/fi/65uiyxansiwd70r1nqf38/mens-pullover-size-chartsflint.jpg?rlkey=fjnlce0o14cen1je3gh9jnftx&amp;dl=0","Click to download SizeChart")</f>
      </c>
      <c r="C1690" s="0" t="inlineStr">
        <is>
          <t>Flint Men's 1/4 Zip</t>
        </is>
      </c>
      <c r="D1690" s="0" t="inlineStr">
        <is>
          <t>'139111</t>
        </is>
      </c>
      <c r="E1690" s="0" t="inlineStr">
        <is>
          <t>ISU FLINT M GD:139111B-M</t>
        </is>
      </c>
      <c r="F1690" s="0" t="inlineStr">
        <is>
          <t>'801139111052</t>
        </is>
      </c>
      <c r="G1690" s="0" t="inlineStr">
        <is>
          <t>MENS</t>
        </is>
      </c>
      <c r="H1690" s="0" t="inlineStr">
        <is>
          <t>M</t>
        </is>
      </c>
      <c r="I1690" s="0">
        <v>44.99</v>
      </c>
      <c r="J1690" s="0">
        <v>5</v>
      </c>
    </row>
    <row r="1691" spans="1:10" customHeight="0">
      <c r="A1691" s="0">
        <f>HYPERLINK("https://dl.dropboxusercontent.com/scl/fi/4bjsu4883mb52fwrs3kck/flint-gd.jpg?rlkey=ehipjv74v9v4fj3h6jdj1ynof&amp;dl=0","Click to download Image")</f>
      </c>
      <c r="B1691" s="0">
        <f>HYPERLINK("https://dl.dropboxusercontent.com/scl/fi/65uiyxansiwd70r1nqf38/mens-pullover-size-chartsflint.jpg?rlkey=fjnlce0o14cen1je3gh9jnftx&amp;dl=0","Click to download SizeChart")</f>
      </c>
      <c r="C1691" s="0" t="inlineStr">
        <is>
          <t>Flint Men's 1/4 Zip</t>
        </is>
      </c>
      <c r="D1691" s="0" t="inlineStr">
        <is>
          <t>'139111</t>
        </is>
      </c>
      <c r="E1691" s="0" t="inlineStr">
        <is>
          <t>ISU FLINT M GD:139111C-L</t>
        </is>
      </c>
      <c r="F1691" s="0" t="inlineStr">
        <is>
          <t>'801139111069</t>
        </is>
      </c>
      <c r="G1691" s="0" t="inlineStr">
        <is>
          <t>MENS</t>
        </is>
      </c>
      <c r="H1691" s="0" t="inlineStr">
        <is>
          <t>L</t>
        </is>
      </c>
      <c r="I1691" s="0">
        <v>44.99</v>
      </c>
      <c r="J1691" s="0">
        <v>5</v>
      </c>
    </row>
    <row r="1692" spans="1:10" customHeight="0">
      <c r="A1692" s="0">
        <f>HYPERLINK("https://dl.dropboxusercontent.com/scl/fi/4bjsu4883mb52fwrs3kck/flint-gd.jpg?rlkey=ehipjv74v9v4fj3h6jdj1ynof&amp;dl=0","Click to download Image")</f>
      </c>
      <c r="B1692" s="0">
        <f>HYPERLINK("https://dl.dropboxusercontent.com/scl/fi/65uiyxansiwd70r1nqf38/mens-pullover-size-chartsflint.jpg?rlkey=fjnlce0o14cen1je3gh9jnftx&amp;dl=0","Click to download SizeChart")</f>
      </c>
      <c r="C1692" s="0" t="inlineStr">
        <is>
          <t>Flint Men's 1/4 Zip</t>
        </is>
      </c>
      <c r="D1692" s="0" t="inlineStr">
        <is>
          <t>'139111</t>
        </is>
      </c>
      <c r="E1692" s="0" t="inlineStr">
        <is>
          <t>ISU FLINT M GD:139111D-XL</t>
        </is>
      </c>
      <c r="F1692" s="0" t="inlineStr">
        <is>
          <t>'801139111076</t>
        </is>
      </c>
      <c r="G1692" s="0" t="inlineStr">
        <is>
          <t>MENS</t>
        </is>
      </c>
      <c r="H1692" s="0" t="inlineStr">
        <is>
          <t>XL</t>
        </is>
      </c>
      <c r="I1692" s="0">
        <v>44.99</v>
      </c>
      <c r="J1692" s="0">
        <v>7</v>
      </c>
    </row>
    <row r="1693" spans="1:10" customHeight="0">
      <c r="A1693" s="0">
        <f>HYPERLINK("https://dl.dropboxusercontent.com/scl/fi/4bjsu4883mb52fwrs3kck/flint-gd.jpg?rlkey=ehipjv74v9v4fj3h6jdj1ynof&amp;dl=0","Click to download Image")</f>
      </c>
      <c r="B1693" s="0">
        <f>HYPERLINK("https://dl.dropboxusercontent.com/scl/fi/65uiyxansiwd70r1nqf38/mens-pullover-size-chartsflint.jpg?rlkey=fjnlce0o14cen1je3gh9jnftx&amp;dl=0","Click to download SizeChart")</f>
      </c>
      <c r="C1693" s="0" t="inlineStr">
        <is>
          <t>Flint Men's 1/4 Zip</t>
        </is>
      </c>
      <c r="D1693" s="0" t="inlineStr">
        <is>
          <t>'139111</t>
        </is>
      </c>
      <c r="E1693" s="0" t="inlineStr">
        <is>
          <t>ISU FLINT M GD:139111E-2XL</t>
        </is>
      </c>
      <c r="F1693" s="0" t="inlineStr">
        <is>
          <t>'801139111083</t>
        </is>
      </c>
      <c r="G1693" s="0" t="inlineStr">
        <is>
          <t>MENS</t>
        </is>
      </c>
      <c r="H1693" s="0" t="inlineStr">
        <is>
          <t>2XL</t>
        </is>
      </c>
      <c r="I1693" s="0">
        <v>46.99</v>
      </c>
      <c r="J1693" s="0">
        <v>5</v>
      </c>
    </row>
    <row r="1694" spans="1:10" customHeight="0">
      <c r="A1694" s="0">
        <f>HYPERLINK("https://dl.dropboxusercontent.com/scl/fi/4bjsu4883mb52fwrs3kck/flint-gd.jpg?rlkey=ehipjv74v9v4fj3h6jdj1ynof&amp;dl=0","Click to download Image")</f>
      </c>
      <c r="B1694" s="0">
        <f>HYPERLINK("https://dl.dropboxusercontent.com/scl/fi/65uiyxansiwd70r1nqf38/mens-pullover-size-chartsflint.jpg?rlkey=fjnlce0o14cen1je3gh9jnftx&amp;dl=0","Click to download SizeChart")</f>
      </c>
      <c r="C1694" s="0" t="inlineStr">
        <is>
          <t>Flint Men's 1/4 Zip</t>
        </is>
      </c>
      <c r="D1694" s="0" t="inlineStr">
        <is>
          <t>'139111</t>
        </is>
      </c>
      <c r="E1694" s="0" t="inlineStr">
        <is>
          <t>ISU FLINT M GD:139111F-3XL</t>
        </is>
      </c>
      <c r="F1694" s="0" t="inlineStr">
        <is>
          <t>'801139111090</t>
        </is>
      </c>
      <c r="G1694" s="0" t="inlineStr">
        <is>
          <t>MENS</t>
        </is>
      </c>
      <c r="H1694" s="0" t="inlineStr">
        <is>
          <t>3XL</t>
        </is>
      </c>
      <c r="I1694" s="0">
        <v>46.99</v>
      </c>
      <c r="J1694" s="0">
        <v>3</v>
      </c>
    </row>
    <row r="1695" spans="1:10" customHeight="0">
      <c r="A1695" s="0">
        <f>HYPERLINK("https://dl.dropboxusercontent.com/scl/fi/kmfv0jz02ut8uc5iaanlw/quincy-133639-tn.jpg?rlkey=v8lpigod4i1aihoxc6ms29u8j&amp;dl=0","Click to download Image")</f>
      </c>
      <c r="B1695" s="0">
        <f>HYPERLINK("https://dl.dropboxusercontent.com/scl/fi/h7507dgsalvgo07f3z67d/mens-hoodie-size-chartsquincy.jpg?rlkey=s9yueg6v9uu753yo0nsubwwxu&amp;dl=0","Click to download SizeChart")</f>
      </c>
      <c r="C1695" s="0" t="inlineStr">
        <is>
          <t>Quincy Men's Fleece Hoodie</t>
        </is>
      </c>
      <c r="D1695" s="0" t="inlineStr">
        <is>
          <t>'133639</t>
        </is>
      </c>
      <c r="E1695" s="0" t="inlineStr">
        <is>
          <t>ISU QUINCY M CL:133639A-S</t>
        </is>
      </c>
      <c r="F1695" s="0" t="inlineStr">
        <is>
          <t>'801133639040</t>
        </is>
      </c>
      <c r="G1695" s="0" t="inlineStr">
        <is>
          <t>MENS</t>
        </is>
      </c>
      <c r="H1695" s="0" t="inlineStr">
        <is>
          <t>S</t>
        </is>
      </c>
      <c r="I1695" s="0">
        <v>49.99</v>
      </c>
      <c r="J1695" s="0">
        <v>2</v>
      </c>
    </row>
    <row r="1696" spans="1:10" customHeight="0">
      <c r="A1696" s="0">
        <f>HYPERLINK("https://dl.dropboxusercontent.com/scl/fi/kmfv0jz02ut8uc5iaanlw/quincy-133639-tn.jpg?rlkey=v8lpigod4i1aihoxc6ms29u8j&amp;dl=0","Click to download Image")</f>
      </c>
      <c r="B1696" s="0">
        <f>HYPERLINK("https://dl.dropboxusercontent.com/scl/fi/h7507dgsalvgo07f3z67d/mens-hoodie-size-chartsquincy.jpg?rlkey=s9yueg6v9uu753yo0nsubwwxu&amp;dl=0","Click to download SizeChart")</f>
      </c>
      <c r="C1696" s="0" t="inlineStr">
        <is>
          <t>Quincy Men's Fleece Hoodie</t>
        </is>
      </c>
      <c r="D1696" s="0" t="inlineStr">
        <is>
          <t>'133639</t>
        </is>
      </c>
      <c r="E1696" s="0" t="inlineStr">
        <is>
          <t>ISU QUINCY M CL:133639B-M</t>
        </is>
      </c>
      <c r="F1696" s="0" t="inlineStr">
        <is>
          <t>'801133639057</t>
        </is>
      </c>
      <c r="G1696" s="0" t="inlineStr">
        <is>
          <t>MENS</t>
        </is>
      </c>
      <c r="H1696" s="0" t="inlineStr">
        <is>
          <t>M</t>
        </is>
      </c>
      <c r="I1696" s="0">
        <v>49.99</v>
      </c>
      <c r="J1696" s="0">
        <v>2</v>
      </c>
    </row>
    <row r="1697" spans="1:10" customHeight="0">
      <c r="A1697" s="0">
        <f>HYPERLINK("https://dl.dropboxusercontent.com/scl/fi/kmfv0jz02ut8uc5iaanlw/quincy-133639-tn.jpg?rlkey=v8lpigod4i1aihoxc6ms29u8j&amp;dl=0","Click to download Image")</f>
      </c>
      <c r="B1697" s="0">
        <f>HYPERLINK("https://dl.dropboxusercontent.com/scl/fi/h7507dgsalvgo07f3z67d/mens-hoodie-size-chartsquincy.jpg?rlkey=s9yueg6v9uu753yo0nsubwwxu&amp;dl=0","Click to download SizeChart")</f>
      </c>
      <c r="C1697" s="0" t="inlineStr">
        <is>
          <t>Quincy Men's Fleece Hoodie</t>
        </is>
      </c>
      <c r="D1697" s="0" t="inlineStr">
        <is>
          <t>'133639</t>
        </is>
      </c>
      <c r="E1697" s="0" t="inlineStr">
        <is>
          <t>ISU QUINCY M CL:133639C-L</t>
        </is>
      </c>
      <c r="F1697" s="0" t="inlineStr">
        <is>
          <t>'801133639064</t>
        </is>
      </c>
      <c r="G1697" s="0" t="inlineStr">
        <is>
          <t>MENS</t>
        </is>
      </c>
      <c r="H1697" s="0" t="inlineStr">
        <is>
          <t>L</t>
        </is>
      </c>
      <c r="I1697" s="0">
        <v>49.99</v>
      </c>
      <c r="J1697" s="0">
        <v>0</v>
      </c>
    </row>
    <row r="1698" spans="1:10" customHeight="0">
      <c r="A1698" s="0">
        <f>HYPERLINK("https://dl.dropboxusercontent.com/scl/fi/kmfv0jz02ut8uc5iaanlw/quincy-133639-tn.jpg?rlkey=v8lpigod4i1aihoxc6ms29u8j&amp;dl=0","Click to download Image")</f>
      </c>
      <c r="B1698" s="0">
        <f>HYPERLINK("https://dl.dropboxusercontent.com/scl/fi/h7507dgsalvgo07f3z67d/mens-hoodie-size-chartsquincy.jpg?rlkey=s9yueg6v9uu753yo0nsubwwxu&amp;dl=0","Click to download SizeChart")</f>
      </c>
      <c r="C1698" s="0" t="inlineStr">
        <is>
          <t>Quincy Men's Fleece Hoodie</t>
        </is>
      </c>
      <c r="D1698" s="0" t="inlineStr">
        <is>
          <t>'133639</t>
        </is>
      </c>
      <c r="E1698" s="0" t="inlineStr">
        <is>
          <t>ISU QUINCY M CL:133639D-XL</t>
        </is>
      </c>
      <c r="F1698" s="0" t="inlineStr">
        <is>
          <t>'801133639071</t>
        </is>
      </c>
      <c r="G1698" s="0" t="inlineStr">
        <is>
          <t>MENS</t>
        </is>
      </c>
      <c r="H1698" s="0" t="inlineStr">
        <is>
          <t>XL</t>
        </is>
      </c>
      <c r="I1698" s="0">
        <v>49.99</v>
      </c>
      <c r="J1698" s="0">
        <v>7</v>
      </c>
    </row>
    <row r="1699" spans="1:10" customHeight="0">
      <c r="A1699" s="0">
        <f>HYPERLINK("https://dl.dropboxusercontent.com/scl/fi/kmfv0jz02ut8uc5iaanlw/quincy-133639-tn.jpg?rlkey=v8lpigod4i1aihoxc6ms29u8j&amp;dl=0","Click to download Image")</f>
      </c>
      <c r="B1699" s="0">
        <f>HYPERLINK("https://dl.dropboxusercontent.com/scl/fi/h7507dgsalvgo07f3z67d/mens-hoodie-size-chartsquincy.jpg?rlkey=s9yueg6v9uu753yo0nsubwwxu&amp;dl=0","Click to download SizeChart")</f>
      </c>
      <c r="C1699" s="0" t="inlineStr">
        <is>
          <t>Quincy Men's Fleece Hoodie</t>
        </is>
      </c>
      <c r="D1699" s="0" t="inlineStr">
        <is>
          <t>'133639</t>
        </is>
      </c>
      <c r="E1699" s="0" t="inlineStr">
        <is>
          <t>ISU QUINCY M CL:133639E-2XL</t>
        </is>
      </c>
      <c r="F1699" s="0" t="inlineStr">
        <is>
          <t>'801133639088</t>
        </is>
      </c>
      <c r="G1699" s="0" t="inlineStr">
        <is>
          <t>MENS</t>
        </is>
      </c>
      <c r="H1699" s="0" t="inlineStr">
        <is>
          <t>2XL</t>
        </is>
      </c>
      <c r="I1699" s="0">
        <v>51.99</v>
      </c>
      <c r="J1699" s="0">
        <v>8</v>
      </c>
    </row>
    <row r="1700" spans="1:10" customHeight="0">
      <c r="A1700" s="0">
        <f>HYPERLINK("https://dl.dropboxusercontent.com/scl/fi/kmfv0jz02ut8uc5iaanlw/quincy-133639-tn.jpg?rlkey=v8lpigod4i1aihoxc6ms29u8j&amp;dl=0","Click to download Image")</f>
      </c>
      <c r="B1700" s="0">
        <f>HYPERLINK("https://dl.dropboxusercontent.com/scl/fi/h7507dgsalvgo07f3z67d/mens-hoodie-size-chartsquincy.jpg?rlkey=s9yueg6v9uu753yo0nsubwwxu&amp;dl=0","Click to download SizeChart")</f>
      </c>
      <c r="C1700" s="0" t="inlineStr">
        <is>
          <t>Quincy Men's Fleece Hoodie</t>
        </is>
      </c>
      <c r="D1700" s="0" t="inlineStr">
        <is>
          <t>'133639</t>
        </is>
      </c>
      <c r="E1700" s="0" t="inlineStr">
        <is>
          <t>ISU QUINCY M CL:133639F-3XL</t>
        </is>
      </c>
      <c r="F1700" s="0" t="inlineStr">
        <is>
          <t>'801133639095</t>
        </is>
      </c>
      <c r="G1700" s="0" t="inlineStr">
        <is>
          <t>MENS</t>
        </is>
      </c>
      <c r="H1700" s="0" t="inlineStr">
        <is>
          <t>3XL</t>
        </is>
      </c>
      <c r="I1700" s="0">
        <v>51.99</v>
      </c>
      <c r="J1700" s="0">
        <v>9</v>
      </c>
    </row>
    <row r="1701" spans="1:10" customHeight="0">
      <c r="A1701" s="0">
        <f>HYPERLINK("https://dl.dropboxusercontent.com/scl/fi/o9nwvul4gfw0xqh6bnodd/161092-isu-quincy-t.jpg?rlkey=1bvahkbrr9xxk0kls4xpc7xvq&amp;dl=0","Click to download Image")</f>
      </c>
      <c r="B1701" s="0">
        <f>HYPERLINK("https://dl.dropboxusercontent.com/scl/fi/h7507dgsalvgo07f3z67d/mens-hoodie-size-chartsquincy.jpg?rlkey=s9yueg6v9uu753yo0nsubwwxu&amp;dl=0","Click to download SizeChart")</f>
      </c>
      <c r="C1701" s="0" t="inlineStr">
        <is>
          <t>Quincy Men's Fleece Hoodie</t>
        </is>
      </c>
      <c r="D1701" s="0" t="inlineStr">
        <is>
          <t>'161092</t>
        </is>
      </c>
      <c r="E1701" s="0" t="inlineStr">
        <is>
          <t>ISU QUINCY M CL:161092A-S</t>
        </is>
      </c>
      <c r="F1701" s="0" t="inlineStr">
        <is>
          <t>'801161092046</t>
        </is>
      </c>
      <c r="G1701" s="0" t="inlineStr">
        <is>
          <t>MENS</t>
        </is>
      </c>
      <c r="H1701" s="0" t="inlineStr">
        <is>
          <t>S</t>
        </is>
      </c>
      <c r="I1701" s="0">
        <v>59.99</v>
      </c>
      <c r="J1701" s="0">
        <v>20</v>
      </c>
    </row>
    <row r="1702" spans="1:10" customHeight="0">
      <c r="A1702" s="0">
        <f>HYPERLINK("https://dl.dropboxusercontent.com/scl/fi/o9nwvul4gfw0xqh6bnodd/161092-isu-quincy-t.jpg?rlkey=1bvahkbrr9xxk0kls4xpc7xvq&amp;dl=0","Click to download Image")</f>
      </c>
      <c r="B1702" s="0">
        <f>HYPERLINK("https://dl.dropboxusercontent.com/scl/fi/h7507dgsalvgo07f3z67d/mens-hoodie-size-chartsquincy.jpg?rlkey=s9yueg6v9uu753yo0nsubwwxu&amp;dl=0","Click to download SizeChart")</f>
      </c>
      <c r="C1702" s="0" t="inlineStr">
        <is>
          <t>Quincy Men's Fleece Hoodie</t>
        </is>
      </c>
      <c r="D1702" s="0" t="inlineStr">
        <is>
          <t>'161092</t>
        </is>
      </c>
      <c r="E1702" s="0" t="inlineStr">
        <is>
          <t>ISU QUINCY M CL:161092B-M</t>
        </is>
      </c>
      <c r="F1702" s="0" t="inlineStr">
        <is>
          <t>'801161092053</t>
        </is>
      </c>
      <c r="G1702" s="0" t="inlineStr">
        <is>
          <t>MENS</t>
        </is>
      </c>
      <c r="H1702" s="0" t="inlineStr">
        <is>
          <t>M</t>
        </is>
      </c>
      <c r="I1702" s="0">
        <v>59.99</v>
      </c>
      <c r="J1702" s="0">
        <v>40</v>
      </c>
    </row>
    <row r="1703" spans="1:10" customHeight="0">
      <c r="A1703" s="0">
        <f>HYPERLINK("https://dl.dropboxusercontent.com/scl/fi/o9nwvul4gfw0xqh6bnodd/161092-isu-quincy-t.jpg?rlkey=1bvahkbrr9xxk0kls4xpc7xvq&amp;dl=0","Click to download Image")</f>
      </c>
      <c r="B1703" s="0">
        <f>HYPERLINK("https://dl.dropboxusercontent.com/scl/fi/h7507dgsalvgo07f3z67d/mens-hoodie-size-chartsquincy.jpg?rlkey=s9yueg6v9uu753yo0nsubwwxu&amp;dl=0","Click to download SizeChart")</f>
      </c>
      <c r="C1703" s="0" t="inlineStr">
        <is>
          <t>Quincy Men's Fleece Hoodie</t>
        </is>
      </c>
      <c r="D1703" s="0" t="inlineStr">
        <is>
          <t>'161092</t>
        </is>
      </c>
      <c r="E1703" s="0" t="inlineStr">
        <is>
          <t>ISU QUINCY M CL:161092C-L</t>
        </is>
      </c>
      <c r="F1703" s="0" t="inlineStr">
        <is>
          <t>'801161092060</t>
        </is>
      </c>
      <c r="G1703" s="0" t="inlineStr">
        <is>
          <t>MENS</t>
        </is>
      </c>
      <c r="H1703" s="0" t="inlineStr">
        <is>
          <t>L</t>
        </is>
      </c>
      <c r="I1703" s="0">
        <v>59.99</v>
      </c>
      <c r="J1703" s="0">
        <v>60</v>
      </c>
    </row>
    <row r="1704" spans="1:10" customHeight="0">
      <c r="A1704" s="0">
        <f>HYPERLINK("https://dl.dropboxusercontent.com/scl/fi/o9nwvul4gfw0xqh6bnodd/161092-isu-quincy-t.jpg?rlkey=1bvahkbrr9xxk0kls4xpc7xvq&amp;dl=0","Click to download Image")</f>
      </c>
      <c r="B1704" s="0">
        <f>HYPERLINK("https://dl.dropboxusercontent.com/scl/fi/h7507dgsalvgo07f3z67d/mens-hoodie-size-chartsquincy.jpg?rlkey=s9yueg6v9uu753yo0nsubwwxu&amp;dl=0","Click to download SizeChart")</f>
      </c>
      <c r="C1704" s="0" t="inlineStr">
        <is>
          <t>Quincy Men's Fleece Hoodie</t>
        </is>
      </c>
      <c r="D1704" s="0" t="inlineStr">
        <is>
          <t>'161092</t>
        </is>
      </c>
      <c r="E1704" s="0" t="inlineStr">
        <is>
          <t>ISU QUINCY M CL:161092D-XL</t>
        </is>
      </c>
      <c r="F1704" s="0" t="inlineStr">
        <is>
          <t>'801161092077</t>
        </is>
      </c>
      <c r="G1704" s="0" t="inlineStr">
        <is>
          <t>MENS</t>
        </is>
      </c>
      <c r="H1704" s="0" t="inlineStr">
        <is>
          <t>XL</t>
        </is>
      </c>
      <c r="I1704" s="0">
        <v>59.99</v>
      </c>
      <c r="J1704" s="0">
        <v>60</v>
      </c>
    </row>
    <row r="1705" spans="1:10" customHeight="0">
      <c r="A1705" s="0">
        <f>HYPERLINK("https://dl.dropboxusercontent.com/scl/fi/o9nwvul4gfw0xqh6bnodd/161092-isu-quincy-t.jpg?rlkey=1bvahkbrr9xxk0kls4xpc7xvq&amp;dl=0","Click to download Image")</f>
      </c>
      <c r="B1705" s="0">
        <f>HYPERLINK("https://dl.dropboxusercontent.com/scl/fi/h7507dgsalvgo07f3z67d/mens-hoodie-size-chartsquincy.jpg?rlkey=s9yueg6v9uu753yo0nsubwwxu&amp;dl=0","Click to download SizeChart")</f>
      </c>
      <c r="C1705" s="0" t="inlineStr">
        <is>
          <t>Quincy Men's Fleece Hoodie</t>
        </is>
      </c>
      <c r="D1705" s="0" t="inlineStr">
        <is>
          <t>'161092</t>
        </is>
      </c>
      <c r="E1705" s="0" t="inlineStr">
        <is>
          <t>ISU QUINCY M CL:161092E-2XL</t>
        </is>
      </c>
      <c r="F1705" s="0" t="inlineStr">
        <is>
          <t>'801161092084</t>
        </is>
      </c>
      <c r="G1705" s="0" t="inlineStr">
        <is>
          <t>MENS</t>
        </is>
      </c>
      <c r="H1705" s="0" t="inlineStr">
        <is>
          <t>2XL</t>
        </is>
      </c>
      <c r="I1705" s="0">
        <v>61.99</v>
      </c>
      <c r="J1705" s="0">
        <v>40</v>
      </c>
    </row>
    <row r="1706" spans="1:10" customHeight="0">
      <c r="A1706" s="0">
        <f>HYPERLINK("https://dl.dropboxusercontent.com/scl/fi/o9nwvul4gfw0xqh6bnodd/161092-isu-quincy-t.jpg?rlkey=1bvahkbrr9xxk0kls4xpc7xvq&amp;dl=0","Click to download Image")</f>
      </c>
      <c r="B1706" s="0">
        <f>HYPERLINK("https://dl.dropboxusercontent.com/scl/fi/h7507dgsalvgo07f3z67d/mens-hoodie-size-chartsquincy.jpg?rlkey=s9yueg6v9uu753yo0nsubwwxu&amp;dl=0","Click to download SizeChart")</f>
      </c>
      <c r="C1706" s="0" t="inlineStr">
        <is>
          <t>Quincy Men's Fleece Hoodie</t>
        </is>
      </c>
      <c r="D1706" s="0" t="inlineStr">
        <is>
          <t>'161092</t>
        </is>
      </c>
      <c r="E1706" s="0" t="inlineStr">
        <is>
          <t>ISU QUINCY M CL:161092F-3XL</t>
        </is>
      </c>
      <c r="F1706" s="0" t="inlineStr">
        <is>
          <t>'801161092084</t>
        </is>
      </c>
      <c r="G1706" s="0" t="inlineStr">
        <is>
          <t>MENS</t>
        </is>
      </c>
      <c r="H1706" s="0" t="inlineStr">
        <is>
          <t>3XL</t>
        </is>
      </c>
      <c r="I1706" s="0">
        <v>61.99</v>
      </c>
      <c r="J1706" s="0">
        <v>20</v>
      </c>
    </row>
    <row r="1707" spans="1:10" customHeight="0">
      <c r="A1707" s="0">
        <f>HYPERLINK("https://dl.dropboxusercontent.com/scl/fi/o9nwvul4gfw0xqh6bnodd/161092-isu-quincy-t.jpg?rlkey=1bvahkbrr9xxk0kls4xpc7xvq&amp;dl=0","Click to download Image")</f>
      </c>
      <c r="B1707" s="0">
        <f>HYPERLINK("https://dl.dropboxusercontent.com/scl/fi/h7507dgsalvgo07f3z67d/mens-hoodie-size-chartsquincy.jpg?rlkey=s9yueg6v9uu753yo0nsubwwxu&amp;dl=0","Click to download SizeChart")</f>
      </c>
      <c r="C1707" s="0" t="inlineStr">
        <is>
          <t>Quincy Men's Fleece Hoodie</t>
        </is>
      </c>
      <c r="D1707" s="0" t="inlineStr">
        <is>
          <t>'161092</t>
        </is>
      </c>
      <c r="E1707" s="0" t="inlineStr">
        <is>
          <t>ISU QUINCY M CL:161092Z-12PK</t>
        </is>
      </c>
      <c r="F1707" s="0" t="inlineStr">
        <is>
          <t>'000000000000</t>
        </is>
      </c>
      <c r="G1707" s="0" t="inlineStr">
        <is>
          <t>MENS</t>
        </is>
      </c>
      <c r="H1707" s="0" t="inlineStr">
        <is>
          <t>12 PACK</t>
        </is>
      </c>
      <c r="I1707" s="0">
        <v>582</v>
      </c>
      <c r="J1707" s="0">
        <v>0</v>
      </c>
    </row>
    <row r="1708" spans="1:10" customHeight="0">
      <c r="A1708" s="0">
        <f>HYPERLINK("https://dl.dropboxusercontent.com/scl/fi/uuof3divz9z28gvt2g22y/137838.jpg?rlkey=85uiwaa9ffztbojrlpmq17ip8&amp;dl=0","Click to download Image")</f>
      </c>
      <c r="C1708" s="0" t="inlineStr">
        <is>
          <t>Ramir Heavy-Duty Canvas Hooded Jacket</t>
        </is>
      </c>
      <c r="D1708" s="0" t="inlineStr">
        <is>
          <t>'137839</t>
        </is>
      </c>
      <c r="E1708" s="0" t="inlineStr">
        <is>
          <t>ISU RAMIR M BK:137839A-S</t>
        </is>
      </c>
      <c r="F1708" s="0" t="inlineStr">
        <is>
          <t>'801137839040</t>
        </is>
      </c>
      <c r="G1708" s="0" t="inlineStr">
        <is>
          <t>MENS</t>
        </is>
      </c>
      <c r="H1708" s="0" t="inlineStr">
        <is>
          <t>S</t>
        </is>
      </c>
      <c r="I1708" s="0">
        <v>139.99</v>
      </c>
      <c r="J1708" s="0">
        <v>0</v>
      </c>
    </row>
    <row r="1709" spans="1:10" customHeight="0">
      <c r="A1709" s="0">
        <f>HYPERLINK("https://dl.dropboxusercontent.com/scl/fi/uuof3divz9z28gvt2g22y/137838.jpg?rlkey=85uiwaa9ffztbojrlpmq17ip8&amp;dl=0","Click to download Image")</f>
      </c>
      <c r="C1709" s="0" t="inlineStr">
        <is>
          <t>Ramir Heavy-Duty Canvas Hooded Jacket</t>
        </is>
      </c>
      <c r="D1709" s="0" t="inlineStr">
        <is>
          <t>'137839</t>
        </is>
      </c>
      <c r="E1709" s="0" t="inlineStr">
        <is>
          <t>ISU RAMIR M BK:137839B-M</t>
        </is>
      </c>
      <c r="F1709" s="0" t="inlineStr">
        <is>
          <t>'801137839057</t>
        </is>
      </c>
      <c r="G1709" s="0" t="inlineStr">
        <is>
          <t>MENS</t>
        </is>
      </c>
      <c r="H1709" s="0" t="inlineStr">
        <is>
          <t>M</t>
        </is>
      </c>
      <c r="I1709" s="0">
        <v>139.99</v>
      </c>
      <c r="J1709" s="0">
        <v>4</v>
      </c>
    </row>
    <row r="1710" spans="1:10" customHeight="0">
      <c r="A1710" s="0">
        <f>HYPERLINK("https://dl.dropboxusercontent.com/scl/fi/uuof3divz9z28gvt2g22y/137838.jpg?rlkey=85uiwaa9ffztbojrlpmq17ip8&amp;dl=0","Click to download Image")</f>
      </c>
      <c r="C1710" s="0" t="inlineStr">
        <is>
          <t>Ramir Heavy-Duty Canvas Hooded Jacket</t>
        </is>
      </c>
      <c r="D1710" s="0" t="inlineStr">
        <is>
          <t>'137839</t>
        </is>
      </c>
      <c r="E1710" s="0" t="inlineStr">
        <is>
          <t>ISU RAMIR M BK:137839C-L</t>
        </is>
      </c>
      <c r="F1710" s="0" t="inlineStr">
        <is>
          <t>'801137839064</t>
        </is>
      </c>
      <c r="G1710" s="0" t="inlineStr">
        <is>
          <t>MENS</t>
        </is>
      </c>
      <c r="H1710" s="0" t="inlineStr">
        <is>
          <t>L</t>
        </is>
      </c>
      <c r="I1710" s="0">
        <v>139.99</v>
      </c>
      <c r="J1710" s="0">
        <v>6</v>
      </c>
    </row>
    <row r="1711" spans="1:10" customHeight="0">
      <c r="A1711" s="0">
        <f>HYPERLINK("https://dl.dropboxusercontent.com/scl/fi/uuof3divz9z28gvt2g22y/137838.jpg?rlkey=85uiwaa9ffztbojrlpmq17ip8&amp;dl=0","Click to download Image")</f>
      </c>
      <c r="C1711" s="0" t="inlineStr">
        <is>
          <t>Ramir Heavy-Duty Canvas Hooded Jacket</t>
        </is>
      </c>
      <c r="D1711" s="0" t="inlineStr">
        <is>
          <t>'137839</t>
        </is>
      </c>
      <c r="E1711" s="0" t="inlineStr">
        <is>
          <t>ISU RAMIR M BK:137839D-XL</t>
        </is>
      </c>
      <c r="F1711" s="0" t="inlineStr">
        <is>
          <t>'801137839071</t>
        </is>
      </c>
      <c r="G1711" s="0" t="inlineStr">
        <is>
          <t>MENS</t>
        </is>
      </c>
      <c r="H1711" s="0" t="inlineStr">
        <is>
          <t>XL</t>
        </is>
      </c>
      <c r="I1711" s="0">
        <v>139.99</v>
      </c>
      <c r="J1711" s="0">
        <v>1</v>
      </c>
    </row>
    <row r="1712" spans="1:10" customHeight="0">
      <c r="A1712" s="0">
        <f>HYPERLINK("https://dl.dropboxusercontent.com/scl/fi/uuof3divz9z28gvt2g22y/137838.jpg?rlkey=85uiwaa9ffztbojrlpmq17ip8&amp;dl=0","Click to download Image")</f>
      </c>
      <c r="C1712" s="0" t="inlineStr">
        <is>
          <t>Ramir Heavy-Duty Canvas Hooded Jacket</t>
        </is>
      </c>
      <c r="D1712" s="0" t="inlineStr">
        <is>
          <t>'137839</t>
        </is>
      </c>
      <c r="E1712" s="0" t="inlineStr">
        <is>
          <t>ISU RAMIR M BK:137839E-2XL</t>
        </is>
      </c>
      <c r="F1712" s="0" t="inlineStr">
        <is>
          <t>'801137839088</t>
        </is>
      </c>
      <c r="G1712" s="0" t="inlineStr">
        <is>
          <t>MENS</t>
        </is>
      </c>
      <c r="H1712" s="0" t="inlineStr">
        <is>
          <t>2XL</t>
        </is>
      </c>
      <c r="I1712" s="0">
        <v>139.99</v>
      </c>
      <c r="J1712" s="0">
        <v>4</v>
      </c>
    </row>
    <row r="1713" spans="1:10" customHeight="0">
      <c r="A1713" s="0">
        <f>HYPERLINK("https://dl.dropboxusercontent.com/scl/fi/uuof3divz9z28gvt2g22y/137838.jpg?rlkey=85uiwaa9ffztbojrlpmq17ip8&amp;dl=0","Click to download Image")</f>
      </c>
      <c r="C1713" s="0" t="inlineStr">
        <is>
          <t>Ramir Heavy-Duty Canvas Hooded Jacket</t>
        </is>
      </c>
      <c r="D1713" s="0" t="inlineStr">
        <is>
          <t>'137839</t>
        </is>
      </c>
      <c r="E1713" s="0" t="inlineStr">
        <is>
          <t>ISU RAMIR M BK:137839F-3XL</t>
        </is>
      </c>
      <c r="F1713" s="0" t="inlineStr">
        <is>
          <t>'801137839095</t>
        </is>
      </c>
      <c r="G1713" s="0" t="inlineStr">
        <is>
          <t>MENS</t>
        </is>
      </c>
      <c r="H1713" s="0" t="inlineStr">
        <is>
          <t>3XL</t>
        </is>
      </c>
      <c r="I1713" s="0">
        <v>139.99</v>
      </c>
      <c r="J1713" s="0">
        <v>2</v>
      </c>
    </row>
    <row r="1714" spans="1:10" customHeight="0">
      <c r="A1714" s="0">
        <f>HYPERLINK("https://dl.dropboxusercontent.com/scl/fi/f2c98z0mo0tho4dpxng6y/virtual-garygrey-v01f.jpg?rlkey=g8klajxen4wst0y5nep5sqce3&amp;dl=0","Click to download Image")</f>
      </c>
      <c r="C1714" s="0" t="inlineStr">
        <is>
          <t>Gary Men's Sweatpants</t>
        </is>
      </c>
      <c r="D1714" s="0" t="inlineStr">
        <is>
          <t>'141294</t>
        </is>
      </c>
      <c r="E1714" s="0" t="inlineStr">
        <is>
          <t>ISU GARY M GY:141294A-S</t>
        </is>
      </c>
      <c r="F1714" s="0" t="inlineStr">
        <is>
          <t>'801141294019</t>
        </is>
      </c>
      <c r="G1714" s="0" t="inlineStr">
        <is>
          <t>MENS</t>
        </is>
      </c>
      <c r="H1714" s="0" t="inlineStr">
        <is>
          <t>S</t>
        </is>
      </c>
      <c r="I1714" s="0">
        <v>39.99</v>
      </c>
      <c r="J1714" s="0">
        <v>14</v>
      </c>
    </row>
    <row r="1715" spans="1:10" customHeight="0">
      <c r="A1715" s="0">
        <f>HYPERLINK("https://dl.dropboxusercontent.com/scl/fi/f2c98z0mo0tho4dpxng6y/virtual-garygrey-v01f.jpg?rlkey=g8klajxen4wst0y5nep5sqce3&amp;dl=0","Click to download Image")</f>
      </c>
      <c r="C1715" s="0" t="inlineStr">
        <is>
          <t>Gary Men's Sweatpants</t>
        </is>
      </c>
      <c r="D1715" s="0" t="inlineStr">
        <is>
          <t>'141294</t>
        </is>
      </c>
      <c r="E1715" s="0" t="inlineStr">
        <is>
          <t>ISU GARY M GY:141294B-M</t>
        </is>
      </c>
      <c r="F1715" s="0" t="inlineStr">
        <is>
          <t>'801141294026</t>
        </is>
      </c>
      <c r="G1715" s="0" t="inlineStr">
        <is>
          <t>MENS</t>
        </is>
      </c>
      <c r="H1715" s="0" t="inlineStr">
        <is>
          <t>M</t>
        </is>
      </c>
      <c r="I1715" s="0">
        <v>39.99</v>
      </c>
      <c r="J1715" s="0">
        <v>21</v>
      </c>
    </row>
    <row r="1716" spans="1:10" customHeight="0">
      <c r="A1716" s="0">
        <f>HYPERLINK("https://dl.dropboxusercontent.com/scl/fi/f2c98z0mo0tho4dpxng6y/virtual-garygrey-v01f.jpg?rlkey=g8klajxen4wst0y5nep5sqce3&amp;dl=0","Click to download Image")</f>
      </c>
      <c r="C1716" s="0" t="inlineStr">
        <is>
          <t>Gary Men's Sweatpants</t>
        </is>
      </c>
      <c r="D1716" s="0" t="inlineStr">
        <is>
          <t>'141294</t>
        </is>
      </c>
      <c r="E1716" s="0" t="inlineStr">
        <is>
          <t>ISU GARY M GY:141294C-L</t>
        </is>
      </c>
      <c r="F1716" s="0" t="inlineStr">
        <is>
          <t>'801141294033</t>
        </is>
      </c>
      <c r="G1716" s="0" t="inlineStr">
        <is>
          <t>MENS</t>
        </is>
      </c>
      <c r="H1716" s="0" t="inlineStr">
        <is>
          <t>L</t>
        </is>
      </c>
      <c r="I1716" s="0">
        <v>39.99</v>
      </c>
      <c r="J1716" s="0">
        <v>32</v>
      </c>
    </row>
    <row r="1717" spans="1:10" customHeight="0">
      <c r="A1717" s="0">
        <f>HYPERLINK("https://dl.dropboxusercontent.com/scl/fi/f2c98z0mo0tho4dpxng6y/virtual-garygrey-v01f.jpg?rlkey=g8klajxen4wst0y5nep5sqce3&amp;dl=0","Click to download Image")</f>
      </c>
      <c r="C1717" s="0" t="inlineStr">
        <is>
          <t>Gary Men's Sweatpants</t>
        </is>
      </c>
      <c r="D1717" s="0" t="inlineStr">
        <is>
          <t>'141294</t>
        </is>
      </c>
      <c r="E1717" s="0" t="inlineStr">
        <is>
          <t>ISU GARY M GY:141294D-XL</t>
        </is>
      </c>
      <c r="F1717" s="0" t="inlineStr">
        <is>
          <t>'801141294040</t>
        </is>
      </c>
      <c r="G1717" s="0" t="inlineStr">
        <is>
          <t>MENS</t>
        </is>
      </c>
      <c r="H1717" s="0" t="inlineStr">
        <is>
          <t>XL</t>
        </is>
      </c>
      <c r="I1717" s="0">
        <v>39.99</v>
      </c>
      <c r="J1717" s="0">
        <v>33</v>
      </c>
    </row>
    <row r="1718" spans="1:10" customHeight="0">
      <c r="A1718" s="0">
        <f>HYPERLINK("https://dl.dropboxusercontent.com/scl/fi/f2c98z0mo0tho4dpxng6y/virtual-garygrey-v01f.jpg?rlkey=g8klajxen4wst0y5nep5sqce3&amp;dl=0","Click to download Image")</f>
      </c>
      <c r="C1718" s="0" t="inlineStr">
        <is>
          <t>Gary Men's Sweatpants</t>
        </is>
      </c>
      <c r="D1718" s="0" t="inlineStr">
        <is>
          <t>'141294</t>
        </is>
      </c>
      <c r="E1718" s="0" t="inlineStr">
        <is>
          <t>ISU GARY M GY:141294E-2XL</t>
        </is>
      </c>
      <c r="F1718" s="0" t="inlineStr">
        <is>
          <t>'801141294057</t>
        </is>
      </c>
      <c r="G1718" s="0" t="inlineStr">
        <is>
          <t>MENS</t>
        </is>
      </c>
      <c r="H1718" s="0" t="inlineStr">
        <is>
          <t>2XL</t>
        </is>
      </c>
      <c r="I1718" s="0">
        <v>43.99</v>
      </c>
      <c r="J1718" s="0">
        <v>26</v>
      </c>
    </row>
    <row r="1719" spans="1:10" customHeight="0">
      <c r="A1719" s="0">
        <f>HYPERLINK("https://dl.dropboxusercontent.com/scl/fi/f2c98z0mo0tho4dpxng6y/virtual-garygrey-v01f.jpg?rlkey=g8klajxen4wst0y5nep5sqce3&amp;dl=0","Click to download Image")</f>
      </c>
      <c r="C1719" s="0" t="inlineStr">
        <is>
          <t>Gary Men's Sweatpants</t>
        </is>
      </c>
      <c r="D1719" s="0" t="inlineStr">
        <is>
          <t>'141294</t>
        </is>
      </c>
      <c r="E1719" s="0" t="inlineStr">
        <is>
          <t>ISU GARY M GY:141294F-3XL</t>
        </is>
      </c>
      <c r="F1719" s="0" t="inlineStr">
        <is>
          <t>'801141294064</t>
        </is>
      </c>
      <c r="G1719" s="0" t="inlineStr">
        <is>
          <t>MENS</t>
        </is>
      </c>
      <c r="H1719" s="0" t="inlineStr">
        <is>
          <t>3XL</t>
        </is>
      </c>
      <c r="I1719" s="0">
        <v>43.99</v>
      </c>
      <c r="J1719" s="0">
        <v>11</v>
      </c>
    </row>
    <row r="1720" spans="1:10" customHeight="0">
      <c r="A1720" s="0">
        <f>HYPERLINK("https://dl.dropboxusercontent.com/scl/fi/f2c98z0mo0tho4dpxng6y/virtual-garygrey-v01f.jpg?rlkey=g8klajxen4wst0y5nep5sqce3&amp;dl=0","Click to download Image")</f>
      </c>
      <c r="C1720" s="0" t="inlineStr">
        <is>
          <t>Gary Men's Sweatpants</t>
        </is>
      </c>
      <c r="D1720" s="0" t="inlineStr">
        <is>
          <t>'141294</t>
        </is>
      </c>
      <c r="E1720" s="0" t="inlineStr">
        <is>
          <t>ISU GARY M GY:141294Z-12PK</t>
        </is>
      </c>
      <c r="F1720" s="0" t="inlineStr">
        <is>
          <t>'801141294996</t>
        </is>
      </c>
      <c r="G1720" s="0" t="inlineStr">
        <is>
          <t>MENS</t>
        </is>
      </c>
      <c r="H1720" s="0" t="inlineStr">
        <is>
          <t>12 PACK</t>
        </is>
      </c>
      <c r="I1720" s="0">
        <v>388.7</v>
      </c>
      <c r="J1720" s="0">
        <v>10</v>
      </c>
    </row>
    <row r="1721" spans="1:10" customHeight="0">
      <c r="A1721" s="0">
        <f>HYPERLINK("https://dl.dropboxusercontent.com/scl/fi/onvdmhllb8h2ek073i39v/121121f.jpg?rlkey=hvfht50114xpqmbn1jewdngac&amp;dl=0","Click to download Image")</f>
      </c>
      <c r="B1721" s="0">
        <f>HYPERLINK("https://dl.dropboxusercontent.com/scl/fi/w4gcvha54djy47kfp7ulk/womens-pullover-size-chartskinsley.jpg?rlkey=nxisakkvztxedjoxrucxcmdok&amp;dl=0","Click to download SizeChart")</f>
      </c>
      <c r="C1721" s="0" t="inlineStr">
        <is>
          <t>Kinsley Women's Sherpa Pullover</t>
        </is>
      </c>
      <c r="D1721" s="0" t="inlineStr">
        <is>
          <t>'121121</t>
        </is>
      </c>
      <c r="E1721" s="0" t="inlineStr">
        <is>
          <t>ISU KINSLE W FROSTED BLACK:121121A-S</t>
        </is>
      </c>
      <c r="F1721" s="0" t="inlineStr">
        <is>
          <t>'801121121045</t>
        </is>
      </c>
      <c r="G1721" s="0" t="inlineStr">
        <is>
          <t>WOMENS</t>
        </is>
      </c>
      <c r="H1721" s="0" t="inlineStr">
        <is>
          <t>S</t>
        </is>
      </c>
      <c r="I1721" s="0">
        <v>59.99</v>
      </c>
      <c r="J1721" s="0">
        <v>0</v>
      </c>
    </row>
    <row r="1722" spans="1:10" customHeight="0">
      <c r="A1722" s="0">
        <f>HYPERLINK("https://dl.dropboxusercontent.com/scl/fi/onvdmhllb8h2ek073i39v/121121f.jpg?rlkey=hvfht50114xpqmbn1jewdngac&amp;dl=0","Click to download Image")</f>
      </c>
      <c r="B1722" s="0">
        <f>HYPERLINK("https://dl.dropboxusercontent.com/scl/fi/w4gcvha54djy47kfp7ulk/womens-pullover-size-chartskinsley.jpg?rlkey=nxisakkvztxedjoxrucxcmdok&amp;dl=0","Click to download SizeChart")</f>
      </c>
      <c r="C1722" s="0" t="inlineStr">
        <is>
          <t>Kinsley Women's Sherpa Pullover</t>
        </is>
      </c>
      <c r="D1722" s="0" t="inlineStr">
        <is>
          <t>'121121</t>
        </is>
      </c>
      <c r="E1722" s="0" t="inlineStr">
        <is>
          <t>ISU KINSLE W FROSTED BLACK:121121B-M</t>
        </is>
      </c>
      <c r="F1722" s="0" t="inlineStr">
        <is>
          <t>'801121121052</t>
        </is>
      </c>
      <c r="G1722" s="0" t="inlineStr">
        <is>
          <t>WOMENS</t>
        </is>
      </c>
      <c r="H1722" s="0" t="inlineStr">
        <is>
          <t>M</t>
        </is>
      </c>
      <c r="I1722" s="0">
        <v>59.99</v>
      </c>
      <c r="J1722" s="0">
        <v>5</v>
      </c>
    </row>
    <row r="1723" spans="1:10" customHeight="0">
      <c r="A1723" s="0">
        <f>HYPERLINK("https://dl.dropboxusercontent.com/scl/fi/onvdmhllb8h2ek073i39v/121121f.jpg?rlkey=hvfht50114xpqmbn1jewdngac&amp;dl=0","Click to download Image")</f>
      </c>
      <c r="B1723" s="0">
        <f>HYPERLINK("https://dl.dropboxusercontent.com/scl/fi/w4gcvha54djy47kfp7ulk/womens-pullover-size-chartskinsley.jpg?rlkey=nxisakkvztxedjoxrucxcmdok&amp;dl=0","Click to download SizeChart")</f>
      </c>
      <c r="C1723" s="0" t="inlineStr">
        <is>
          <t>Kinsley Women's Sherpa Pullover</t>
        </is>
      </c>
      <c r="D1723" s="0" t="inlineStr">
        <is>
          <t>'121121</t>
        </is>
      </c>
      <c r="E1723" s="0" t="inlineStr">
        <is>
          <t>ISU KINSLE W FROSTED BLACK:121121C-L</t>
        </is>
      </c>
      <c r="F1723" s="0" t="inlineStr">
        <is>
          <t>'801121121069</t>
        </is>
      </c>
      <c r="G1723" s="0" t="inlineStr">
        <is>
          <t>WOMENS</t>
        </is>
      </c>
      <c r="H1723" s="0" t="inlineStr">
        <is>
          <t>L</t>
        </is>
      </c>
      <c r="I1723" s="0">
        <v>59.99</v>
      </c>
      <c r="J1723" s="0">
        <v>0</v>
      </c>
    </row>
    <row r="1724" spans="1:10" customHeight="0">
      <c r="A1724" s="0">
        <f>HYPERLINK("https://dl.dropboxusercontent.com/scl/fi/onvdmhllb8h2ek073i39v/121121f.jpg?rlkey=hvfht50114xpqmbn1jewdngac&amp;dl=0","Click to download Image")</f>
      </c>
      <c r="B1724" s="0">
        <f>HYPERLINK("https://dl.dropboxusercontent.com/scl/fi/w4gcvha54djy47kfp7ulk/womens-pullover-size-chartskinsley.jpg?rlkey=nxisakkvztxedjoxrucxcmdok&amp;dl=0","Click to download SizeChart")</f>
      </c>
      <c r="C1724" s="0" t="inlineStr">
        <is>
          <t>Kinsley Women's Sherpa Pullover</t>
        </is>
      </c>
      <c r="D1724" s="0" t="inlineStr">
        <is>
          <t>'121121</t>
        </is>
      </c>
      <c r="E1724" s="0" t="inlineStr">
        <is>
          <t>ISU KINSLE W FROSTED BLACK:121121D-XL</t>
        </is>
      </c>
      <c r="F1724" s="0" t="inlineStr">
        <is>
          <t>'801121121076</t>
        </is>
      </c>
      <c r="G1724" s="0" t="inlineStr">
        <is>
          <t>WOMENS</t>
        </is>
      </c>
      <c r="H1724" s="0" t="inlineStr">
        <is>
          <t>XL</t>
        </is>
      </c>
      <c r="I1724" s="0">
        <v>59.99</v>
      </c>
      <c r="J1724" s="0">
        <v>0</v>
      </c>
    </row>
    <row r="1725" spans="1:10" customHeight="0">
      <c r="A1725" s="0">
        <f>HYPERLINK("https://dl.dropboxusercontent.com/scl/fi/onvdmhllb8h2ek073i39v/121121f.jpg?rlkey=hvfht50114xpqmbn1jewdngac&amp;dl=0","Click to download Image")</f>
      </c>
      <c r="B1725" s="0">
        <f>HYPERLINK("https://dl.dropboxusercontent.com/scl/fi/w4gcvha54djy47kfp7ulk/womens-pullover-size-chartskinsley.jpg?rlkey=nxisakkvztxedjoxrucxcmdok&amp;dl=0","Click to download SizeChart")</f>
      </c>
      <c r="C1725" s="0" t="inlineStr">
        <is>
          <t>Kinsley Women's Sherpa Pullover</t>
        </is>
      </c>
      <c r="D1725" s="0" t="inlineStr">
        <is>
          <t>'121121</t>
        </is>
      </c>
      <c r="E1725" s="0" t="inlineStr">
        <is>
          <t>ISU KINSLE W FROSTED BLACK:121121E-2XL</t>
        </is>
      </c>
      <c r="F1725" s="0" t="inlineStr">
        <is>
          <t>'801121121083</t>
        </is>
      </c>
      <c r="G1725" s="0" t="inlineStr">
        <is>
          <t>WOMENS</t>
        </is>
      </c>
      <c r="H1725" s="0" t="inlineStr">
        <is>
          <t>2XL</t>
        </is>
      </c>
      <c r="I1725" s="0">
        <v>61.99</v>
      </c>
      <c r="J1725" s="0">
        <v>0</v>
      </c>
    </row>
    <row r="1726" spans="1:10" customHeight="0">
      <c r="A1726" s="0">
        <f>HYPERLINK("https://dl.dropboxusercontent.com/scl/fi/onvdmhllb8h2ek073i39v/121121f.jpg?rlkey=hvfht50114xpqmbn1jewdngac&amp;dl=0","Click to download Image")</f>
      </c>
      <c r="B1726" s="0">
        <f>HYPERLINK("https://dl.dropboxusercontent.com/scl/fi/w4gcvha54djy47kfp7ulk/womens-pullover-size-chartskinsley.jpg?rlkey=nxisakkvztxedjoxrucxcmdok&amp;dl=0","Click to download SizeChart")</f>
      </c>
      <c r="C1726" s="0" t="inlineStr">
        <is>
          <t>Kinsley Women's Sherpa Pullover</t>
        </is>
      </c>
      <c r="D1726" s="0" t="inlineStr">
        <is>
          <t>'121121</t>
        </is>
      </c>
      <c r="E1726" s="0" t="inlineStr">
        <is>
          <t>ISU KINSLE W FROSTED BLACK:121121F-3XL</t>
        </is>
      </c>
      <c r="F1726" s="0" t="inlineStr">
        <is>
          <t>'801121121090</t>
        </is>
      </c>
      <c r="G1726" s="0" t="inlineStr">
        <is>
          <t>WOMENS</t>
        </is>
      </c>
      <c r="H1726" s="0" t="inlineStr">
        <is>
          <t>3XL</t>
        </is>
      </c>
      <c r="I1726" s="0">
        <v>61.99</v>
      </c>
      <c r="J1726" s="0">
        <v>0</v>
      </c>
    </row>
    <row r="1727" spans="1:10" customHeight="0">
      <c r="A1727" s="0">
        <f>HYPERLINK("https://dl.dropboxusercontent.com/scl/fi/onvdmhllb8h2ek073i39v/121121f.jpg?rlkey=hvfht50114xpqmbn1jewdngac&amp;dl=0","Click to download Image")</f>
      </c>
      <c r="B1727" s="0">
        <f>HYPERLINK("https://dl.dropboxusercontent.com/scl/fi/w4gcvha54djy47kfp7ulk/womens-pullover-size-chartskinsley.jpg?rlkey=nxisakkvztxedjoxrucxcmdok&amp;dl=0","Click to download SizeChart")</f>
      </c>
      <c r="C1727" s="0" t="inlineStr">
        <is>
          <t>Kinsley Women's Sherpa Pullover</t>
        </is>
      </c>
      <c r="D1727" s="0" t="inlineStr">
        <is>
          <t>'121121</t>
        </is>
      </c>
      <c r="E1727" s="0" t="inlineStr">
        <is>
          <t>ISU KINSLE W FROSTED BLACK 12 PACK:121121Z-12PK</t>
        </is>
      </c>
      <c r="F1727" s="0" t="inlineStr">
        <is>
          <t>'801121121991</t>
        </is>
      </c>
      <c r="G1727" s="0" t="inlineStr">
        <is>
          <t>WOMENS</t>
        </is>
      </c>
      <c r="H1727" s="0" t="inlineStr">
        <is>
          <t>12 PACK</t>
        </is>
      </c>
      <c r="I1727" s="0">
        <v>576</v>
      </c>
      <c r="J1727" s="0">
        <v>0</v>
      </c>
    </row>
    <row r="1728" spans="1:10" customHeight="0">
      <c r="A1728" s="0">
        <f>HYPERLINK("https://dl.dropboxusercontent.com/scl/fi/3sq1avnj7hkrkg2ooeii7/kinsley-0240503.jpg?rlkey=8p1l6g8fb1abb2slsdlcp99zs&amp;dl=0","Click to download Image")</f>
      </c>
      <c r="B1728" s="0">
        <f>HYPERLINK("https://dl.dropboxusercontent.com/scl/fi/w4gcvha54djy47kfp7ulk/womens-pullover-size-chartskinsley.jpg?rlkey=nxisakkvztxedjoxrucxcmdok&amp;dl=0","Click to download SizeChart")</f>
      </c>
      <c r="C1728" s="0" t="inlineStr">
        <is>
          <t>Kinsley Women's Sherpa Pullover</t>
        </is>
      </c>
      <c r="D1728" s="0" t="inlineStr">
        <is>
          <t>'123276</t>
        </is>
      </c>
      <c r="E1728" s="0" t="inlineStr">
        <is>
          <t>ISU KINSLE W BK:123276A-S</t>
        </is>
      </c>
      <c r="F1728" s="0" t="inlineStr">
        <is>
          <t>'801123276040</t>
        </is>
      </c>
      <c r="G1728" s="0" t="inlineStr">
        <is>
          <t>WOMENS</t>
        </is>
      </c>
      <c r="H1728" s="0" t="inlineStr">
        <is>
          <t>S</t>
        </is>
      </c>
      <c r="I1728" s="0">
        <v>59.99</v>
      </c>
      <c r="J1728" s="0">
        <v>3</v>
      </c>
    </row>
    <row r="1729" spans="1:10" customHeight="0">
      <c r="A1729" s="0">
        <f>HYPERLINK("https://dl.dropboxusercontent.com/scl/fi/3sq1avnj7hkrkg2ooeii7/kinsley-0240503.jpg?rlkey=8p1l6g8fb1abb2slsdlcp99zs&amp;dl=0","Click to download Image")</f>
      </c>
      <c r="B1729" s="0">
        <f>HYPERLINK("https://dl.dropboxusercontent.com/scl/fi/w4gcvha54djy47kfp7ulk/womens-pullover-size-chartskinsley.jpg?rlkey=nxisakkvztxedjoxrucxcmdok&amp;dl=0","Click to download SizeChart")</f>
      </c>
      <c r="C1729" s="0" t="inlineStr">
        <is>
          <t>Kinsley Women's Sherpa Pullover</t>
        </is>
      </c>
      <c r="D1729" s="0" t="inlineStr">
        <is>
          <t>'123276</t>
        </is>
      </c>
      <c r="E1729" s="0" t="inlineStr">
        <is>
          <t>ISU KINSLE W BK:123276B-M</t>
        </is>
      </c>
      <c r="F1729" s="0" t="inlineStr">
        <is>
          <t>'801123276057</t>
        </is>
      </c>
      <c r="G1729" s="0" t="inlineStr">
        <is>
          <t>WOMENS</t>
        </is>
      </c>
      <c r="H1729" s="0" t="inlineStr">
        <is>
          <t>M</t>
        </is>
      </c>
      <c r="I1729" s="0">
        <v>59.99</v>
      </c>
      <c r="J1729" s="0">
        <v>9</v>
      </c>
    </row>
    <row r="1730" spans="1:10" customHeight="0">
      <c r="A1730" s="0">
        <f>HYPERLINK("https://dl.dropboxusercontent.com/scl/fi/3sq1avnj7hkrkg2ooeii7/kinsley-0240503.jpg?rlkey=8p1l6g8fb1abb2slsdlcp99zs&amp;dl=0","Click to download Image")</f>
      </c>
      <c r="B1730" s="0">
        <f>HYPERLINK("https://dl.dropboxusercontent.com/scl/fi/w4gcvha54djy47kfp7ulk/womens-pullover-size-chartskinsley.jpg?rlkey=nxisakkvztxedjoxrucxcmdok&amp;dl=0","Click to download SizeChart")</f>
      </c>
      <c r="C1730" s="0" t="inlineStr">
        <is>
          <t>Kinsley Women's Sherpa Pullover</t>
        </is>
      </c>
      <c r="D1730" s="0" t="inlineStr">
        <is>
          <t>'123276</t>
        </is>
      </c>
      <c r="E1730" s="0" t="inlineStr">
        <is>
          <t>ISU KINSLE W BK:123276C-L</t>
        </is>
      </c>
      <c r="F1730" s="0" t="inlineStr">
        <is>
          <t>'801123276064</t>
        </is>
      </c>
      <c r="G1730" s="0" t="inlineStr">
        <is>
          <t>WOMENS</t>
        </is>
      </c>
      <c r="H1730" s="0" t="inlineStr">
        <is>
          <t>L</t>
        </is>
      </c>
      <c r="I1730" s="0">
        <v>59.99</v>
      </c>
      <c r="J1730" s="0">
        <v>6</v>
      </c>
    </row>
    <row r="1731" spans="1:10" customHeight="0">
      <c r="A1731" s="0">
        <f>HYPERLINK("https://dl.dropboxusercontent.com/scl/fi/3sq1avnj7hkrkg2ooeii7/kinsley-0240503.jpg?rlkey=8p1l6g8fb1abb2slsdlcp99zs&amp;dl=0","Click to download Image")</f>
      </c>
      <c r="B1731" s="0">
        <f>HYPERLINK("https://dl.dropboxusercontent.com/scl/fi/w4gcvha54djy47kfp7ulk/womens-pullover-size-chartskinsley.jpg?rlkey=nxisakkvztxedjoxrucxcmdok&amp;dl=0","Click to download SizeChart")</f>
      </c>
      <c r="C1731" s="0" t="inlineStr">
        <is>
          <t>Kinsley Women's Sherpa Pullover</t>
        </is>
      </c>
      <c r="D1731" s="0" t="inlineStr">
        <is>
          <t>'123276</t>
        </is>
      </c>
      <c r="E1731" s="0" t="inlineStr">
        <is>
          <t>ISU KINSLE W BK:123276D-XL</t>
        </is>
      </c>
      <c r="F1731" s="0" t="inlineStr">
        <is>
          <t>'801123276071</t>
        </is>
      </c>
      <c r="G1731" s="0" t="inlineStr">
        <is>
          <t>WOMENS</t>
        </is>
      </c>
      <c r="H1731" s="0" t="inlineStr">
        <is>
          <t>XL</t>
        </is>
      </c>
      <c r="I1731" s="0">
        <v>59.99</v>
      </c>
      <c r="J1731" s="0">
        <v>0</v>
      </c>
    </row>
    <row r="1732" spans="1:10" customHeight="0">
      <c r="A1732" s="0">
        <f>HYPERLINK("https://dl.dropboxusercontent.com/scl/fi/3sq1avnj7hkrkg2ooeii7/kinsley-0240503.jpg?rlkey=8p1l6g8fb1abb2slsdlcp99zs&amp;dl=0","Click to download Image")</f>
      </c>
      <c r="B1732" s="0">
        <f>HYPERLINK("https://dl.dropboxusercontent.com/scl/fi/w4gcvha54djy47kfp7ulk/womens-pullover-size-chartskinsley.jpg?rlkey=nxisakkvztxedjoxrucxcmdok&amp;dl=0","Click to download SizeChart")</f>
      </c>
      <c r="C1732" s="0" t="inlineStr">
        <is>
          <t>Kinsley Women's Sherpa Pullover</t>
        </is>
      </c>
      <c r="D1732" s="0" t="inlineStr">
        <is>
          <t>'123276</t>
        </is>
      </c>
      <c r="E1732" s="0" t="inlineStr">
        <is>
          <t>ISU KINSLE W BK:123276E-2XL</t>
        </is>
      </c>
      <c r="F1732" s="0" t="inlineStr">
        <is>
          <t>'801123276088</t>
        </is>
      </c>
      <c r="G1732" s="0" t="inlineStr">
        <is>
          <t>WOMENS</t>
        </is>
      </c>
      <c r="H1732" s="0" t="inlineStr">
        <is>
          <t>2XL</t>
        </is>
      </c>
      <c r="I1732" s="0">
        <v>61.99</v>
      </c>
      <c r="J1732" s="0">
        <v>0</v>
      </c>
    </row>
    <row r="1733" spans="1:10" customHeight="0">
      <c r="A1733" s="0">
        <f>HYPERLINK("https://dl.dropboxusercontent.com/scl/fi/3sq1avnj7hkrkg2ooeii7/kinsley-0240503.jpg?rlkey=8p1l6g8fb1abb2slsdlcp99zs&amp;dl=0","Click to download Image")</f>
      </c>
      <c r="B1733" s="0">
        <f>HYPERLINK("https://dl.dropboxusercontent.com/scl/fi/w4gcvha54djy47kfp7ulk/womens-pullover-size-chartskinsley.jpg?rlkey=nxisakkvztxedjoxrucxcmdok&amp;dl=0","Click to download SizeChart")</f>
      </c>
      <c r="C1733" s="0" t="inlineStr">
        <is>
          <t>Kinsley Women's Sherpa Pullover</t>
        </is>
      </c>
      <c r="D1733" s="0" t="inlineStr">
        <is>
          <t>'123276</t>
        </is>
      </c>
      <c r="E1733" s="0" t="inlineStr">
        <is>
          <t>ISU KINSLE W BK:123276F-3XL</t>
        </is>
      </c>
      <c r="F1733" s="0" t="inlineStr">
        <is>
          <t>'801123276095</t>
        </is>
      </c>
      <c r="G1733" s="0" t="inlineStr">
        <is>
          <t>WOMENS</t>
        </is>
      </c>
      <c r="H1733" s="0" t="inlineStr">
        <is>
          <t>3XL</t>
        </is>
      </c>
      <c r="I1733" s="0">
        <v>61.99</v>
      </c>
      <c r="J1733" s="0">
        <v>0</v>
      </c>
    </row>
    <row r="1734" spans="1:10" customHeight="0">
      <c r="A1734" s="0">
        <f>HYPERLINK("https://dl.dropboxusercontent.com/scl/fi/3sq1avnj7hkrkg2ooeii7/kinsley-0240503.jpg?rlkey=8p1l6g8fb1abb2slsdlcp99zs&amp;dl=0","Click to download Image")</f>
      </c>
      <c r="B1734" s="0">
        <f>HYPERLINK("https://dl.dropboxusercontent.com/scl/fi/w4gcvha54djy47kfp7ulk/womens-pullover-size-chartskinsley.jpg?rlkey=nxisakkvztxedjoxrucxcmdok&amp;dl=0","Click to download SizeChart")</f>
      </c>
      <c r="C1734" s="0" t="inlineStr">
        <is>
          <t>Kinsley Women's Sherpa Pullover</t>
        </is>
      </c>
      <c r="D1734" s="0" t="inlineStr">
        <is>
          <t>'123276</t>
        </is>
      </c>
      <c r="E1734" s="0" t="inlineStr">
        <is>
          <t>ISU KINSLE W BK 12PK:123276Z-12PK</t>
        </is>
      </c>
      <c r="F1734" s="0" t="inlineStr">
        <is>
          <t>'801123276996</t>
        </is>
      </c>
      <c r="G1734" s="0" t="inlineStr">
        <is>
          <t>WOMENS</t>
        </is>
      </c>
      <c r="H1734" s="0" t="inlineStr">
        <is>
          <t>12 PACK</t>
        </is>
      </c>
      <c r="I1734" s="0">
        <v>576</v>
      </c>
      <c r="J1734" s="0">
        <v>0</v>
      </c>
    </row>
    <row r="1735" spans="1:10" customHeight="0">
      <c r="A1735" s="0">
        <f>HYPERLINK("https://dl.dropboxusercontent.com/scl/fi/da66ab2t85ozpzk80vgoq/millie-1f43701.jpg?rlkey=l52n7b8ihfqijfrxfli8a4m4o&amp;dl=0","Click to download Image")</f>
      </c>
      <c r="B1735" s="0">
        <f>HYPERLINK("https://dl.dropboxusercontent.com/scl/fi/jzcnvducxpv4ziezzy5um/womens-t-shirt-size-chartsmillie.jpg?rlkey=kjx6spnbdwcop57lc9vccvi5o&amp;dl=0","Click to download SizeChart")</f>
      </c>
      <c r="C1735" s="0" t="inlineStr">
        <is>
          <t>Millie Rolled Sleeve Women's T-Shirt</t>
        </is>
      </c>
      <c r="D1735" s="0" t="inlineStr">
        <is>
          <t>'137559</t>
        </is>
      </c>
      <c r="E1735" s="0" t="inlineStr">
        <is>
          <t>ISU MILLIE W BK:137559AA-XS</t>
        </is>
      </c>
      <c r="F1735" s="0" t="inlineStr">
        <is>
          <t>'801137559030</t>
        </is>
      </c>
      <c r="G1735" s="0" t="inlineStr">
        <is>
          <t>WOMENS</t>
        </is>
      </c>
      <c r="H1735" s="0" t="inlineStr">
        <is>
          <t>XS</t>
        </is>
      </c>
      <c r="I1735" s="0">
        <v>29.99</v>
      </c>
      <c r="J1735" s="0">
        <v>12</v>
      </c>
    </row>
    <row r="1736" spans="1:10" customHeight="0">
      <c r="A1736" s="0">
        <f>HYPERLINK("https://dl.dropboxusercontent.com/scl/fi/da66ab2t85ozpzk80vgoq/millie-1f43701.jpg?rlkey=l52n7b8ihfqijfrxfli8a4m4o&amp;dl=0","Click to download Image")</f>
      </c>
      <c r="B1736" s="0">
        <f>HYPERLINK("https://dl.dropboxusercontent.com/scl/fi/jzcnvducxpv4ziezzy5um/womens-t-shirt-size-chartsmillie.jpg?rlkey=kjx6spnbdwcop57lc9vccvi5o&amp;dl=0","Click to download SizeChart")</f>
      </c>
      <c r="C1736" s="0" t="inlineStr">
        <is>
          <t>Millie Rolled Sleeve Women's T-Shirt</t>
        </is>
      </c>
      <c r="D1736" s="0" t="inlineStr">
        <is>
          <t>'137559</t>
        </is>
      </c>
      <c r="E1736" s="0" t="inlineStr">
        <is>
          <t>ISU MILLIE W BK:137559A-S</t>
        </is>
      </c>
      <c r="F1736" s="0" t="inlineStr">
        <is>
          <t>'801137559047</t>
        </is>
      </c>
      <c r="G1736" s="0" t="inlineStr">
        <is>
          <t>WOMENS</t>
        </is>
      </c>
      <c r="H1736" s="0" t="inlineStr">
        <is>
          <t>S</t>
        </is>
      </c>
      <c r="I1736" s="0">
        <v>29.99</v>
      </c>
      <c r="J1736" s="0">
        <v>14</v>
      </c>
    </row>
    <row r="1737" spans="1:10" customHeight="0">
      <c r="A1737" s="0">
        <f>HYPERLINK("https://dl.dropboxusercontent.com/scl/fi/da66ab2t85ozpzk80vgoq/millie-1f43701.jpg?rlkey=l52n7b8ihfqijfrxfli8a4m4o&amp;dl=0","Click to download Image")</f>
      </c>
      <c r="B1737" s="0">
        <f>HYPERLINK("https://dl.dropboxusercontent.com/scl/fi/jzcnvducxpv4ziezzy5um/womens-t-shirt-size-chartsmillie.jpg?rlkey=kjx6spnbdwcop57lc9vccvi5o&amp;dl=0","Click to download SizeChart")</f>
      </c>
      <c r="C1737" s="0" t="inlineStr">
        <is>
          <t>Millie Rolled Sleeve Women's T-Shirt</t>
        </is>
      </c>
      <c r="D1737" s="0" t="inlineStr">
        <is>
          <t>'137559</t>
        </is>
      </c>
      <c r="E1737" s="0" t="inlineStr">
        <is>
          <t>ISU MILLIE W BK:137559B-M</t>
        </is>
      </c>
      <c r="F1737" s="0" t="inlineStr">
        <is>
          <t>'801137559054</t>
        </is>
      </c>
      <c r="G1737" s="0" t="inlineStr">
        <is>
          <t>WOMENS</t>
        </is>
      </c>
      <c r="H1737" s="0" t="inlineStr">
        <is>
          <t>M</t>
        </is>
      </c>
      <c r="I1737" s="0">
        <v>29.99</v>
      </c>
      <c r="J1737" s="0">
        <v>3</v>
      </c>
    </row>
    <row r="1738" spans="1:10" customHeight="0">
      <c r="A1738" s="0">
        <f>HYPERLINK("https://dl.dropboxusercontent.com/scl/fi/da66ab2t85ozpzk80vgoq/millie-1f43701.jpg?rlkey=l52n7b8ihfqijfrxfli8a4m4o&amp;dl=0","Click to download Image")</f>
      </c>
      <c r="B1738" s="0">
        <f>HYPERLINK("https://dl.dropboxusercontent.com/scl/fi/jzcnvducxpv4ziezzy5um/womens-t-shirt-size-chartsmillie.jpg?rlkey=kjx6spnbdwcop57lc9vccvi5o&amp;dl=0","Click to download SizeChart")</f>
      </c>
      <c r="C1738" s="0" t="inlineStr">
        <is>
          <t>Millie Rolled Sleeve Women's T-Shirt</t>
        </is>
      </c>
      <c r="D1738" s="0" t="inlineStr">
        <is>
          <t>'137559</t>
        </is>
      </c>
      <c r="E1738" s="0" t="inlineStr">
        <is>
          <t>ISU MILLIE W BK:137559C-L</t>
        </is>
      </c>
      <c r="F1738" s="0" t="inlineStr">
        <is>
          <t>'801137559061</t>
        </is>
      </c>
      <c r="G1738" s="0" t="inlineStr">
        <is>
          <t>WOMENS</t>
        </is>
      </c>
      <c r="H1738" s="0" t="inlineStr">
        <is>
          <t>L</t>
        </is>
      </c>
      <c r="I1738" s="0">
        <v>29.99</v>
      </c>
      <c r="J1738" s="0">
        <v>0</v>
      </c>
    </row>
    <row r="1739" spans="1:10" customHeight="0">
      <c r="A1739" s="0">
        <f>HYPERLINK("https://dl.dropboxusercontent.com/scl/fi/da66ab2t85ozpzk80vgoq/millie-1f43701.jpg?rlkey=l52n7b8ihfqijfrxfli8a4m4o&amp;dl=0","Click to download Image")</f>
      </c>
      <c r="B1739" s="0">
        <f>HYPERLINK("https://dl.dropboxusercontent.com/scl/fi/jzcnvducxpv4ziezzy5um/womens-t-shirt-size-chartsmillie.jpg?rlkey=kjx6spnbdwcop57lc9vccvi5o&amp;dl=0","Click to download SizeChart")</f>
      </c>
      <c r="C1739" s="0" t="inlineStr">
        <is>
          <t>Millie Rolled Sleeve Women's T-Shirt</t>
        </is>
      </c>
      <c r="D1739" s="0" t="inlineStr">
        <is>
          <t>'137559</t>
        </is>
      </c>
      <c r="E1739" s="0" t="inlineStr">
        <is>
          <t>ISU MILLIE W BK:137559D-XL</t>
        </is>
      </c>
      <c r="F1739" s="0" t="inlineStr">
        <is>
          <t>'801137559078</t>
        </is>
      </c>
      <c r="G1739" s="0" t="inlineStr">
        <is>
          <t>WOMENS</t>
        </is>
      </c>
      <c r="H1739" s="0" t="inlineStr">
        <is>
          <t>XL</t>
        </is>
      </c>
      <c r="I1739" s="0">
        <v>29.99</v>
      </c>
      <c r="J1739" s="0">
        <v>0</v>
      </c>
    </row>
    <row r="1740" spans="1:10" customHeight="0">
      <c r="A1740" s="0">
        <f>HYPERLINK("https://dl.dropboxusercontent.com/scl/fi/da66ab2t85ozpzk80vgoq/millie-1f43701.jpg?rlkey=l52n7b8ihfqijfrxfli8a4m4o&amp;dl=0","Click to download Image")</f>
      </c>
      <c r="B1740" s="0">
        <f>HYPERLINK("https://dl.dropboxusercontent.com/scl/fi/jzcnvducxpv4ziezzy5um/womens-t-shirt-size-chartsmillie.jpg?rlkey=kjx6spnbdwcop57lc9vccvi5o&amp;dl=0","Click to download SizeChart")</f>
      </c>
      <c r="C1740" s="0" t="inlineStr">
        <is>
          <t>Millie Rolled Sleeve Women's T-Shirt</t>
        </is>
      </c>
      <c r="D1740" s="0" t="inlineStr">
        <is>
          <t>'137559</t>
        </is>
      </c>
      <c r="E1740" s="0" t="inlineStr">
        <is>
          <t>ISU MILLIE W BK:137559E-2XL</t>
        </is>
      </c>
      <c r="F1740" s="0" t="inlineStr">
        <is>
          <t>'801137559085</t>
        </is>
      </c>
      <c r="G1740" s="0" t="inlineStr">
        <is>
          <t>WOMENS</t>
        </is>
      </c>
      <c r="H1740" s="0" t="inlineStr">
        <is>
          <t>2XL</t>
        </is>
      </c>
      <c r="I1740" s="0">
        <v>31.99</v>
      </c>
      <c r="J1740" s="0">
        <v>0</v>
      </c>
    </row>
    <row r="1741" spans="1:10" customHeight="0">
      <c r="A1741" s="0">
        <f>HYPERLINK("https://dl.dropboxusercontent.com/scl/fi/da66ab2t85ozpzk80vgoq/millie-1f43701.jpg?rlkey=l52n7b8ihfqijfrxfli8a4m4o&amp;dl=0","Click to download Image")</f>
      </c>
      <c r="B1741" s="0">
        <f>HYPERLINK("https://dl.dropboxusercontent.com/scl/fi/jzcnvducxpv4ziezzy5um/womens-t-shirt-size-chartsmillie.jpg?rlkey=kjx6spnbdwcop57lc9vccvi5o&amp;dl=0","Click to download SizeChart")</f>
      </c>
      <c r="C1741" s="0" t="inlineStr">
        <is>
          <t>Millie Rolled Sleeve Women's T-Shirt</t>
        </is>
      </c>
      <c r="D1741" s="0" t="inlineStr">
        <is>
          <t>'137559</t>
        </is>
      </c>
      <c r="E1741" s="0" t="inlineStr">
        <is>
          <t>ISU MILLIE W BK:137559F-3XL</t>
        </is>
      </c>
      <c r="F1741" s="0" t="inlineStr">
        <is>
          <t>'801137559092</t>
        </is>
      </c>
      <c r="G1741" s="0" t="inlineStr">
        <is>
          <t>WOMENS</t>
        </is>
      </c>
      <c r="H1741" s="0" t="inlineStr">
        <is>
          <t>3XL</t>
        </is>
      </c>
      <c r="I1741" s="0">
        <v>31.99</v>
      </c>
      <c r="J1741" s="0">
        <v>6</v>
      </c>
    </row>
    <row r="1742" spans="1:10" customHeight="0">
      <c r="A1742" s="0">
        <f>HYPERLINK("https://dl.dropboxusercontent.com/scl/fi/nmd5cqd78qevifqkibkid/vos-157414-tn.jpg?rlkey=9j56rhy78rkbxshamtorf30c1&amp;dl=0","Click to download Image")</f>
      </c>
      <c r="C1742" s="0" t="inlineStr">
        <is>
          <t>Vos Men's Cuffed Beanie</t>
        </is>
      </c>
      <c r="D1742" s="0" t="inlineStr">
        <is>
          <t>'157414</t>
        </is>
      </c>
      <c r="E1742" s="0" t="inlineStr">
        <is>
          <t>ISU VOS A OE:157414</t>
        </is>
      </c>
      <c r="F1742" s="0" t="inlineStr">
        <is>
          <t>'701157414015</t>
        </is>
      </c>
      <c r="G1742" s="0" t="inlineStr">
        <is>
          <t>MENS</t>
        </is>
      </c>
      <c r="H1742" s="0" t="inlineStr">
        <is>
          <t>STANDARD MENS</t>
        </is>
      </c>
      <c r="I1742" s="0">
        <v>29.99</v>
      </c>
      <c r="J1742" s="0">
        <v>23</v>
      </c>
    </row>
    <row r="1743" spans="1:10" customHeight="0">
      <c r="A1743" s="0">
        <f>HYPERLINK("https://dl.dropboxusercontent.com/scl/fi/tlcfn0snat6dkcygv1x3g/111459-af.jpg?rlkey=u8zz5fzmor1hztav5njfqbr28&amp;dl=0","Click to download Image")</f>
      </c>
      <c r="B1743" s="0">
        <f>HYPERLINK("https://dl.dropboxusercontent.com/scl/fi/owxe2bjitrnbuj8kklvld/mens-t-shirt-size-chartsrenton.jpg?rlkey=vflzitryrvt08f6708kvyg8rf&amp;dl=0","Click to download SizeChart")</f>
      </c>
      <c r="C1743" s="0" t="inlineStr">
        <is>
          <t>Renton Men's Performance T-Shirt</t>
        </is>
      </c>
      <c r="D1743" s="0" t="inlineStr">
        <is>
          <t>'111459</t>
        </is>
      </c>
      <c r="E1743" s="0" t="inlineStr">
        <is>
          <t>ISU RENTON GREY:111459A - S</t>
        </is>
      </c>
      <c r="F1743" s="0" t="inlineStr">
        <is>
          <t>'000000000000</t>
        </is>
      </c>
      <c r="G1743" s="0" t="inlineStr">
        <is>
          <t>MENS</t>
        </is>
      </c>
      <c r="H1743" s="0" t="inlineStr">
        <is>
          <t>S</t>
        </is>
      </c>
      <c r="I1743" s="0">
        <v>29.99</v>
      </c>
      <c r="J1743" s="0">
        <v>9</v>
      </c>
    </row>
    <row r="1744" spans="1:10" customHeight="0">
      <c r="A1744" s="0">
        <f>HYPERLINK("https://dl.dropboxusercontent.com/scl/fi/tlcfn0snat6dkcygv1x3g/111459-af.jpg?rlkey=u8zz5fzmor1hztav5njfqbr28&amp;dl=0","Click to download Image")</f>
      </c>
      <c r="B1744" s="0">
        <f>HYPERLINK("https://dl.dropboxusercontent.com/scl/fi/owxe2bjitrnbuj8kklvld/mens-t-shirt-size-chartsrenton.jpg?rlkey=vflzitryrvt08f6708kvyg8rf&amp;dl=0","Click to download SizeChart")</f>
      </c>
      <c r="C1744" s="0" t="inlineStr">
        <is>
          <t>Renton Men's Performance T-Shirt</t>
        </is>
      </c>
      <c r="D1744" s="0" t="inlineStr">
        <is>
          <t>'111459</t>
        </is>
      </c>
      <c r="E1744" s="0" t="inlineStr">
        <is>
          <t>ISU RENTON GREY:111459B - M</t>
        </is>
      </c>
      <c r="F1744" s="0" t="inlineStr">
        <is>
          <t>'000000000000</t>
        </is>
      </c>
      <c r="G1744" s="0" t="inlineStr">
        <is>
          <t>MENS</t>
        </is>
      </c>
      <c r="H1744" s="0" t="inlineStr">
        <is>
          <t>M</t>
        </is>
      </c>
      <c r="I1744" s="0">
        <v>29.99</v>
      </c>
      <c r="J1744" s="0">
        <v>14</v>
      </c>
    </row>
    <row r="1745" spans="1:10" customHeight="0">
      <c r="A1745" s="0">
        <f>HYPERLINK("https://dl.dropboxusercontent.com/scl/fi/tlcfn0snat6dkcygv1x3g/111459-af.jpg?rlkey=u8zz5fzmor1hztav5njfqbr28&amp;dl=0","Click to download Image")</f>
      </c>
      <c r="B1745" s="0">
        <f>HYPERLINK("https://dl.dropboxusercontent.com/scl/fi/owxe2bjitrnbuj8kklvld/mens-t-shirt-size-chartsrenton.jpg?rlkey=vflzitryrvt08f6708kvyg8rf&amp;dl=0","Click to download SizeChart")</f>
      </c>
      <c r="C1745" s="0" t="inlineStr">
        <is>
          <t>Renton Men's Performance T-Shirt</t>
        </is>
      </c>
      <c r="D1745" s="0" t="inlineStr">
        <is>
          <t>'111459</t>
        </is>
      </c>
      <c r="E1745" s="0" t="inlineStr">
        <is>
          <t>ISU RENTON GREY:111459C - L</t>
        </is>
      </c>
      <c r="F1745" s="0" t="inlineStr">
        <is>
          <t>'000000000000</t>
        </is>
      </c>
      <c r="G1745" s="0" t="inlineStr">
        <is>
          <t>MENS</t>
        </is>
      </c>
      <c r="H1745" s="0" t="inlineStr">
        <is>
          <t>L</t>
        </is>
      </c>
      <c r="I1745" s="0">
        <v>29.99</v>
      </c>
      <c r="J1745" s="0">
        <v>6</v>
      </c>
    </row>
    <row r="1746" spans="1:10" customHeight="0">
      <c r="A1746" s="0">
        <f>HYPERLINK("https://dl.dropboxusercontent.com/scl/fi/tlcfn0snat6dkcygv1x3g/111459-af.jpg?rlkey=u8zz5fzmor1hztav5njfqbr28&amp;dl=0","Click to download Image")</f>
      </c>
      <c r="B1746" s="0">
        <f>HYPERLINK("https://dl.dropboxusercontent.com/scl/fi/owxe2bjitrnbuj8kklvld/mens-t-shirt-size-chartsrenton.jpg?rlkey=vflzitryrvt08f6708kvyg8rf&amp;dl=0","Click to download SizeChart")</f>
      </c>
      <c r="C1746" s="0" t="inlineStr">
        <is>
          <t>Renton Men's Performance T-Shirt</t>
        </is>
      </c>
      <c r="D1746" s="0" t="inlineStr">
        <is>
          <t>'111459</t>
        </is>
      </c>
      <c r="E1746" s="0" t="inlineStr">
        <is>
          <t>ISU RENTON GREY:111459D - XL</t>
        </is>
      </c>
      <c r="F1746" s="0" t="inlineStr">
        <is>
          <t>'000000000000</t>
        </is>
      </c>
      <c r="G1746" s="0" t="inlineStr">
        <is>
          <t>MENS</t>
        </is>
      </c>
      <c r="H1746" s="0" t="inlineStr">
        <is>
          <t>XL</t>
        </is>
      </c>
      <c r="I1746" s="0">
        <v>29.99</v>
      </c>
      <c r="J1746" s="0">
        <v>3</v>
      </c>
    </row>
    <row r="1747" spans="1:10" customHeight="0">
      <c r="A1747" s="0">
        <f>HYPERLINK("https://dl.dropboxusercontent.com/scl/fi/tlcfn0snat6dkcygv1x3g/111459-af.jpg?rlkey=u8zz5fzmor1hztav5njfqbr28&amp;dl=0","Click to download Image")</f>
      </c>
      <c r="B1747" s="0">
        <f>HYPERLINK("https://dl.dropboxusercontent.com/scl/fi/owxe2bjitrnbuj8kklvld/mens-t-shirt-size-chartsrenton.jpg?rlkey=vflzitryrvt08f6708kvyg8rf&amp;dl=0","Click to download SizeChart")</f>
      </c>
      <c r="C1747" s="0" t="inlineStr">
        <is>
          <t>Renton Men's Performance T-Shirt</t>
        </is>
      </c>
      <c r="D1747" s="0" t="inlineStr">
        <is>
          <t>'111459</t>
        </is>
      </c>
      <c r="E1747" s="0" t="inlineStr">
        <is>
          <t>ISU RENTON GREY:111459E - 2XL</t>
        </is>
      </c>
      <c r="F1747" s="0" t="inlineStr">
        <is>
          <t>'000000000000</t>
        </is>
      </c>
      <c r="G1747" s="0" t="inlineStr">
        <is>
          <t>MENS</t>
        </is>
      </c>
      <c r="H1747" s="0" t="inlineStr">
        <is>
          <t>2XL</t>
        </is>
      </c>
      <c r="I1747" s="0">
        <v>31.99</v>
      </c>
      <c r="J1747" s="0">
        <v>10</v>
      </c>
    </row>
    <row r="1748" spans="1:10" customHeight="0">
      <c r="A1748" s="0">
        <f>HYPERLINK("https://dl.dropboxusercontent.com/scl/fi/tlcfn0snat6dkcygv1x3g/111459-af.jpg?rlkey=u8zz5fzmor1hztav5njfqbr28&amp;dl=0","Click to download Image")</f>
      </c>
      <c r="B1748" s="0">
        <f>HYPERLINK("https://dl.dropboxusercontent.com/scl/fi/owxe2bjitrnbuj8kklvld/mens-t-shirt-size-chartsrenton.jpg?rlkey=vflzitryrvt08f6708kvyg8rf&amp;dl=0","Click to download SizeChart")</f>
      </c>
      <c r="C1748" s="0" t="inlineStr">
        <is>
          <t>Renton Men's Performance T-Shirt</t>
        </is>
      </c>
      <c r="D1748" s="0" t="inlineStr">
        <is>
          <t>'111459</t>
        </is>
      </c>
      <c r="E1748" s="0" t="inlineStr">
        <is>
          <t>ISU RENTON GREY:111459F - 3XL</t>
        </is>
      </c>
      <c r="F1748" s="0" t="inlineStr">
        <is>
          <t>'000000000000</t>
        </is>
      </c>
      <c r="G1748" s="0" t="inlineStr">
        <is>
          <t>MENS</t>
        </is>
      </c>
      <c r="H1748" s="0" t="inlineStr">
        <is>
          <t>3XL</t>
        </is>
      </c>
      <c r="I1748" s="0">
        <v>31.99</v>
      </c>
      <c r="J1748" s="0">
        <v>10</v>
      </c>
    </row>
    <row r="1749" spans="1:10" customHeight="0">
      <c r="A1749" s="0">
        <f>HYPERLINK("https://dl.dropboxusercontent.com/scl/fi/nlgzawo6va5gf2gxotelh/111458-af.jpg?rlkey=yxbnrn5ujxkxufn1nkal3nw5e&amp;dl=0","Click to download Image")</f>
      </c>
      <c r="B1749" s="0">
        <f>HYPERLINK("https://dl.dropboxusercontent.com/scl/fi/owxe2bjitrnbuj8kklvld/mens-t-shirt-size-chartsrenton.jpg?rlkey=vflzitryrvt08f6708kvyg8rf&amp;dl=0","Click to download SizeChart")</f>
      </c>
      <c r="C1749" s="0" t="inlineStr">
        <is>
          <t>Renton Men's Performance T-Shirt</t>
        </is>
      </c>
      <c r="D1749" s="0" t="inlineStr">
        <is>
          <t>'111458</t>
        </is>
      </c>
      <c r="E1749" s="0" t="inlineStr">
        <is>
          <t>ISU RENTON CARDINAL:111458A - S</t>
        </is>
      </c>
      <c r="F1749" s="0" t="inlineStr">
        <is>
          <t>'000000000000</t>
        </is>
      </c>
      <c r="G1749" s="0" t="inlineStr">
        <is>
          <t>MENS</t>
        </is>
      </c>
      <c r="H1749" s="0" t="inlineStr">
        <is>
          <t>S</t>
        </is>
      </c>
      <c r="I1749" s="0">
        <v>29.99</v>
      </c>
      <c r="J1749" s="0">
        <v>3</v>
      </c>
    </row>
    <row r="1750" spans="1:10" customHeight="0">
      <c r="A1750" s="0">
        <f>HYPERLINK("https://dl.dropboxusercontent.com/scl/fi/nlgzawo6va5gf2gxotelh/111458-af.jpg?rlkey=yxbnrn5ujxkxufn1nkal3nw5e&amp;dl=0","Click to download Image")</f>
      </c>
      <c r="B1750" s="0">
        <f>HYPERLINK("https://dl.dropboxusercontent.com/scl/fi/owxe2bjitrnbuj8kklvld/mens-t-shirt-size-chartsrenton.jpg?rlkey=vflzitryrvt08f6708kvyg8rf&amp;dl=0","Click to download SizeChart")</f>
      </c>
      <c r="C1750" s="0" t="inlineStr">
        <is>
          <t>Renton Men's Performance T-Shirt</t>
        </is>
      </c>
      <c r="D1750" s="0" t="inlineStr">
        <is>
          <t>'111458</t>
        </is>
      </c>
      <c r="E1750" s="0" t="inlineStr">
        <is>
          <t>ISU RENTON CARDINAL:111458B - M</t>
        </is>
      </c>
      <c r="F1750" s="0" t="inlineStr">
        <is>
          <t>'000000000000</t>
        </is>
      </c>
      <c r="G1750" s="0" t="inlineStr">
        <is>
          <t>MENS</t>
        </is>
      </c>
      <c r="H1750" s="0" t="inlineStr">
        <is>
          <t>M</t>
        </is>
      </c>
      <c r="I1750" s="0">
        <v>29.99</v>
      </c>
      <c r="J1750" s="0">
        <v>13</v>
      </c>
    </row>
    <row r="1751" spans="1:10" customHeight="0">
      <c r="A1751" s="0">
        <f>HYPERLINK("https://dl.dropboxusercontent.com/scl/fi/nlgzawo6va5gf2gxotelh/111458-af.jpg?rlkey=yxbnrn5ujxkxufn1nkal3nw5e&amp;dl=0","Click to download Image")</f>
      </c>
      <c r="B1751" s="0">
        <f>HYPERLINK("https://dl.dropboxusercontent.com/scl/fi/owxe2bjitrnbuj8kklvld/mens-t-shirt-size-chartsrenton.jpg?rlkey=vflzitryrvt08f6708kvyg8rf&amp;dl=0","Click to download SizeChart")</f>
      </c>
      <c r="C1751" s="0" t="inlineStr">
        <is>
          <t>Renton Men's Performance T-Shirt</t>
        </is>
      </c>
      <c r="D1751" s="0" t="inlineStr">
        <is>
          <t>'111458</t>
        </is>
      </c>
      <c r="E1751" s="0" t="inlineStr">
        <is>
          <t>ISU RENTON CARDINAL:111458C - L</t>
        </is>
      </c>
      <c r="F1751" s="0" t="inlineStr">
        <is>
          <t>'000000000000</t>
        </is>
      </c>
      <c r="G1751" s="0" t="inlineStr">
        <is>
          <t>MENS</t>
        </is>
      </c>
      <c r="H1751" s="0" t="inlineStr">
        <is>
          <t>L</t>
        </is>
      </c>
      <c r="I1751" s="0">
        <v>29.99</v>
      </c>
      <c r="J1751" s="0">
        <v>16</v>
      </c>
    </row>
    <row r="1752" spans="1:10" customHeight="0">
      <c r="A1752" s="0">
        <f>HYPERLINK("https://dl.dropboxusercontent.com/scl/fi/nlgzawo6va5gf2gxotelh/111458-af.jpg?rlkey=yxbnrn5ujxkxufn1nkal3nw5e&amp;dl=0","Click to download Image")</f>
      </c>
      <c r="B1752" s="0">
        <f>HYPERLINK("https://dl.dropboxusercontent.com/scl/fi/owxe2bjitrnbuj8kklvld/mens-t-shirt-size-chartsrenton.jpg?rlkey=vflzitryrvt08f6708kvyg8rf&amp;dl=0","Click to download SizeChart")</f>
      </c>
      <c r="C1752" s="0" t="inlineStr">
        <is>
          <t>Renton Men's Performance T-Shirt</t>
        </is>
      </c>
      <c r="D1752" s="0" t="inlineStr">
        <is>
          <t>'111458</t>
        </is>
      </c>
      <c r="E1752" s="0" t="inlineStr">
        <is>
          <t>ISU RENTON CARDINAL:111458D - XL</t>
        </is>
      </c>
      <c r="F1752" s="0" t="inlineStr">
        <is>
          <t>'000000000000</t>
        </is>
      </c>
      <c r="G1752" s="0" t="inlineStr">
        <is>
          <t>MENS</t>
        </is>
      </c>
      <c r="H1752" s="0" t="inlineStr">
        <is>
          <t>XL</t>
        </is>
      </c>
      <c r="I1752" s="0">
        <v>29.99</v>
      </c>
      <c r="J1752" s="0">
        <v>18</v>
      </c>
    </row>
    <row r="1753" spans="1:10" customHeight="0">
      <c r="A1753" s="0">
        <f>HYPERLINK("https://dl.dropboxusercontent.com/scl/fi/nlgzawo6va5gf2gxotelh/111458-af.jpg?rlkey=yxbnrn5ujxkxufn1nkal3nw5e&amp;dl=0","Click to download Image")</f>
      </c>
      <c r="B1753" s="0">
        <f>HYPERLINK("https://dl.dropboxusercontent.com/scl/fi/owxe2bjitrnbuj8kklvld/mens-t-shirt-size-chartsrenton.jpg?rlkey=vflzitryrvt08f6708kvyg8rf&amp;dl=0","Click to download SizeChart")</f>
      </c>
      <c r="C1753" s="0" t="inlineStr">
        <is>
          <t>Renton Men's Performance T-Shirt</t>
        </is>
      </c>
      <c r="D1753" s="0" t="inlineStr">
        <is>
          <t>'111458</t>
        </is>
      </c>
      <c r="E1753" s="0" t="inlineStr">
        <is>
          <t>ISU RENTON CARDINAL:111458E - 2XL</t>
        </is>
      </c>
      <c r="F1753" s="0" t="inlineStr">
        <is>
          <t>'000000000000</t>
        </is>
      </c>
      <c r="G1753" s="0" t="inlineStr">
        <is>
          <t>MENS</t>
        </is>
      </c>
      <c r="H1753" s="0" t="inlineStr">
        <is>
          <t>2XL</t>
        </is>
      </c>
      <c r="I1753" s="0">
        <v>31.99</v>
      </c>
      <c r="J1753" s="0">
        <v>12</v>
      </c>
    </row>
    <row r="1754" spans="1:10" customHeight="0">
      <c r="A1754" s="0">
        <f>HYPERLINK("https://dl.dropboxusercontent.com/scl/fi/nlgzawo6va5gf2gxotelh/111458-af.jpg?rlkey=yxbnrn5ujxkxufn1nkal3nw5e&amp;dl=0","Click to download Image")</f>
      </c>
      <c r="B1754" s="0">
        <f>HYPERLINK("https://dl.dropboxusercontent.com/scl/fi/owxe2bjitrnbuj8kklvld/mens-t-shirt-size-chartsrenton.jpg?rlkey=vflzitryrvt08f6708kvyg8rf&amp;dl=0","Click to download SizeChart")</f>
      </c>
      <c r="C1754" s="0" t="inlineStr">
        <is>
          <t>Renton Men's Performance T-Shirt</t>
        </is>
      </c>
      <c r="D1754" s="0" t="inlineStr">
        <is>
          <t>'111458</t>
        </is>
      </c>
      <c r="E1754" s="0" t="inlineStr">
        <is>
          <t>ISU RENTON CARDINAL:111458F - 3XL</t>
        </is>
      </c>
      <c r="F1754" s="0" t="inlineStr">
        <is>
          <t>'000000000000</t>
        </is>
      </c>
      <c r="G1754" s="0" t="inlineStr">
        <is>
          <t>MENS</t>
        </is>
      </c>
      <c r="H1754" s="0" t="inlineStr">
        <is>
          <t>3XL</t>
        </is>
      </c>
      <c r="I1754" s="0">
        <v>31.99</v>
      </c>
      <c r="J1754" s="0">
        <v>6</v>
      </c>
    </row>
    <row r="1755" spans="1:10" customHeight="0">
      <c r="A1755" s="0">
        <f>HYPERLINK("https://dl.dropboxusercontent.com/scl/fi/sf76oj71k8z86parb88pn/120600-f.jpg?rlkey=jn5oe147qxohy3h34lsyd4whx&amp;dl=0","Click to download Image")</f>
      </c>
      <c r="C1755" s="0" t="inlineStr">
        <is>
          <t>Nadia Women's Ripped T-Shirt</t>
        </is>
      </c>
      <c r="D1755" s="0" t="inlineStr">
        <is>
          <t>'120600</t>
        </is>
      </c>
      <c r="E1755" s="0" t="inlineStr">
        <is>
          <t>ISU NADIA W WHITE:120600B - M</t>
        </is>
      </c>
      <c r="F1755" s="0" t="inlineStr">
        <is>
          <t>'801120600053</t>
        </is>
      </c>
      <c r="G1755" s="0" t="inlineStr">
        <is>
          <t>WOMENS</t>
        </is>
      </c>
      <c r="H1755" s="0" t="inlineStr">
        <is>
          <t>M</t>
        </is>
      </c>
      <c r="I1755" s="0">
        <v>29.99</v>
      </c>
      <c r="J1755" s="0">
        <v>1</v>
      </c>
    </row>
    <row r="1756" spans="1:10" customHeight="0">
      <c r="A1756" s="0">
        <f>HYPERLINK("https://dl.dropboxusercontent.com/scl/fi/yw3gjn5cthi8eg61laqe1/longsleeve-1510431.jpg?rlkey=7ud9augysqiazqncgxg0dfl5c&amp;dl=0","Click to download Image")</f>
      </c>
      <c r="B1756" s="0">
        <f>HYPERLINK("https://dl.dropboxusercontent.com/scl/fi/ls72g22kcp9k4mp4qkzik/womens-t-shirt-size-chartsmarilynn-ls.jpg?rlkey=slulh387jipogh9g7au1lewrb&amp;dl=0","Click to download SizeChart")</f>
      </c>
      <c r="C1756" s="0" t="inlineStr">
        <is>
          <t>Marilynn Women's Long Sleeve</t>
        </is>
      </c>
      <c r="D1756" s="0" t="inlineStr">
        <is>
          <t>'155292</t>
        </is>
      </c>
      <c r="E1756" s="0" t="inlineStr">
        <is>
          <t>ISU MAR2LS W GY:155292A-S</t>
        </is>
      </c>
      <c r="F1756" s="0" t="inlineStr">
        <is>
          <t>'801155292049</t>
        </is>
      </c>
      <c r="G1756" s="0" t="inlineStr">
        <is>
          <t>WOMENS</t>
        </is>
      </c>
      <c r="H1756" s="0" t="inlineStr">
        <is>
          <t>S</t>
        </is>
      </c>
      <c r="I1756" s="0">
        <v>32.99</v>
      </c>
      <c r="J1756" s="0">
        <v>0</v>
      </c>
    </row>
    <row r="1757" spans="1:10" customHeight="0">
      <c r="A1757" s="0">
        <f>HYPERLINK("https://dl.dropboxusercontent.com/scl/fi/yw3gjn5cthi8eg61laqe1/longsleeve-1510431.jpg?rlkey=7ud9augysqiazqncgxg0dfl5c&amp;dl=0","Click to download Image")</f>
      </c>
      <c r="B1757" s="0">
        <f>HYPERLINK("https://dl.dropboxusercontent.com/scl/fi/ls72g22kcp9k4mp4qkzik/womens-t-shirt-size-chartsmarilynn-ls.jpg?rlkey=slulh387jipogh9g7au1lewrb&amp;dl=0","Click to download SizeChart")</f>
      </c>
      <c r="C1757" s="0" t="inlineStr">
        <is>
          <t>Marilynn Women's Long Sleeve</t>
        </is>
      </c>
      <c r="D1757" s="0" t="inlineStr">
        <is>
          <t>'155292</t>
        </is>
      </c>
      <c r="E1757" s="0" t="inlineStr">
        <is>
          <t>ISU MAR2LS W GY:155292B-M</t>
        </is>
      </c>
      <c r="F1757" s="0" t="inlineStr">
        <is>
          <t>'801155292056</t>
        </is>
      </c>
      <c r="G1757" s="0" t="inlineStr">
        <is>
          <t>WOMENS</t>
        </is>
      </c>
      <c r="H1757" s="0" t="inlineStr">
        <is>
          <t>M</t>
        </is>
      </c>
      <c r="I1757" s="0">
        <v>32.99</v>
      </c>
      <c r="J1757" s="0">
        <v>4</v>
      </c>
    </row>
    <row r="1758" spans="1:10" customHeight="0">
      <c r="A1758" s="0">
        <f>HYPERLINK("https://dl.dropboxusercontent.com/scl/fi/yw3gjn5cthi8eg61laqe1/longsleeve-1510431.jpg?rlkey=7ud9augysqiazqncgxg0dfl5c&amp;dl=0","Click to download Image")</f>
      </c>
      <c r="B1758" s="0">
        <f>HYPERLINK("https://dl.dropboxusercontent.com/scl/fi/ls72g22kcp9k4mp4qkzik/womens-t-shirt-size-chartsmarilynn-ls.jpg?rlkey=slulh387jipogh9g7au1lewrb&amp;dl=0","Click to download SizeChart")</f>
      </c>
      <c r="C1758" s="0" t="inlineStr">
        <is>
          <t>Marilynn Women's Long Sleeve</t>
        </is>
      </c>
      <c r="D1758" s="0" t="inlineStr">
        <is>
          <t>'155292</t>
        </is>
      </c>
      <c r="E1758" s="0" t="inlineStr">
        <is>
          <t>ISU MAR2LS W GY:155292C-L</t>
        </is>
      </c>
      <c r="F1758" s="0" t="inlineStr">
        <is>
          <t>'801155292063</t>
        </is>
      </c>
      <c r="G1758" s="0" t="inlineStr">
        <is>
          <t>WOMENS</t>
        </is>
      </c>
      <c r="H1758" s="0" t="inlineStr">
        <is>
          <t>L</t>
        </is>
      </c>
      <c r="I1758" s="0">
        <v>32.99</v>
      </c>
      <c r="J1758" s="0">
        <v>0</v>
      </c>
    </row>
    <row r="1759" spans="1:10" customHeight="0">
      <c r="A1759" s="0">
        <f>HYPERLINK("https://dl.dropboxusercontent.com/scl/fi/yw3gjn5cthi8eg61laqe1/longsleeve-1510431.jpg?rlkey=7ud9augysqiazqncgxg0dfl5c&amp;dl=0","Click to download Image")</f>
      </c>
      <c r="B1759" s="0">
        <f>HYPERLINK("https://dl.dropboxusercontent.com/scl/fi/ls72g22kcp9k4mp4qkzik/womens-t-shirt-size-chartsmarilynn-ls.jpg?rlkey=slulh387jipogh9g7au1lewrb&amp;dl=0","Click to download SizeChart")</f>
      </c>
      <c r="C1759" s="0" t="inlineStr">
        <is>
          <t>Marilynn Women's Long Sleeve</t>
        </is>
      </c>
      <c r="D1759" s="0" t="inlineStr">
        <is>
          <t>'155292</t>
        </is>
      </c>
      <c r="E1759" s="0" t="inlineStr">
        <is>
          <t>ISU MAR2LS W GY:155292D-XL</t>
        </is>
      </c>
      <c r="F1759" s="0" t="inlineStr">
        <is>
          <t>'801155292070</t>
        </is>
      </c>
      <c r="G1759" s="0" t="inlineStr">
        <is>
          <t>WOMENS</t>
        </is>
      </c>
      <c r="H1759" s="0" t="inlineStr">
        <is>
          <t>XL</t>
        </is>
      </c>
      <c r="I1759" s="0">
        <v>32.99</v>
      </c>
      <c r="J1759" s="0">
        <v>0</v>
      </c>
    </row>
    <row r="1760" spans="1:10" customHeight="0">
      <c r="A1760" s="0">
        <f>HYPERLINK("https://dl.dropboxusercontent.com/scl/fi/yw3gjn5cthi8eg61laqe1/longsleeve-1510431.jpg?rlkey=7ud9augysqiazqncgxg0dfl5c&amp;dl=0","Click to download Image")</f>
      </c>
      <c r="B1760" s="0">
        <f>HYPERLINK("https://dl.dropboxusercontent.com/scl/fi/ls72g22kcp9k4mp4qkzik/womens-t-shirt-size-chartsmarilynn-ls.jpg?rlkey=slulh387jipogh9g7au1lewrb&amp;dl=0","Click to download SizeChart")</f>
      </c>
      <c r="C1760" s="0" t="inlineStr">
        <is>
          <t>Marilynn Women's Long Sleeve</t>
        </is>
      </c>
      <c r="D1760" s="0" t="inlineStr">
        <is>
          <t>'155292</t>
        </is>
      </c>
      <c r="E1760" s="0" t="inlineStr">
        <is>
          <t>ISU MAR2LS W GY:155292E-2XL</t>
        </is>
      </c>
      <c r="F1760" s="0" t="inlineStr">
        <is>
          <t>'801155292087</t>
        </is>
      </c>
      <c r="G1760" s="0" t="inlineStr">
        <is>
          <t>WOMENS</t>
        </is>
      </c>
      <c r="H1760" s="0" t="inlineStr">
        <is>
          <t>2XL</t>
        </is>
      </c>
      <c r="I1760" s="0">
        <v>34.99</v>
      </c>
      <c r="J1760" s="0">
        <v>0</v>
      </c>
    </row>
    <row r="1761" spans="1:10" customHeight="0">
      <c r="A1761" s="0">
        <f>HYPERLINK("https://dl.dropboxusercontent.com/scl/fi/yw3gjn5cthi8eg61laqe1/longsleeve-1510431.jpg?rlkey=7ud9augysqiazqncgxg0dfl5c&amp;dl=0","Click to download Image")</f>
      </c>
      <c r="B1761" s="0">
        <f>HYPERLINK("https://dl.dropboxusercontent.com/scl/fi/ls72g22kcp9k4mp4qkzik/womens-t-shirt-size-chartsmarilynn-ls.jpg?rlkey=slulh387jipogh9g7au1lewrb&amp;dl=0","Click to download SizeChart")</f>
      </c>
      <c r="C1761" s="0" t="inlineStr">
        <is>
          <t>Marilynn Women's Long Sleeve</t>
        </is>
      </c>
      <c r="D1761" s="0" t="inlineStr">
        <is>
          <t>'155292</t>
        </is>
      </c>
      <c r="E1761" s="0" t="inlineStr">
        <is>
          <t>ISU MAR2LS W GY:155292F-3XL</t>
        </is>
      </c>
      <c r="F1761" s="0" t="inlineStr">
        <is>
          <t>'801155292094</t>
        </is>
      </c>
      <c r="G1761" s="0" t="inlineStr">
        <is>
          <t>WOMENS</t>
        </is>
      </c>
      <c r="H1761" s="0" t="inlineStr">
        <is>
          <t>3XL</t>
        </is>
      </c>
      <c r="I1761" s="0">
        <v>34.99</v>
      </c>
      <c r="J1761" s="0">
        <v>0</v>
      </c>
    </row>
    <row r="1762" spans="1:10" customHeight="0">
      <c r="A1762" s="0">
        <f>HYPERLINK("https://dl.dropboxusercontent.com/scl/fi/rja5n8kzc6347dgg0aavo/longsleeve-1665974-1.jpg?rlkey=b05xqloore2rxz5q912gsxgf2&amp;dl=0","Click to download Image")</f>
      </c>
      <c r="B1762" s="0">
        <f>HYPERLINK("https://dl.dropboxusercontent.com/scl/fi/ls72g22kcp9k4mp4qkzik/womens-t-shirt-size-chartsmarilynn-ls.jpg?rlkey=slulh387jipogh9g7au1lewrb&amp;dl=0","Click to download SizeChart")</f>
      </c>
      <c r="C1762" s="0" t="inlineStr">
        <is>
          <t>Marilynn Women's Long Sleeve</t>
        </is>
      </c>
      <c r="D1762" s="0" t="inlineStr">
        <is>
          <t>'155293</t>
        </is>
      </c>
      <c r="E1762" s="0" t="inlineStr">
        <is>
          <t>ISU MAR2LS W WE:155293A-S</t>
        </is>
      </c>
      <c r="F1762" s="0" t="inlineStr">
        <is>
          <t>'801155293046</t>
        </is>
      </c>
      <c r="G1762" s="0" t="inlineStr">
        <is>
          <t>WOMENS</t>
        </is>
      </c>
      <c r="H1762" s="0" t="inlineStr">
        <is>
          <t>S</t>
        </is>
      </c>
      <c r="I1762" s="0">
        <v>32.99</v>
      </c>
      <c r="J1762" s="0">
        <v>4</v>
      </c>
    </row>
    <row r="1763" spans="1:10" customHeight="0">
      <c r="A1763" s="0">
        <f>HYPERLINK("https://dl.dropboxusercontent.com/scl/fi/rja5n8kzc6347dgg0aavo/longsleeve-1665974-1.jpg?rlkey=b05xqloore2rxz5q912gsxgf2&amp;dl=0","Click to download Image")</f>
      </c>
      <c r="B1763" s="0">
        <f>HYPERLINK("https://dl.dropboxusercontent.com/scl/fi/ls72g22kcp9k4mp4qkzik/womens-t-shirt-size-chartsmarilynn-ls.jpg?rlkey=slulh387jipogh9g7au1lewrb&amp;dl=0","Click to download SizeChart")</f>
      </c>
      <c r="C1763" s="0" t="inlineStr">
        <is>
          <t>Marilynn Women's Long Sleeve</t>
        </is>
      </c>
      <c r="D1763" s="0" t="inlineStr">
        <is>
          <t>'155293</t>
        </is>
      </c>
      <c r="E1763" s="0" t="inlineStr">
        <is>
          <t>ISU MAR2LS W WE:155293B-M</t>
        </is>
      </c>
      <c r="F1763" s="0" t="inlineStr">
        <is>
          <t>'801155293053</t>
        </is>
      </c>
      <c r="G1763" s="0" t="inlineStr">
        <is>
          <t>WOMENS</t>
        </is>
      </c>
      <c r="H1763" s="0" t="inlineStr">
        <is>
          <t>M</t>
        </is>
      </c>
      <c r="I1763" s="0">
        <v>32.99</v>
      </c>
      <c r="J1763" s="0">
        <v>8</v>
      </c>
    </row>
    <row r="1764" spans="1:10" customHeight="0">
      <c r="A1764" s="0">
        <f>HYPERLINK("https://dl.dropboxusercontent.com/scl/fi/rja5n8kzc6347dgg0aavo/longsleeve-1665974-1.jpg?rlkey=b05xqloore2rxz5q912gsxgf2&amp;dl=0","Click to download Image")</f>
      </c>
      <c r="B1764" s="0">
        <f>HYPERLINK("https://dl.dropboxusercontent.com/scl/fi/ls72g22kcp9k4mp4qkzik/womens-t-shirt-size-chartsmarilynn-ls.jpg?rlkey=slulh387jipogh9g7au1lewrb&amp;dl=0","Click to download SizeChart")</f>
      </c>
      <c r="C1764" s="0" t="inlineStr">
        <is>
          <t>Marilynn Women's Long Sleeve</t>
        </is>
      </c>
      <c r="D1764" s="0" t="inlineStr">
        <is>
          <t>'155293</t>
        </is>
      </c>
      <c r="E1764" s="0" t="inlineStr">
        <is>
          <t>ISU MAR2LS W WE:155293C-L</t>
        </is>
      </c>
      <c r="F1764" s="0" t="inlineStr">
        <is>
          <t>'801155293060</t>
        </is>
      </c>
      <c r="G1764" s="0" t="inlineStr">
        <is>
          <t>WOMENS</t>
        </is>
      </c>
      <c r="H1764" s="0" t="inlineStr">
        <is>
          <t>L</t>
        </is>
      </c>
      <c r="I1764" s="0">
        <v>32.99</v>
      </c>
      <c r="J1764" s="0">
        <v>8</v>
      </c>
    </row>
    <row r="1765" spans="1:10" customHeight="0">
      <c r="A1765" s="0">
        <f>HYPERLINK("https://dl.dropboxusercontent.com/scl/fi/rja5n8kzc6347dgg0aavo/longsleeve-1665974-1.jpg?rlkey=b05xqloore2rxz5q912gsxgf2&amp;dl=0","Click to download Image")</f>
      </c>
      <c r="B1765" s="0">
        <f>HYPERLINK("https://dl.dropboxusercontent.com/scl/fi/ls72g22kcp9k4mp4qkzik/womens-t-shirt-size-chartsmarilynn-ls.jpg?rlkey=slulh387jipogh9g7au1lewrb&amp;dl=0","Click to download SizeChart")</f>
      </c>
      <c r="C1765" s="0" t="inlineStr">
        <is>
          <t>Marilynn Women's Long Sleeve</t>
        </is>
      </c>
      <c r="D1765" s="0" t="inlineStr">
        <is>
          <t>'155293</t>
        </is>
      </c>
      <c r="E1765" s="0" t="inlineStr">
        <is>
          <t>ISU MAR2LS W WE:155293D-XL</t>
        </is>
      </c>
      <c r="F1765" s="0" t="inlineStr">
        <is>
          <t>'801155293077</t>
        </is>
      </c>
      <c r="G1765" s="0" t="inlineStr">
        <is>
          <t>WOMENS</t>
        </is>
      </c>
      <c r="H1765" s="0" t="inlineStr">
        <is>
          <t>XL</t>
        </is>
      </c>
      <c r="I1765" s="0">
        <v>32.99</v>
      </c>
      <c r="J1765" s="0">
        <v>2</v>
      </c>
    </row>
    <row r="1766" spans="1:10" customHeight="0">
      <c r="A1766" s="0">
        <f>HYPERLINK("https://dl.dropboxusercontent.com/scl/fi/rja5n8kzc6347dgg0aavo/longsleeve-1665974-1.jpg?rlkey=b05xqloore2rxz5q912gsxgf2&amp;dl=0","Click to download Image")</f>
      </c>
      <c r="B1766" s="0">
        <f>HYPERLINK("https://dl.dropboxusercontent.com/scl/fi/ls72g22kcp9k4mp4qkzik/womens-t-shirt-size-chartsmarilynn-ls.jpg?rlkey=slulh387jipogh9g7au1lewrb&amp;dl=0","Click to download SizeChart")</f>
      </c>
      <c r="C1766" s="0" t="inlineStr">
        <is>
          <t>Marilynn Women's Long Sleeve</t>
        </is>
      </c>
      <c r="D1766" s="0" t="inlineStr">
        <is>
          <t>'155293</t>
        </is>
      </c>
      <c r="E1766" s="0" t="inlineStr">
        <is>
          <t>ISU MAR2LS W WE:155293E-2XL</t>
        </is>
      </c>
      <c r="F1766" s="0" t="inlineStr">
        <is>
          <t>'801155293084</t>
        </is>
      </c>
      <c r="G1766" s="0" t="inlineStr">
        <is>
          <t>WOMENS</t>
        </is>
      </c>
      <c r="H1766" s="0" t="inlineStr">
        <is>
          <t>2XL</t>
        </is>
      </c>
      <c r="I1766" s="0">
        <v>34.99</v>
      </c>
      <c r="J1766" s="0">
        <v>2</v>
      </c>
    </row>
    <row r="1767" spans="1:10" customHeight="0">
      <c r="A1767" s="0">
        <f>HYPERLINK("https://dl.dropboxusercontent.com/scl/fi/rja5n8kzc6347dgg0aavo/longsleeve-1665974-1.jpg?rlkey=b05xqloore2rxz5q912gsxgf2&amp;dl=0","Click to download Image")</f>
      </c>
      <c r="B1767" s="0">
        <f>HYPERLINK("https://dl.dropboxusercontent.com/scl/fi/ls72g22kcp9k4mp4qkzik/womens-t-shirt-size-chartsmarilynn-ls.jpg?rlkey=slulh387jipogh9g7au1lewrb&amp;dl=0","Click to download SizeChart")</f>
      </c>
      <c r="C1767" s="0" t="inlineStr">
        <is>
          <t>Marilynn Women's Long Sleeve</t>
        </is>
      </c>
      <c r="D1767" s="0" t="inlineStr">
        <is>
          <t>'155293</t>
        </is>
      </c>
      <c r="E1767" s="0" t="inlineStr">
        <is>
          <t>ISU MAR2LS W WE:155293F-3XL</t>
        </is>
      </c>
      <c r="F1767" s="0" t="inlineStr">
        <is>
          <t>'801155293091</t>
        </is>
      </c>
      <c r="G1767" s="0" t="inlineStr">
        <is>
          <t>WOMENS</t>
        </is>
      </c>
      <c r="H1767" s="0" t="inlineStr">
        <is>
          <t>3XL</t>
        </is>
      </c>
      <c r="I1767" s="0">
        <v>34.99</v>
      </c>
      <c r="J1767" s="0">
        <v>1</v>
      </c>
    </row>
    <row r="1768" spans="1:10" customHeight="0">
      <c r="A1768" s="0">
        <f>HYPERLINK("https://dl.dropboxusercontent.com/scl/fi/ahlp8ztqae1wnfw7487do/long-sleeve-23.jpg?rlkey=r3zs0j2dhdck9fuzg2ivis7dc&amp;dl=0","Click to download Image")</f>
      </c>
      <c r="B1768" s="0">
        <f>HYPERLINK("https://dl.dropboxusercontent.com/scl/fi/ls72g22kcp9k4mp4qkzik/womens-t-shirt-size-chartsmarilynn-ls.jpg?rlkey=slulh387jipogh9g7au1lewrb&amp;dl=0","Click to download SizeChart")</f>
      </c>
      <c r="C1768" s="0" t="inlineStr">
        <is>
          <t>Marilynn Women's Long Sleeve</t>
        </is>
      </c>
      <c r="D1768" s="0" t="inlineStr">
        <is>
          <t>'160022</t>
        </is>
      </c>
      <c r="E1768" s="0" t="inlineStr">
        <is>
          <t>ISU MAR2LS W GY:160022A-S</t>
        </is>
      </c>
      <c r="F1768" s="0" t="inlineStr">
        <is>
          <t>'801160022044</t>
        </is>
      </c>
      <c r="G1768" s="0" t="inlineStr">
        <is>
          <t>WOMENS</t>
        </is>
      </c>
      <c r="H1768" s="0" t="inlineStr">
        <is>
          <t>S</t>
        </is>
      </c>
      <c r="I1768" s="0">
        <v>32.99</v>
      </c>
      <c r="J1768" s="0">
        <v>8</v>
      </c>
    </row>
    <row r="1769" spans="1:10" customHeight="0">
      <c r="A1769" s="0">
        <f>HYPERLINK("https://dl.dropboxusercontent.com/scl/fi/ahlp8ztqae1wnfw7487do/long-sleeve-23.jpg?rlkey=r3zs0j2dhdck9fuzg2ivis7dc&amp;dl=0","Click to download Image")</f>
      </c>
      <c r="B1769" s="0">
        <f>HYPERLINK("https://dl.dropboxusercontent.com/scl/fi/ls72g22kcp9k4mp4qkzik/womens-t-shirt-size-chartsmarilynn-ls.jpg?rlkey=slulh387jipogh9g7au1lewrb&amp;dl=0","Click to download SizeChart")</f>
      </c>
      <c r="C1769" s="0" t="inlineStr">
        <is>
          <t>Marilynn Women's Long Sleeve</t>
        </is>
      </c>
      <c r="D1769" s="0" t="inlineStr">
        <is>
          <t>'160022</t>
        </is>
      </c>
      <c r="E1769" s="0" t="inlineStr">
        <is>
          <t>ISU MAR2LS W GY:160022B-M</t>
        </is>
      </c>
      <c r="F1769" s="0" t="inlineStr">
        <is>
          <t>'801160022051</t>
        </is>
      </c>
      <c r="G1769" s="0" t="inlineStr">
        <is>
          <t>WOMENS</t>
        </is>
      </c>
      <c r="H1769" s="0" t="inlineStr">
        <is>
          <t>M</t>
        </is>
      </c>
      <c r="I1769" s="0">
        <v>32.99</v>
      </c>
      <c r="J1769" s="0">
        <v>20</v>
      </c>
    </row>
    <row r="1770" spans="1:10" customHeight="0">
      <c r="A1770" s="0">
        <f>HYPERLINK("https://dl.dropboxusercontent.com/scl/fi/ahlp8ztqae1wnfw7487do/long-sleeve-23.jpg?rlkey=r3zs0j2dhdck9fuzg2ivis7dc&amp;dl=0","Click to download Image")</f>
      </c>
      <c r="B1770" s="0">
        <f>HYPERLINK("https://dl.dropboxusercontent.com/scl/fi/ls72g22kcp9k4mp4qkzik/womens-t-shirt-size-chartsmarilynn-ls.jpg?rlkey=slulh387jipogh9g7au1lewrb&amp;dl=0","Click to download SizeChart")</f>
      </c>
      <c r="C1770" s="0" t="inlineStr">
        <is>
          <t>Marilynn Women's Long Sleeve</t>
        </is>
      </c>
      <c r="D1770" s="0" t="inlineStr">
        <is>
          <t>'160022</t>
        </is>
      </c>
      <c r="E1770" s="0" t="inlineStr">
        <is>
          <t>ISU MAR2LS W GY:160022C-L</t>
        </is>
      </c>
      <c r="F1770" s="0" t="inlineStr">
        <is>
          <t>'801160022068</t>
        </is>
      </c>
      <c r="G1770" s="0" t="inlineStr">
        <is>
          <t>WOMENS</t>
        </is>
      </c>
      <c r="H1770" s="0" t="inlineStr">
        <is>
          <t>L</t>
        </is>
      </c>
      <c r="I1770" s="0">
        <v>32.99</v>
      </c>
      <c r="J1770" s="0">
        <v>19</v>
      </c>
    </row>
    <row r="1771" spans="1:10" customHeight="0">
      <c r="A1771" s="0">
        <f>HYPERLINK("https://dl.dropboxusercontent.com/scl/fi/ahlp8ztqae1wnfw7487do/long-sleeve-23.jpg?rlkey=r3zs0j2dhdck9fuzg2ivis7dc&amp;dl=0","Click to download Image")</f>
      </c>
      <c r="B1771" s="0">
        <f>HYPERLINK("https://dl.dropboxusercontent.com/scl/fi/ls72g22kcp9k4mp4qkzik/womens-t-shirt-size-chartsmarilynn-ls.jpg?rlkey=slulh387jipogh9g7au1lewrb&amp;dl=0","Click to download SizeChart")</f>
      </c>
      <c r="C1771" s="0" t="inlineStr">
        <is>
          <t>Marilynn Women's Long Sleeve</t>
        </is>
      </c>
      <c r="D1771" s="0" t="inlineStr">
        <is>
          <t>'160022</t>
        </is>
      </c>
      <c r="E1771" s="0" t="inlineStr">
        <is>
          <t>ISU MAR2LS W GY:160022D-XL</t>
        </is>
      </c>
      <c r="F1771" s="0" t="inlineStr">
        <is>
          <t>'801160022075</t>
        </is>
      </c>
      <c r="G1771" s="0" t="inlineStr">
        <is>
          <t>WOMENS</t>
        </is>
      </c>
      <c r="H1771" s="0" t="inlineStr">
        <is>
          <t>XL</t>
        </is>
      </c>
      <c r="I1771" s="0">
        <v>32.99</v>
      </c>
      <c r="J1771" s="0">
        <v>6</v>
      </c>
    </row>
    <row r="1772" spans="1:10" customHeight="0">
      <c r="A1772" s="0">
        <f>HYPERLINK("https://dl.dropboxusercontent.com/scl/fi/ahlp8ztqae1wnfw7487do/long-sleeve-23.jpg?rlkey=r3zs0j2dhdck9fuzg2ivis7dc&amp;dl=0","Click to download Image")</f>
      </c>
      <c r="B1772" s="0">
        <f>HYPERLINK("https://dl.dropboxusercontent.com/scl/fi/ls72g22kcp9k4mp4qkzik/womens-t-shirt-size-chartsmarilynn-ls.jpg?rlkey=slulh387jipogh9g7au1lewrb&amp;dl=0","Click to download SizeChart")</f>
      </c>
      <c r="C1772" s="0" t="inlineStr">
        <is>
          <t>Marilynn Women's Long Sleeve</t>
        </is>
      </c>
      <c r="D1772" s="0" t="inlineStr">
        <is>
          <t>'160022</t>
        </is>
      </c>
      <c r="E1772" s="0" t="inlineStr">
        <is>
          <t>ISU MAR2LS W GY:160022E-2XL</t>
        </is>
      </c>
      <c r="F1772" s="0" t="inlineStr">
        <is>
          <t>'801160022082</t>
        </is>
      </c>
      <c r="G1772" s="0" t="inlineStr">
        <is>
          <t>WOMENS</t>
        </is>
      </c>
      <c r="H1772" s="0" t="inlineStr">
        <is>
          <t>2XL</t>
        </is>
      </c>
      <c r="I1772" s="0">
        <v>34.99</v>
      </c>
      <c r="J1772" s="0">
        <v>2</v>
      </c>
    </row>
    <row r="1773" spans="1:10" customHeight="0">
      <c r="A1773" s="0">
        <f>HYPERLINK("https://dl.dropboxusercontent.com/scl/fi/ahlp8ztqae1wnfw7487do/long-sleeve-23.jpg?rlkey=r3zs0j2dhdck9fuzg2ivis7dc&amp;dl=0","Click to download Image")</f>
      </c>
      <c r="B1773" s="0">
        <f>HYPERLINK("https://dl.dropboxusercontent.com/scl/fi/ls72g22kcp9k4mp4qkzik/womens-t-shirt-size-chartsmarilynn-ls.jpg?rlkey=slulh387jipogh9g7au1lewrb&amp;dl=0","Click to download SizeChart")</f>
      </c>
      <c r="C1773" s="0" t="inlineStr">
        <is>
          <t>Marilynn Women's Long Sleeve</t>
        </is>
      </c>
      <c r="D1773" s="0" t="inlineStr">
        <is>
          <t>'160022</t>
        </is>
      </c>
      <c r="E1773" s="0" t="inlineStr">
        <is>
          <t>ISU MAR2LS W GY:160022F-3XL</t>
        </is>
      </c>
      <c r="F1773" s="0" t="inlineStr">
        <is>
          <t>'801160022099</t>
        </is>
      </c>
      <c r="G1773" s="0" t="inlineStr">
        <is>
          <t>WOMENS</t>
        </is>
      </c>
      <c r="H1773" s="0" t="inlineStr">
        <is>
          <t>3XL</t>
        </is>
      </c>
      <c r="I1773" s="0">
        <v>34.99</v>
      </c>
      <c r="J1773" s="0">
        <v>2</v>
      </c>
    </row>
    <row r="1774" spans="1:10" customHeight="0">
      <c r="A1774" s="0">
        <f>HYPERLINK("https://dl.dropboxusercontent.com/scl/fi/aglklyvr2ud8bxk36w6u9/brent-133258t.jpg?rlkey=mib3rawgglk9lp4f3ulj6zvo6&amp;dl=0","Click to download Image")</f>
      </c>
      <c r="C1774" s="0" t="inlineStr">
        <is>
          <t>Brent Men's Performance Polo</t>
        </is>
      </c>
      <c r="D1774" s="0" t="inlineStr">
        <is>
          <t>'133258</t>
        </is>
      </c>
      <c r="E1774" s="0" t="inlineStr">
        <is>
          <t>ISU BRENT2 M CL:133258A-S</t>
        </is>
      </c>
      <c r="F1774" s="0" t="inlineStr">
        <is>
          <t>'801133258043</t>
        </is>
      </c>
      <c r="G1774" s="0" t="inlineStr">
        <is>
          <t>MENS</t>
        </is>
      </c>
      <c r="H1774" s="0" t="inlineStr">
        <is>
          <t>S</t>
        </is>
      </c>
      <c r="I1774" s="0">
        <v>39.99</v>
      </c>
      <c r="J1774" s="0">
        <v>2</v>
      </c>
    </row>
    <row r="1775" spans="1:10" customHeight="0">
      <c r="A1775" s="0">
        <f>HYPERLINK("https://dl.dropboxusercontent.com/scl/fi/aglklyvr2ud8bxk36w6u9/brent-133258t.jpg?rlkey=mib3rawgglk9lp4f3ulj6zvo6&amp;dl=0","Click to download Image")</f>
      </c>
      <c r="C1775" s="0" t="inlineStr">
        <is>
          <t>Brent Men's Performance Polo</t>
        </is>
      </c>
      <c r="D1775" s="0" t="inlineStr">
        <is>
          <t>'133258</t>
        </is>
      </c>
      <c r="E1775" s="0" t="inlineStr">
        <is>
          <t>ISU BRENT2 M CL:133258B-M</t>
        </is>
      </c>
      <c r="F1775" s="0" t="inlineStr">
        <is>
          <t>'801133258050</t>
        </is>
      </c>
      <c r="G1775" s="0" t="inlineStr">
        <is>
          <t>MENS</t>
        </is>
      </c>
      <c r="H1775" s="0" t="inlineStr">
        <is>
          <t>M</t>
        </is>
      </c>
      <c r="I1775" s="0">
        <v>39.99</v>
      </c>
      <c r="J1775" s="0">
        <v>1</v>
      </c>
    </row>
    <row r="1776" spans="1:10" customHeight="0">
      <c r="A1776" s="0">
        <f>HYPERLINK("https://dl.dropboxusercontent.com/scl/fi/aglklyvr2ud8bxk36w6u9/brent-133258t.jpg?rlkey=mib3rawgglk9lp4f3ulj6zvo6&amp;dl=0","Click to download Image")</f>
      </c>
      <c r="C1776" s="0" t="inlineStr">
        <is>
          <t>Brent Men's Performance Polo</t>
        </is>
      </c>
      <c r="D1776" s="0" t="inlineStr">
        <is>
          <t>'133258</t>
        </is>
      </c>
      <c r="E1776" s="0" t="inlineStr">
        <is>
          <t>ISU BRENT2 M CL:133258C-L</t>
        </is>
      </c>
      <c r="F1776" s="0" t="inlineStr">
        <is>
          <t>'801133258067</t>
        </is>
      </c>
      <c r="G1776" s="0" t="inlineStr">
        <is>
          <t>MENS</t>
        </is>
      </c>
      <c r="H1776" s="0" t="inlineStr">
        <is>
          <t>L</t>
        </is>
      </c>
      <c r="I1776" s="0">
        <v>39.99</v>
      </c>
      <c r="J1776" s="0">
        <v>4</v>
      </c>
    </row>
    <row r="1777" spans="1:10" customHeight="0">
      <c r="A1777" s="0">
        <f>HYPERLINK("https://dl.dropboxusercontent.com/scl/fi/aglklyvr2ud8bxk36w6u9/brent-133258t.jpg?rlkey=mib3rawgglk9lp4f3ulj6zvo6&amp;dl=0","Click to download Image")</f>
      </c>
      <c r="C1777" s="0" t="inlineStr">
        <is>
          <t>Brent Men's Performance Polo</t>
        </is>
      </c>
      <c r="D1777" s="0" t="inlineStr">
        <is>
          <t>'133258</t>
        </is>
      </c>
      <c r="E1777" s="0" t="inlineStr">
        <is>
          <t>ISU BRENT2 M CL:133258D-XL</t>
        </is>
      </c>
      <c r="F1777" s="0" t="inlineStr">
        <is>
          <t>'801133258074</t>
        </is>
      </c>
      <c r="G1777" s="0" t="inlineStr">
        <is>
          <t>MENS</t>
        </is>
      </c>
      <c r="H1777" s="0" t="inlineStr">
        <is>
          <t>XL</t>
        </is>
      </c>
      <c r="I1777" s="0">
        <v>39.99</v>
      </c>
      <c r="J1777" s="0">
        <v>4</v>
      </c>
    </row>
    <row r="1778" spans="1:10" customHeight="0">
      <c r="A1778" s="0">
        <f>HYPERLINK("https://dl.dropboxusercontent.com/scl/fi/aglklyvr2ud8bxk36w6u9/brent-133258t.jpg?rlkey=mib3rawgglk9lp4f3ulj6zvo6&amp;dl=0","Click to download Image")</f>
      </c>
      <c r="C1778" s="0" t="inlineStr">
        <is>
          <t>Brent Men's Performance Polo</t>
        </is>
      </c>
      <c r="D1778" s="0" t="inlineStr">
        <is>
          <t>'133258</t>
        </is>
      </c>
      <c r="E1778" s="0" t="inlineStr">
        <is>
          <t>ISU BRENT2 M CL:133258E-2XL</t>
        </is>
      </c>
      <c r="F1778" s="0" t="inlineStr">
        <is>
          <t>'801133258081</t>
        </is>
      </c>
      <c r="G1778" s="0" t="inlineStr">
        <is>
          <t>MENS</t>
        </is>
      </c>
      <c r="H1778" s="0" t="inlineStr">
        <is>
          <t>2XL</t>
        </is>
      </c>
      <c r="I1778" s="0">
        <v>53.99</v>
      </c>
      <c r="J1778" s="0">
        <v>1</v>
      </c>
    </row>
    <row r="1779" spans="1:10" customHeight="0">
      <c r="A1779" s="0">
        <f>HYPERLINK("https://dl.dropboxusercontent.com/scl/fi/aglklyvr2ud8bxk36w6u9/brent-133258t.jpg?rlkey=mib3rawgglk9lp4f3ulj6zvo6&amp;dl=0","Click to download Image")</f>
      </c>
      <c r="C1779" s="0" t="inlineStr">
        <is>
          <t>Brent Men's Performance Polo</t>
        </is>
      </c>
      <c r="D1779" s="0" t="inlineStr">
        <is>
          <t>'133258</t>
        </is>
      </c>
      <c r="E1779" s="0" t="inlineStr">
        <is>
          <t>ISU BRENT2 M CL:133258F-3XL</t>
        </is>
      </c>
      <c r="F1779" s="0" t="inlineStr">
        <is>
          <t>'801133258098</t>
        </is>
      </c>
      <c r="G1779" s="0" t="inlineStr">
        <is>
          <t>MENS</t>
        </is>
      </c>
      <c r="H1779" s="0" t="inlineStr">
        <is>
          <t>3XL</t>
        </is>
      </c>
      <c r="I1779" s="0">
        <v>53.99</v>
      </c>
      <c r="J1779" s="0">
        <v>5</v>
      </c>
    </row>
    <row r="1780" spans="1:10" customHeight="0">
      <c r="A1780" s="0">
        <f>HYPERLINK("https://dl.dropboxusercontent.com/scl/fi/aglklyvr2ud8bxk36w6u9/brent-133258t.jpg?rlkey=mib3rawgglk9lp4f3ulj6zvo6&amp;dl=0","Click to download Image")</f>
      </c>
      <c r="C1780" s="0" t="inlineStr">
        <is>
          <t>Brent Men's Performance Polo</t>
        </is>
      </c>
      <c r="D1780" s="0" t="inlineStr">
        <is>
          <t>'133258</t>
        </is>
      </c>
      <c r="E1780" s="0" t="inlineStr">
        <is>
          <t>ISU BRENT2 M CL:133258Z-12PK</t>
        </is>
      </c>
      <c r="F1780" s="0" t="inlineStr">
        <is>
          <t>'801133258999</t>
        </is>
      </c>
      <c r="G1780" s="0" t="inlineStr">
        <is>
          <t>MENS</t>
        </is>
      </c>
      <c r="H1780" s="0" t="inlineStr">
        <is>
          <t>12 PACK</t>
        </is>
      </c>
      <c r="I1780" s="0">
        <v>388.7</v>
      </c>
      <c r="J1780" s="0">
        <v>2</v>
      </c>
    </row>
    <row r="1781" spans="1:10" customHeight="0">
      <c r="A1781" s="0">
        <f>HYPERLINK("https://dl.dropboxusercontent.com/scl/fi/pdsfdmvdm57ouffkbgpca/addison219436.jpg?rlkey=kiwuchq2hzp1cw07g4o0mt9gr&amp;dl=0","Click to download Image")</f>
      </c>
      <c r="C1781" s="0" t="inlineStr">
        <is>
          <t>Addison Youth Beanie</t>
        </is>
      </c>
      <c r="D1781" s="0" t="inlineStr">
        <is>
          <t>'123026</t>
        </is>
      </c>
      <c r="E1781" s="0" t="inlineStr">
        <is>
          <t>ISU ADDISO Y CL:123026</t>
        </is>
      </c>
      <c r="F1781" s="0" t="inlineStr">
        <is>
          <t>'701123026013</t>
        </is>
      </c>
      <c r="G1781" s="0" t="inlineStr">
        <is>
          <t>YOUTH</t>
        </is>
      </c>
      <c r="H1781" s="0" t="inlineStr">
        <is>
          <t>YOUTH</t>
        </is>
      </c>
      <c r="I1781" s="0">
        <v>29.99</v>
      </c>
      <c r="J1781" s="0">
        <v>268</v>
      </c>
    </row>
    <row r="1782" spans="1:10" customHeight="0">
      <c r="A1782" s="0">
        <f>HYPERLINK("https://dl.dropboxusercontent.com/scl/fi/7ku3mhhokbvr13c5ttlyf/addison219436.jpg?rlkey=izarx9t886kh0nqvgcrh1u29d&amp;dl=0","Click to download Image")</f>
      </c>
      <c r="C1782" s="0" t="inlineStr">
        <is>
          <t>Addison Toddler Beanie</t>
        </is>
      </c>
      <c r="D1782" s="0" t="inlineStr">
        <is>
          <t>'123017</t>
        </is>
      </c>
      <c r="E1782" s="0" t="inlineStr">
        <is>
          <t>ISU ADDISO T CL:123017</t>
        </is>
      </c>
      <c r="F1782" s="0" t="inlineStr">
        <is>
          <t>'701123017011</t>
        </is>
      </c>
      <c r="G1782" s="0" t="inlineStr">
        <is>
          <t>TODDLER</t>
        </is>
      </c>
      <c r="H1782" s="0" t="inlineStr">
        <is>
          <t>TODDLER</t>
        </is>
      </c>
      <c r="I1782" s="0">
        <v>29.99</v>
      </c>
      <c r="J1782" s="0">
        <v>362</v>
      </c>
    </row>
    <row r="1783" spans="1:10" customHeight="0">
      <c r="A1783" s="0">
        <f>HYPERLINK("https://dl.dropboxusercontent.com/scl/fi/elktkvznvewtf3adnz8pv/f25-kyle-additionsartboard-2.jpg?rlkey=65wpnz488p29f38wfrifn6fc4&amp;dl=0","Click to download Image")</f>
      </c>
      <c r="C1783" s="0" t="inlineStr">
        <is>
          <t>Kyle Men's Waffle Knit Beanie</t>
        </is>
      </c>
      <c r="D1783" s="0" t="inlineStr">
        <is>
          <t>'156621</t>
        </is>
      </c>
      <c r="E1783" s="0" t="inlineStr">
        <is>
          <t>ISU KYLE M BK:156621</t>
        </is>
      </c>
      <c r="F1783" s="0" t="inlineStr">
        <is>
          <t>'701156621018</t>
        </is>
      </c>
      <c r="G1783" s="0" t="inlineStr">
        <is>
          <t>MENS</t>
        </is>
      </c>
      <c r="H1783" s="0" t="inlineStr">
        <is>
          <t>ADULT</t>
        </is>
      </c>
      <c r="I1783" s="0">
        <v>24.99</v>
      </c>
      <c r="J1783" s="0">
        <v>288</v>
      </c>
    </row>
    <row r="1784" spans="1:10" customHeight="0">
      <c r="A1784" s="0">
        <f>HYPERLINK("https://dl.dropboxusercontent.com/scl/fi/0q8c9i2hlh3benoqu7hsv/addison219436.jpg?rlkey=r6addhx42p68l864aao1j8ktq&amp;dl=0","Click to download Image")</f>
      </c>
      <c r="C1784" s="0" t="inlineStr">
        <is>
          <t>Addison Infant Beanie</t>
        </is>
      </c>
      <c r="D1784" s="0" t="inlineStr">
        <is>
          <t>'123004</t>
        </is>
      </c>
      <c r="E1784" s="0" t="inlineStr">
        <is>
          <t>ISU ADDISO I CL:123004</t>
        </is>
      </c>
      <c r="F1784" s="0" t="inlineStr">
        <is>
          <t>'701123004011</t>
        </is>
      </c>
      <c r="G1784" s="0" t="inlineStr">
        <is>
          <t>INFANT</t>
        </is>
      </c>
      <c r="H1784" s="0" t="inlineStr">
        <is>
          <t>INFANT</t>
        </is>
      </c>
      <c r="I1784" s="0">
        <v>29.99</v>
      </c>
      <c r="J1784" s="0">
        <v>95</v>
      </c>
    </row>
    <row r="1785" spans="1:10" customHeight="0">
      <c r="A1785" s="0">
        <f>HYPERLINK("https://dl.dropboxusercontent.com/scl/fi/8ofddcx8qpehk752s73ny/gaines-cl.jpg?rlkey=4sbf90yyk8zua4fctujeawi1q&amp;dl=0","Click to download Image")</f>
      </c>
      <c r="C1785" s="0" t="inlineStr">
        <is>
          <t>Gaines Men's Crewneck</t>
        </is>
      </c>
      <c r="D1785" s="0" t="inlineStr">
        <is>
          <t>'150474</t>
        </is>
      </c>
      <c r="E1785" s="0" t="inlineStr">
        <is>
          <t>ISU GAINES M CL:150474A-S</t>
        </is>
      </c>
      <c r="F1785" s="0" t="inlineStr">
        <is>
          <t>'801150474044</t>
        </is>
      </c>
      <c r="G1785" s="0" t="inlineStr">
        <is>
          <t>MENS</t>
        </is>
      </c>
      <c r="H1785" s="0" t="inlineStr">
        <is>
          <t>S</t>
        </is>
      </c>
      <c r="I1785" s="0">
        <v>29.99</v>
      </c>
      <c r="J1785" s="0">
        <v>0</v>
      </c>
    </row>
    <row r="1786" spans="1:10" customHeight="0">
      <c r="A1786" s="0">
        <f>HYPERLINK("https://dl.dropboxusercontent.com/scl/fi/8ofddcx8qpehk752s73ny/gaines-cl.jpg?rlkey=4sbf90yyk8zua4fctujeawi1q&amp;dl=0","Click to download Image")</f>
      </c>
      <c r="C1786" s="0" t="inlineStr">
        <is>
          <t>Gaines Men's Crewneck</t>
        </is>
      </c>
      <c r="D1786" s="0" t="inlineStr">
        <is>
          <t>'150474</t>
        </is>
      </c>
      <c r="E1786" s="0" t="inlineStr">
        <is>
          <t>ISU GAINES M CL:150474B-M</t>
        </is>
      </c>
      <c r="F1786" s="0" t="inlineStr">
        <is>
          <t>'801150474051</t>
        </is>
      </c>
      <c r="G1786" s="0" t="inlineStr">
        <is>
          <t>MENS</t>
        </is>
      </c>
      <c r="H1786" s="0" t="inlineStr">
        <is>
          <t>M</t>
        </is>
      </c>
      <c r="I1786" s="0">
        <v>29.99</v>
      </c>
      <c r="J1786" s="0">
        <v>0</v>
      </c>
    </row>
    <row r="1787" spans="1:10" customHeight="0">
      <c r="A1787" s="0">
        <f>HYPERLINK("https://dl.dropboxusercontent.com/scl/fi/8ofddcx8qpehk752s73ny/gaines-cl.jpg?rlkey=4sbf90yyk8zua4fctujeawi1q&amp;dl=0","Click to download Image")</f>
      </c>
      <c r="C1787" s="0" t="inlineStr">
        <is>
          <t>Gaines Men's Crewneck</t>
        </is>
      </c>
      <c r="D1787" s="0" t="inlineStr">
        <is>
          <t>'150474</t>
        </is>
      </c>
      <c r="E1787" s="0" t="inlineStr">
        <is>
          <t>ISU GAINES M CL:150474C-L</t>
        </is>
      </c>
      <c r="F1787" s="0" t="inlineStr">
        <is>
          <t>'801150474068</t>
        </is>
      </c>
      <c r="G1787" s="0" t="inlineStr">
        <is>
          <t>MENS</t>
        </is>
      </c>
      <c r="H1787" s="0" t="inlineStr">
        <is>
          <t>L</t>
        </is>
      </c>
      <c r="I1787" s="0">
        <v>29.99</v>
      </c>
      <c r="J1787" s="0">
        <v>4</v>
      </c>
    </row>
    <row r="1788" spans="1:10" customHeight="0">
      <c r="A1788" s="0">
        <f>HYPERLINK("https://dl.dropboxusercontent.com/scl/fi/8ofddcx8qpehk752s73ny/gaines-cl.jpg?rlkey=4sbf90yyk8zua4fctujeawi1q&amp;dl=0","Click to download Image")</f>
      </c>
      <c r="C1788" s="0" t="inlineStr">
        <is>
          <t>Gaines Men's Crewneck</t>
        </is>
      </c>
      <c r="D1788" s="0" t="inlineStr">
        <is>
          <t>'150474</t>
        </is>
      </c>
      <c r="E1788" s="0" t="inlineStr">
        <is>
          <t>ISU GAINES M CL:150474D-XL</t>
        </is>
      </c>
      <c r="F1788" s="0" t="inlineStr">
        <is>
          <t>'801150474075</t>
        </is>
      </c>
      <c r="G1788" s="0" t="inlineStr">
        <is>
          <t>MENS</t>
        </is>
      </c>
      <c r="H1788" s="0" t="inlineStr">
        <is>
          <t>XL</t>
        </is>
      </c>
      <c r="I1788" s="0">
        <v>29.99</v>
      </c>
      <c r="J1788" s="0">
        <v>4</v>
      </c>
    </row>
    <row r="1789" spans="1:10" customHeight="0">
      <c r="A1789" s="0">
        <f>HYPERLINK("https://dl.dropboxusercontent.com/scl/fi/8ofddcx8qpehk752s73ny/gaines-cl.jpg?rlkey=4sbf90yyk8zua4fctujeawi1q&amp;dl=0","Click to download Image")</f>
      </c>
      <c r="C1789" s="0" t="inlineStr">
        <is>
          <t>Gaines Men's Crewneck</t>
        </is>
      </c>
      <c r="D1789" s="0" t="inlineStr">
        <is>
          <t>'150474</t>
        </is>
      </c>
      <c r="E1789" s="0" t="inlineStr">
        <is>
          <t>ISU GAINES M CL:150474E-2XL</t>
        </is>
      </c>
      <c r="F1789" s="0" t="inlineStr">
        <is>
          <t>'801150474082</t>
        </is>
      </c>
      <c r="G1789" s="0" t="inlineStr">
        <is>
          <t>MENS</t>
        </is>
      </c>
      <c r="H1789" s="0" t="inlineStr">
        <is>
          <t>2XL</t>
        </is>
      </c>
      <c r="I1789" s="0">
        <v>31.99</v>
      </c>
      <c r="J1789" s="0">
        <v>1</v>
      </c>
    </row>
    <row r="1790" spans="1:10" customHeight="0">
      <c r="A1790" s="0">
        <f>HYPERLINK("https://dl.dropboxusercontent.com/scl/fi/8ofddcx8qpehk752s73ny/gaines-cl.jpg?rlkey=4sbf90yyk8zua4fctujeawi1q&amp;dl=0","Click to download Image")</f>
      </c>
      <c r="C1790" s="0" t="inlineStr">
        <is>
          <t>Gaines Men's Crewneck</t>
        </is>
      </c>
      <c r="D1790" s="0" t="inlineStr">
        <is>
          <t>'150474</t>
        </is>
      </c>
      <c r="E1790" s="0" t="inlineStr">
        <is>
          <t>ISU GAINES M CL:150474F-3XL</t>
        </is>
      </c>
      <c r="F1790" s="0" t="inlineStr">
        <is>
          <t>'801150474099</t>
        </is>
      </c>
      <c r="G1790" s="0" t="inlineStr">
        <is>
          <t>MENS</t>
        </is>
      </c>
      <c r="H1790" s="0" t="inlineStr">
        <is>
          <t>3XL</t>
        </is>
      </c>
      <c r="I1790" s="0">
        <v>31.99</v>
      </c>
      <c r="J1790" s="0">
        <v>7</v>
      </c>
    </row>
    <row r="1791" spans="1:10" customHeight="0">
      <c r="A1791" s="0">
        <f>HYPERLINK("https://dl.dropboxusercontent.com/scl/fi/kyuqlgd2vem7udzlsxcez/150475.jpg?rlkey=yxiss5wgjt9gpfi8816ioco5d&amp;dl=0","Click to download Image")</f>
      </c>
      <c r="C1791" s="0" t="inlineStr">
        <is>
          <t>Gaines Men's Crewneck</t>
        </is>
      </c>
      <c r="D1791" s="0" t="inlineStr">
        <is>
          <t>'150475</t>
        </is>
      </c>
      <c r="E1791" s="0" t="inlineStr">
        <is>
          <t>ISU GAINES M GD:150475A-S</t>
        </is>
      </c>
      <c r="F1791" s="0" t="inlineStr">
        <is>
          <t>'801150475041</t>
        </is>
      </c>
      <c r="G1791" s="0" t="inlineStr">
        <is>
          <t>MENS</t>
        </is>
      </c>
      <c r="H1791" s="0" t="inlineStr">
        <is>
          <t>S</t>
        </is>
      </c>
      <c r="I1791" s="0">
        <v>29.99</v>
      </c>
      <c r="J1791" s="0">
        <v>0</v>
      </c>
    </row>
    <row r="1792" spans="1:10" customHeight="0">
      <c r="A1792" s="0">
        <f>HYPERLINK("https://dl.dropboxusercontent.com/scl/fi/kyuqlgd2vem7udzlsxcez/150475.jpg?rlkey=yxiss5wgjt9gpfi8816ioco5d&amp;dl=0","Click to download Image")</f>
      </c>
      <c r="C1792" s="0" t="inlineStr">
        <is>
          <t>Gaines Men's Crewneck</t>
        </is>
      </c>
      <c r="D1792" s="0" t="inlineStr">
        <is>
          <t>'150475</t>
        </is>
      </c>
      <c r="E1792" s="0" t="inlineStr">
        <is>
          <t>ISU GAINES M GD:150475B-M</t>
        </is>
      </c>
      <c r="F1792" s="0" t="inlineStr">
        <is>
          <t>'801150475058</t>
        </is>
      </c>
      <c r="G1792" s="0" t="inlineStr">
        <is>
          <t>MENS</t>
        </is>
      </c>
      <c r="H1792" s="0" t="inlineStr">
        <is>
          <t>M</t>
        </is>
      </c>
      <c r="I1792" s="0">
        <v>29.99</v>
      </c>
      <c r="J1792" s="0">
        <v>0</v>
      </c>
    </row>
    <row r="1793" spans="1:10" customHeight="0">
      <c r="A1793" s="0">
        <f>HYPERLINK("https://dl.dropboxusercontent.com/scl/fi/kyuqlgd2vem7udzlsxcez/150475.jpg?rlkey=yxiss5wgjt9gpfi8816ioco5d&amp;dl=0","Click to download Image")</f>
      </c>
      <c r="C1793" s="0" t="inlineStr">
        <is>
          <t>Gaines Men's Crewneck</t>
        </is>
      </c>
      <c r="D1793" s="0" t="inlineStr">
        <is>
          <t>'150475</t>
        </is>
      </c>
      <c r="E1793" s="0" t="inlineStr">
        <is>
          <t>ISU GAINES M GD:150475C-L</t>
        </is>
      </c>
      <c r="F1793" s="0" t="inlineStr">
        <is>
          <t>'801150475065</t>
        </is>
      </c>
      <c r="G1793" s="0" t="inlineStr">
        <is>
          <t>MENS</t>
        </is>
      </c>
      <c r="H1793" s="0" t="inlineStr">
        <is>
          <t>L</t>
        </is>
      </c>
      <c r="I1793" s="0">
        <v>29.99</v>
      </c>
      <c r="J1793" s="0">
        <v>4</v>
      </c>
    </row>
    <row r="1794" spans="1:10" customHeight="0">
      <c r="A1794" s="0">
        <f>HYPERLINK("https://dl.dropboxusercontent.com/scl/fi/kyuqlgd2vem7udzlsxcez/150475.jpg?rlkey=yxiss5wgjt9gpfi8816ioco5d&amp;dl=0","Click to download Image")</f>
      </c>
      <c r="C1794" s="0" t="inlineStr">
        <is>
          <t>Gaines Men's Crewneck</t>
        </is>
      </c>
      <c r="D1794" s="0" t="inlineStr">
        <is>
          <t>'150475</t>
        </is>
      </c>
      <c r="E1794" s="0" t="inlineStr">
        <is>
          <t>ISU GAINES M GD:150475D-XL</t>
        </is>
      </c>
      <c r="F1794" s="0" t="inlineStr">
        <is>
          <t>'801150475072</t>
        </is>
      </c>
      <c r="G1794" s="0" t="inlineStr">
        <is>
          <t>MENS</t>
        </is>
      </c>
      <c r="H1794" s="0" t="inlineStr">
        <is>
          <t>XL</t>
        </is>
      </c>
      <c r="I1794" s="0">
        <v>29.99</v>
      </c>
      <c r="J1794" s="0">
        <v>2</v>
      </c>
    </row>
    <row r="1795" spans="1:10" customHeight="0">
      <c r="A1795" s="0">
        <f>HYPERLINK("https://dl.dropboxusercontent.com/scl/fi/kyuqlgd2vem7udzlsxcez/150475.jpg?rlkey=yxiss5wgjt9gpfi8816ioco5d&amp;dl=0","Click to download Image")</f>
      </c>
      <c r="C1795" s="0" t="inlineStr">
        <is>
          <t>Gaines Men's Crewneck</t>
        </is>
      </c>
      <c r="D1795" s="0" t="inlineStr">
        <is>
          <t>'150475</t>
        </is>
      </c>
      <c r="E1795" s="0" t="inlineStr">
        <is>
          <t>ISU GAINES M GD:150475E-2XL</t>
        </is>
      </c>
      <c r="F1795" s="0" t="inlineStr">
        <is>
          <t>'801150475089</t>
        </is>
      </c>
      <c r="G1795" s="0" t="inlineStr">
        <is>
          <t>MENS</t>
        </is>
      </c>
      <c r="H1795" s="0" t="inlineStr">
        <is>
          <t>2XL</t>
        </is>
      </c>
      <c r="I1795" s="0">
        <v>31.99</v>
      </c>
      <c r="J1795" s="0">
        <v>3</v>
      </c>
    </row>
    <row r="1796" spans="1:10" customHeight="0">
      <c r="A1796" s="0">
        <f>HYPERLINK("https://dl.dropboxusercontent.com/scl/fi/kyuqlgd2vem7udzlsxcez/150475.jpg?rlkey=yxiss5wgjt9gpfi8816ioco5d&amp;dl=0","Click to download Image")</f>
      </c>
      <c r="C1796" s="0" t="inlineStr">
        <is>
          <t>Gaines Men's Crewneck</t>
        </is>
      </c>
      <c r="D1796" s="0" t="inlineStr">
        <is>
          <t>'150475</t>
        </is>
      </c>
      <c r="E1796" s="0" t="inlineStr">
        <is>
          <t>ISU GAINES M GD:150475F-3XL</t>
        </is>
      </c>
      <c r="F1796" s="0" t="inlineStr">
        <is>
          <t>'801150475096</t>
        </is>
      </c>
      <c r="G1796" s="0" t="inlineStr">
        <is>
          <t>MENS</t>
        </is>
      </c>
      <c r="H1796" s="0" t="inlineStr">
        <is>
          <t>3XL</t>
        </is>
      </c>
      <c r="I1796" s="0">
        <v>31.99</v>
      </c>
      <c r="J1796" s="0">
        <v>3</v>
      </c>
    </row>
    <row r="1797" spans="1:10" customHeight="0">
      <c r="A1797" s="0">
        <f>HYPERLINK("https://dl.dropboxusercontent.com/scl/fi/uxosywlw0yq2sninelfx1/150476.jpg?rlkey=3pmydch38vngjc5ulcjdb5jw6&amp;dl=0","Click to download Image")</f>
      </c>
      <c r="C1797" s="0" t="inlineStr">
        <is>
          <t>Gaines Men's Crewneck</t>
        </is>
      </c>
      <c r="D1797" s="0" t="inlineStr">
        <is>
          <t>'150476</t>
        </is>
      </c>
      <c r="E1797" s="0" t="inlineStr">
        <is>
          <t>ISU GAINES M HG:150476A-S</t>
        </is>
      </c>
      <c r="F1797" s="0" t="inlineStr">
        <is>
          <t>'801150476048</t>
        </is>
      </c>
      <c r="G1797" s="0" t="inlineStr">
        <is>
          <t>MENS</t>
        </is>
      </c>
      <c r="H1797" s="0" t="inlineStr">
        <is>
          <t>S</t>
        </is>
      </c>
      <c r="I1797" s="0">
        <v>29.99</v>
      </c>
      <c r="J1797" s="0">
        <v>0</v>
      </c>
    </row>
    <row r="1798" spans="1:10" customHeight="0">
      <c r="A1798" s="0">
        <f>HYPERLINK("https://dl.dropboxusercontent.com/scl/fi/uxosywlw0yq2sninelfx1/150476.jpg?rlkey=3pmydch38vngjc5ulcjdb5jw6&amp;dl=0","Click to download Image")</f>
      </c>
      <c r="C1798" s="0" t="inlineStr">
        <is>
          <t>Gaines Men's Crewneck</t>
        </is>
      </c>
      <c r="D1798" s="0" t="inlineStr">
        <is>
          <t>'150476</t>
        </is>
      </c>
      <c r="E1798" s="0" t="inlineStr">
        <is>
          <t>ISU GAINES M HG:150476B-M</t>
        </is>
      </c>
      <c r="F1798" s="0" t="inlineStr">
        <is>
          <t>'801150476055</t>
        </is>
      </c>
      <c r="G1798" s="0" t="inlineStr">
        <is>
          <t>MENS</t>
        </is>
      </c>
      <c r="H1798" s="0" t="inlineStr">
        <is>
          <t>M</t>
        </is>
      </c>
      <c r="I1798" s="0">
        <v>29.99</v>
      </c>
      <c r="J1798" s="0">
        <v>0</v>
      </c>
    </row>
    <row r="1799" spans="1:10" customHeight="0">
      <c r="A1799" s="0">
        <f>HYPERLINK("https://dl.dropboxusercontent.com/scl/fi/uxosywlw0yq2sninelfx1/150476.jpg?rlkey=3pmydch38vngjc5ulcjdb5jw6&amp;dl=0","Click to download Image")</f>
      </c>
      <c r="C1799" s="0" t="inlineStr">
        <is>
          <t>Gaines Men's Crewneck</t>
        </is>
      </c>
      <c r="D1799" s="0" t="inlineStr">
        <is>
          <t>'150476</t>
        </is>
      </c>
      <c r="E1799" s="0" t="inlineStr">
        <is>
          <t>ISU GAINES M HG:150476C-L</t>
        </is>
      </c>
      <c r="F1799" s="0" t="inlineStr">
        <is>
          <t>'801150476062</t>
        </is>
      </c>
      <c r="G1799" s="0" t="inlineStr">
        <is>
          <t>MENS</t>
        </is>
      </c>
      <c r="H1799" s="0" t="inlineStr">
        <is>
          <t>L</t>
        </is>
      </c>
      <c r="I1799" s="0">
        <v>29.99</v>
      </c>
      <c r="J1799" s="0">
        <v>2</v>
      </c>
    </row>
    <row r="1800" spans="1:10" customHeight="0">
      <c r="A1800" s="0">
        <f>HYPERLINK("https://dl.dropboxusercontent.com/scl/fi/uxosywlw0yq2sninelfx1/150476.jpg?rlkey=3pmydch38vngjc5ulcjdb5jw6&amp;dl=0","Click to download Image")</f>
      </c>
      <c r="C1800" s="0" t="inlineStr">
        <is>
          <t>Gaines Men's Crewneck</t>
        </is>
      </c>
      <c r="D1800" s="0" t="inlineStr">
        <is>
          <t>'150476</t>
        </is>
      </c>
      <c r="E1800" s="0" t="inlineStr">
        <is>
          <t>ISU GAINES M HG:150476D-XL</t>
        </is>
      </c>
      <c r="F1800" s="0" t="inlineStr">
        <is>
          <t>'801150476079</t>
        </is>
      </c>
      <c r="G1800" s="0" t="inlineStr">
        <is>
          <t>MENS</t>
        </is>
      </c>
      <c r="H1800" s="0" t="inlineStr">
        <is>
          <t>XL</t>
        </is>
      </c>
      <c r="I1800" s="0">
        <v>29.99</v>
      </c>
      <c r="J1800" s="0">
        <v>9</v>
      </c>
    </row>
    <row r="1801" spans="1:10" customHeight="0">
      <c r="A1801" s="0">
        <f>HYPERLINK("https://dl.dropboxusercontent.com/scl/fi/uxosywlw0yq2sninelfx1/150476.jpg?rlkey=3pmydch38vngjc5ulcjdb5jw6&amp;dl=0","Click to download Image")</f>
      </c>
      <c r="C1801" s="0" t="inlineStr">
        <is>
          <t>Gaines Men's Crewneck</t>
        </is>
      </c>
      <c r="D1801" s="0" t="inlineStr">
        <is>
          <t>'150476</t>
        </is>
      </c>
      <c r="E1801" s="0" t="inlineStr">
        <is>
          <t>ISU GAINES M HG:150476E-2XL</t>
        </is>
      </c>
      <c r="F1801" s="0" t="inlineStr">
        <is>
          <t>'801150476086</t>
        </is>
      </c>
      <c r="G1801" s="0" t="inlineStr">
        <is>
          <t>MENS</t>
        </is>
      </c>
      <c r="H1801" s="0" t="inlineStr">
        <is>
          <t>2XL</t>
        </is>
      </c>
      <c r="I1801" s="0">
        <v>31.99</v>
      </c>
      <c r="J1801" s="0">
        <v>2</v>
      </c>
    </row>
    <row r="1802" spans="1:10" customHeight="0">
      <c r="A1802" s="0">
        <f>HYPERLINK("https://dl.dropboxusercontent.com/scl/fi/uxosywlw0yq2sninelfx1/150476.jpg?rlkey=3pmydch38vngjc5ulcjdb5jw6&amp;dl=0","Click to download Image")</f>
      </c>
      <c r="C1802" s="0" t="inlineStr">
        <is>
          <t>Gaines Men's Crewneck</t>
        </is>
      </c>
      <c r="D1802" s="0" t="inlineStr">
        <is>
          <t>'150476</t>
        </is>
      </c>
      <c r="E1802" s="0" t="inlineStr">
        <is>
          <t>ISU GAINES M HG:150476F-3XL</t>
        </is>
      </c>
      <c r="F1802" s="0" t="inlineStr">
        <is>
          <t>'801150476093</t>
        </is>
      </c>
      <c r="G1802" s="0" t="inlineStr">
        <is>
          <t>MENS</t>
        </is>
      </c>
      <c r="H1802" s="0" t="inlineStr">
        <is>
          <t>3XL</t>
        </is>
      </c>
      <c r="I1802" s="0">
        <v>31.99</v>
      </c>
      <c r="J1802" s="0">
        <v>1</v>
      </c>
    </row>
    <row r="1803" spans="1:10" customHeight="0">
      <c r="A1803" s="0">
        <f>HYPERLINK("https://dl.dropboxusercontent.com/scl/fi/jb1nesmj4g5g70ydi3fky/f25-prudence-additionsartboard-2.jpg?rlkey=7hg13rt9peyq9vg64k2wjsyu8&amp;dl=0","Click to download Image")</f>
      </c>
      <c r="C1803" s="0" t="inlineStr">
        <is>
          <t>Prudence Women's Fur Pom Beanie</t>
        </is>
      </c>
      <c r="D1803" s="0" t="inlineStr">
        <is>
          <t>'156647</t>
        </is>
      </c>
      <c r="E1803" s="0" t="inlineStr">
        <is>
          <t>ISU PRUDEN A CL:156647</t>
        </is>
      </c>
      <c r="F1803" s="0" t="inlineStr">
        <is>
          <t>'701156647018</t>
        </is>
      </c>
      <c r="G1803" s="0" t="inlineStr">
        <is>
          <t>WOMENS</t>
        </is>
      </c>
      <c r="H1803" s="0" t="inlineStr">
        <is>
          <t>WOMENS</t>
        </is>
      </c>
      <c r="I1803" s="0">
        <v>24.99</v>
      </c>
      <c r="J1803" s="0">
        <v>348</v>
      </c>
    </row>
    <row r="1804" spans="1:10" customHeight="0">
      <c r="A1804" s="0">
        <f>HYPERLINK("https://dl.dropboxusercontent.com/scl/fi/vx5hjyqzwk2novm5s5lkj/jonah-157379-af.jpg?rlkey=69ois5ozmpkzu95n9ukixzb3i&amp;dl=0","Click to download Image")</f>
      </c>
      <c r="C1804" s="0" t="inlineStr">
        <is>
          <t>Jonah Toddler Cap</t>
        </is>
      </c>
      <c r="D1804" s="0" t="inlineStr">
        <is>
          <t>'157604</t>
        </is>
      </c>
      <c r="E1804" s="0" t="inlineStr">
        <is>
          <t>ISU JONAH T GD:157604</t>
        </is>
      </c>
      <c r="F1804" s="0" t="inlineStr">
        <is>
          <t>'701157604041</t>
        </is>
      </c>
      <c r="G1804" s="0" t="inlineStr">
        <is>
          <t>TODDLER</t>
        </is>
      </c>
      <c r="H1804" s="0" t="inlineStr">
        <is>
          <t>TODDLER</t>
        </is>
      </c>
      <c r="I1804" s="0">
        <v>24.99</v>
      </c>
      <c r="J1804" s="0">
        <v>4</v>
      </c>
    </row>
    <row r="1805" spans="1:10" customHeight="0">
      <c r="A1805" s="0">
        <f>HYPERLINK("https://dl.dropboxusercontent.com/scl/fi/el84hxcfbj3ogrv665qbw/zane-137483f.jpg?rlkey=1kjh65k5ygbxlac77jctc2527&amp;dl=0","Click to download Image")</f>
      </c>
      <c r="B1805" s="0">
        <f>HYPERLINK("https://dl.dropboxusercontent.com/scl/fi/q3yk9yhnjni5sntlmwd6u/graphic-update2022-mens.jpg?rlkey=9h8pizw4zah7yvdckpv6z6bju&amp;dl=0","Click to download SizeChart")</f>
      </c>
      <c r="C1805" s="0" t="inlineStr">
        <is>
          <t>Zane Men's Long Sleeve Shirt</t>
        </is>
      </c>
      <c r="D1805" s="0" t="inlineStr">
        <is>
          <t>'137483</t>
        </is>
      </c>
      <c r="E1805" s="0" t="inlineStr">
        <is>
          <t>ISU ZANE M GD:137483A-S</t>
        </is>
      </c>
      <c r="F1805" s="0" t="inlineStr">
        <is>
          <t>'801137483045</t>
        </is>
      </c>
      <c r="G1805" s="0" t="inlineStr">
        <is>
          <t>MENS</t>
        </is>
      </c>
      <c r="H1805" s="0" t="inlineStr">
        <is>
          <t>S</t>
        </is>
      </c>
      <c r="I1805" s="0">
        <v>19.99</v>
      </c>
      <c r="J1805" s="0">
        <v>5</v>
      </c>
    </row>
    <row r="1806" spans="1:10" customHeight="0">
      <c r="A1806" s="0">
        <f>HYPERLINK("https://dl.dropboxusercontent.com/scl/fi/el84hxcfbj3ogrv665qbw/zane-137483f.jpg?rlkey=1kjh65k5ygbxlac77jctc2527&amp;dl=0","Click to download Image")</f>
      </c>
      <c r="B1806" s="0">
        <f>HYPERLINK("https://dl.dropboxusercontent.com/scl/fi/q3yk9yhnjni5sntlmwd6u/graphic-update2022-mens.jpg?rlkey=9h8pizw4zah7yvdckpv6z6bju&amp;dl=0","Click to download SizeChart")</f>
      </c>
      <c r="C1806" s="0" t="inlineStr">
        <is>
          <t>Zane Men's Long Sleeve Shirt</t>
        </is>
      </c>
      <c r="D1806" s="0" t="inlineStr">
        <is>
          <t>'137483</t>
        </is>
      </c>
      <c r="E1806" s="0" t="inlineStr">
        <is>
          <t>ISU ZANE M GD:137483B-M</t>
        </is>
      </c>
      <c r="F1806" s="0" t="inlineStr">
        <is>
          <t>'801137483052</t>
        </is>
      </c>
      <c r="G1806" s="0" t="inlineStr">
        <is>
          <t>MENS</t>
        </is>
      </c>
      <c r="H1806" s="0" t="inlineStr">
        <is>
          <t>M</t>
        </is>
      </c>
      <c r="I1806" s="0">
        <v>19.99</v>
      </c>
      <c r="J1806" s="0">
        <v>12</v>
      </c>
    </row>
    <row r="1807" spans="1:10" customHeight="0">
      <c r="A1807" s="0">
        <f>HYPERLINK("https://dl.dropboxusercontent.com/scl/fi/el84hxcfbj3ogrv665qbw/zane-137483f.jpg?rlkey=1kjh65k5ygbxlac77jctc2527&amp;dl=0","Click to download Image")</f>
      </c>
      <c r="B1807" s="0">
        <f>HYPERLINK("https://dl.dropboxusercontent.com/scl/fi/q3yk9yhnjni5sntlmwd6u/graphic-update2022-mens.jpg?rlkey=9h8pizw4zah7yvdckpv6z6bju&amp;dl=0","Click to download SizeChart")</f>
      </c>
      <c r="C1807" s="0" t="inlineStr">
        <is>
          <t>Zane Men's Long Sleeve Shirt</t>
        </is>
      </c>
      <c r="D1807" s="0" t="inlineStr">
        <is>
          <t>'137483</t>
        </is>
      </c>
      <c r="E1807" s="0" t="inlineStr">
        <is>
          <t>ISU ZANE M GD:137483C-L</t>
        </is>
      </c>
      <c r="F1807" s="0" t="inlineStr">
        <is>
          <t>'801137483069</t>
        </is>
      </c>
      <c r="G1807" s="0" t="inlineStr">
        <is>
          <t>MENS</t>
        </is>
      </c>
      <c r="H1807" s="0" t="inlineStr">
        <is>
          <t>L</t>
        </is>
      </c>
      <c r="I1807" s="0">
        <v>19.99</v>
      </c>
      <c r="J1807" s="0">
        <v>22</v>
      </c>
    </row>
    <row r="1808" spans="1:10" customHeight="0">
      <c r="A1808" s="0">
        <f>HYPERLINK("https://dl.dropboxusercontent.com/scl/fi/el84hxcfbj3ogrv665qbw/zane-137483f.jpg?rlkey=1kjh65k5ygbxlac77jctc2527&amp;dl=0","Click to download Image")</f>
      </c>
      <c r="B1808" s="0">
        <f>HYPERLINK("https://dl.dropboxusercontent.com/scl/fi/q3yk9yhnjni5sntlmwd6u/graphic-update2022-mens.jpg?rlkey=9h8pizw4zah7yvdckpv6z6bju&amp;dl=0","Click to download SizeChart")</f>
      </c>
      <c r="C1808" s="0" t="inlineStr">
        <is>
          <t>Zane Men's Long Sleeve Shirt</t>
        </is>
      </c>
      <c r="D1808" s="0" t="inlineStr">
        <is>
          <t>'137483</t>
        </is>
      </c>
      <c r="E1808" s="0" t="inlineStr">
        <is>
          <t>ISU ZANE M GD:137483D-XL</t>
        </is>
      </c>
      <c r="F1808" s="0" t="inlineStr">
        <is>
          <t>'801137483076</t>
        </is>
      </c>
      <c r="G1808" s="0" t="inlineStr">
        <is>
          <t>MENS</t>
        </is>
      </c>
      <c r="H1808" s="0" t="inlineStr">
        <is>
          <t>XL</t>
        </is>
      </c>
      <c r="I1808" s="0">
        <v>19.99</v>
      </c>
      <c r="J1808" s="0">
        <v>22</v>
      </c>
    </row>
    <row r="1809" spans="1:10" customHeight="0">
      <c r="A1809" s="0">
        <f>HYPERLINK("https://dl.dropboxusercontent.com/scl/fi/el84hxcfbj3ogrv665qbw/zane-137483f.jpg?rlkey=1kjh65k5ygbxlac77jctc2527&amp;dl=0","Click to download Image")</f>
      </c>
      <c r="B1809" s="0">
        <f>HYPERLINK("https://dl.dropboxusercontent.com/scl/fi/q3yk9yhnjni5sntlmwd6u/graphic-update2022-mens.jpg?rlkey=9h8pizw4zah7yvdckpv6z6bju&amp;dl=0","Click to download SizeChart")</f>
      </c>
      <c r="C1809" s="0" t="inlineStr">
        <is>
          <t>Zane Men's Long Sleeve Shirt</t>
        </is>
      </c>
      <c r="D1809" s="0" t="inlineStr">
        <is>
          <t>'137483</t>
        </is>
      </c>
      <c r="E1809" s="0" t="inlineStr">
        <is>
          <t>ISU ZANE M GD:137483E-2XL</t>
        </is>
      </c>
      <c r="F1809" s="0" t="inlineStr">
        <is>
          <t>'801137483083</t>
        </is>
      </c>
      <c r="G1809" s="0" t="inlineStr">
        <is>
          <t>MENS</t>
        </is>
      </c>
      <c r="H1809" s="0" t="inlineStr">
        <is>
          <t>2XL</t>
        </is>
      </c>
      <c r="I1809" s="0">
        <v>21.99</v>
      </c>
      <c r="J1809" s="0">
        <v>12</v>
      </c>
    </row>
    <row r="1810" spans="1:10" customHeight="0">
      <c r="A1810" s="0">
        <f>HYPERLINK("https://dl.dropboxusercontent.com/scl/fi/el84hxcfbj3ogrv665qbw/zane-137483f.jpg?rlkey=1kjh65k5ygbxlac77jctc2527&amp;dl=0","Click to download Image")</f>
      </c>
      <c r="B1810" s="0">
        <f>HYPERLINK("https://dl.dropboxusercontent.com/scl/fi/q3yk9yhnjni5sntlmwd6u/graphic-update2022-mens.jpg?rlkey=9h8pizw4zah7yvdckpv6z6bju&amp;dl=0","Click to download SizeChart")</f>
      </c>
      <c r="C1810" s="0" t="inlineStr">
        <is>
          <t>Zane Men's Long Sleeve Shirt</t>
        </is>
      </c>
      <c r="D1810" s="0" t="inlineStr">
        <is>
          <t>'137483</t>
        </is>
      </c>
      <c r="E1810" s="0" t="inlineStr">
        <is>
          <t>ISU ZANE M GD:137483F-3XL</t>
        </is>
      </c>
      <c r="F1810" s="0" t="inlineStr">
        <is>
          <t>'801137483090</t>
        </is>
      </c>
      <c r="G1810" s="0" t="inlineStr">
        <is>
          <t>MENS</t>
        </is>
      </c>
      <c r="H1810" s="0" t="inlineStr">
        <is>
          <t>3XL</t>
        </is>
      </c>
      <c r="I1810" s="0">
        <v>21.99</v>
      </c>
      <c r="J1810" s="0">
        <v>5</v>
      </c>
    </row>
    <row r="1811" spans="1:10" customHeight="0">
      <c r="A1811" s="0">
        <f>HYPERLINK("https://dl.dropboxusercontent.com/scl/fi/7nvqgr7jq7tx3zzfumsr8/jude-137479f.jpg?rlkey=z38spv2dxi9rdbxbcwhl8xi9h&amp;dl=0","Click to download Image")</f>
      </c>
      <c r="B1811" s="0">
        <f>HYPERLINK("https://dl.dropboxusercontent.com/scl/fi/yfo4fwynhz1hgqafyi729/graphic-update2022-mens.jpg?rlkey=ugi8e525kgn50zyl3jbrz2ym1&amp;dl=0","Click to download SizeChart")</f>
      </c>
      <c r="C1811" s="0" t="inlineStr">
        <is>
          <t>Jude Men's Short Sleeve Shirt</t>
        </is>
      </c>
      <c r="D1811" s="0" t="inlineStr">
        <is>
          <t>'137479</t>
        </is>
      </c>
      <c r="E1811" s="0" t="inlineStr">
        <is>
          <t>ISU JUDE M CL:137479A-S</t>
        </is>
      </c>
      <c r="F1811" s="0" t="inlineStr">
        <is>
          <t>'801137479048</t>
        </is>
      </c>
      <c r="G1811" s="0" t="inlineStr">
        <is>
          <t>MENS</t>
        </is>
      </c>
      <c r="H1811" s="0" t="inlineStr">
        <is>
          <t>S</t>
        </is>
      </c>
      <c r="I1811" s="0">
        <v>29.99</v>
      </c>
      <c r="J1811" s="0">
        <v>0</v>
      </c>
    </row>
    <row r="1812" spans="1:10" customHeight="0">
      <c r="A1812" s="0">
        <f>HYPERLINK("https://dl.dropboxusercontent.com/scl/fi/7nvqgr7jq7tx3zzfumsr8/jude-137479f.jpg?rlkey=z38spv2dxi9rdbxbcwhl8xi9h&amp;dl=0","Click to download Image")</f>
      </c>
      <c r="B1812" s="0">
        <f>HYPERLINK("https://dl.dropboxusercontent.com/scl/fi/yfo4fwynhz1hgqafyi729/graphic-update2022-mens.jpg?rlkey=ugi8e525kgn50zyl3jbrz2ym1&amp;dl=0","Click to download SizeChart")</f>
      </c>
      <c r="C1812" s="0" t="inlineStr">
        <is>
          <t>Jude Men's Short Sleeve Shirt</t>
        </is>
      </c>
      <c r="D1812" s="0" t="inlineStr">
        <is>
          <t>'137479</t>
        </is>
      </c>
      <c r="E1812" s="0" t="inlineStr">
        <is>
          <t>ISU JUDE M CL:137479B-M</t>
        </is>
      </c>
      <c r="F1812" s="0" t="inlineStr">
        <is>
          <t>'801137479055</t>
        </is>
      </c>
      <c r="G1812" s="0" t="inlineStr">
        <is>
          <t>MENS</t>
        </is>
      </c>
      <c r="H1812" s="0" t="inlineStr">
        <is>
          <t>M</t>
        </is>
      </c>
      <c r="I1812" s="0">
        <v>29.99</v>
      </c>
      <c r="J1812" s="0">
        <v>0</v>
      </c>
    </row>
    <row r="1813" spans="1:10" customHeight="0">
      <c r="A1813" s="0">
        <f>HYPERLINK("https://dl.dropboxusercontent.com/scl/fi/7nvqgr7jq7tx3zzfumsr8/jude-137479f.jpg?rlkey=z38spv2dxi9rdbxbcwhl8xi9h&amp;dl=0","Click to download Image")</f>
      </c>
      <c r="B1813" s="0">
        <f>HYPERLINK("https://dl.dropboxusercontent.com/scl/fi/yfo4fwynhz1hgqafyi729/graphic-update2022-mens.jpg?rlkey=ugi8e525kgn50zyl3jbrz2ym1&amp;dl=0","Click to download SizeChart")</f>
      </c>
      <c r="C1813" s="0" t="inlineStr">
        <is>
          <t>Jude Men's Short Sleeve Shirt</t>
        </is>
      </c>
      <c r="D1813" s="0" t="inlineStr">
        <is>
          <t>'137479</t>
        </is>
      </c>
      <c r="E1813" s="0" t="inlineStr">
        <is>
          <t>ISU JUDE M CL:137479C-L</t>
        </is>
      </c>
      <c r="F1813" s="0" t="inlineStr">
        <is>
          <t>'801137479062</t>
        </is>
      </c>
      <c r="G1813" s="0" t="inlineStr">
        <is>
          <t>MENS</t>
        </is>
      </c>
      <c r="H1813" s="0" t="inlineStr">
        <is>
          <t>L</t>
        </is>
      </c>
      <c r="I1813" s="0">
        <v>29.99</v>
      </c>
      <c r="J1813" s="0">
        <v>0</v>
      </c>
    </row>
    <row r="1814" spans="1:10" customHeight="0">
      <c r="A1814" s="0">
        <f>HYPERLINK("https://dl.dropboxusercontent.com/scl/fi/7nvqgr7jq7tx3zzfumsr8/jude-137479f.jpg?rlkey=z38spv2dxi9rdbxbcwhl8xi9h&amp;dl=0","Click to download Image")</f>
      </c>
      <c r="B1814" s="0">
        <f>HYPERLINK("https://dl.dropboxusercontent.com/scl/fi/yfo4fwynhz1hgqafyi729/graphic-update2022-mens.jpg?rlkey=ugi8e525kgn50zyl3jbrz2ym1&amp;dl=0","Click to download SizeChart")</f>
      </c>
      <c r="C1814" s="0" t="inlineStr">
        <is>
          <t>Jude Men's Short Sleeve Shirt</t>
        </is>
      </c>
      <c r="D1814" s="0" t="inlineStr">
        <is>
          <t>'137479</t>
        </is>
      </c>
      <c r="E1814" s="0" t="inlineStr">
        <is>
          <t>ISU JUDE M CL:137479D-XL</t>
        </is>
      </c>
      <c r="F1814" s="0" t="inlineStr">
        <is>
          <t>'801137479079</t>
        </is>
      </c>
      <c r="G1814" s="0" t="inlineStr">
        <is>
          <t>MENS</t>
        </is>
      </c>
      <c r="H1814" s="0" t="inlineStr">
        <is>
          <t>XL</t>
        </is>
      </c>
      <c r="I1814" s="0">
        <v>29.99</v>
      </c>
      <c r="J1814" s="0">
        <v>20</v>
      </c>
    </row>
    <row r="1815" spans="1:10" customHeight="0">
      <c r="A1815" s="0">
        <f>HYPERLINK("https://dl.dropboxusercontent.com/scl/fi/7nvqgr7jq7tx3zzfumsr8/jude-137479f.jpg?rlkey=z38spv2dxi9rdbxbcwhl8xi9h&amp;dl=0","Click to download Image")</f>
      </c>
      <c r="B1815" s="0">
        <f>HYPERLINK("https://dl.dropboxusercontent.com/scl/fi/yfo4fwynhz1hgqafyi729/graphic-update2022-mens.jpg?rlkey=ugi8e525kgn50zyl3jbrz2ym1&amp;dl=0","Click to download SizeChart")</f>
      </c>
      <c r="C1815" s="0" t="inlineStr">
        <is>
          <t>Jude Men's Short Sleeve Shirt</t>
        </is>
      </c>
      <c r="D1815" s="0" t="inlineStr">
        <is>
          <t>'137479</t>
        </is>
      </c>
      <c r="E1815" s="0" t="inlineStr">
        <is>
          <t>ISU JUDE M CL:137479E-2XL</t>
        </is>
      </c>
      <c r="F1815" s="0" t="inlineStr">
        <is>
          <t>'801137479086</t>
        </is>
      </c>
      <c r="G1815" s="0" t="inlineStr">
        <is>
          <t>MENS</t>
        </is>
      </c>
      <c r="H1815" s="0" t="inlineStr">
        <is>
          <t>2XL</t>
        </is>
      </c>
      <c r="I1815" s="0">
        <v>29.99</v>
      </c>
      <c r="J1815" s="0">
        <v>17</v>
      </c>
    </row>
    <row r="1816" spans="1:10" customHeight="0">
      <c r="A1816" s="0">
        <f>HYPERLINK("https://dl.dropboxusercontent.com/scl/fi/7nvqgr7jq7tx3zzfumsr8/jude-137479f.jpg?rlkey=z38spv2dxi9rdbxbcwhl8xi9h&amp;dl=0","Click to download Image")</f>
      </c>
      <c r="B1816" s="0">
        <f>HYPERLINK("https://dl.dropboxusercontent.com/scl/fi/yfo4fwynhz1hgqafyi729/graphic-update2022-mens.jpg?rlkey=ugi8e525kgn50zyl3jbrz2ym1&amp;dl=0","Click to download SizeChart")</f>
      </c>
      <c r="C1816" s="0" t="inlineStr">
        <is>
          <t>Jude Men's Short Sleeve Shirt</t>
        </is>
      </c>
      <c r="D1816" s="0" t="inlineStr">
        <is>
          <t>'137479</t>
        </is>
      </c>
      <c r="E1816" s="0" t="inlineStr">
        <is>
          <t>ISU JUDE M CL:137479F-3XL</t>
        </is>
      </c>
      <c r="F1816" s="0" t="inlineStr">
        <is>
          <t>'801137479093</t>
        </is>
      </c>
      <c r="G1816" s="0" t="inlineStr">
        <is>
          <t>MENS</t>
        </is>
      </c>
      <c r="H1816" s="0" t="inlineStr">
        <is>
          <t>3XL</t>
        </is>
      </c>
      <c r="I1816" s="0">
        <v>29.99</v>
      </c>
      <c r="J1816" s="0">
        <v>10</v>
      </c>
    </row>
    <row r="1817" spans="1:10" customHeight="0">
      <c r="A1817" s="0">
        <f>HYPERLINK("https://dl.dropboxusercontent.com/scl/fi/7y1n9loacprpjr9gpqbqu/jude-137480f.jpg?rlkey=7rc1wm3sto6wexomxe5921293&amp;dl=0","Click to download Image")</f>
      </c>
      <c r="B1817" s="0">
        <f>HYPERLINK("https://dl.dropboxusercontent.com/scl/fi/yfo4fwynhz1hgqafyi729/graphic-update2022-mens.jpg?rlkey=ugi8e525kgn50zyl3jbrz2ym1&amp;dl=0","Click to download SizeChart")</f>
      </c>
      <c r="C1817" s="0" t="inlineStr">
        <is>
          <t>Jude Men's Short Sleeve Shirt</t>
        </is>
      </c>
      <c r="D1817" s="0" t="inlineStr">
        <is>
          <t>'137480</t>
        </is>
      </c>
      <c r="E1817" s="0" t="inlineStr">
        <is>
          <t>ISU JUDE M GD:137480A-S</t>
        </is>
      </c>
      <c r="F1817" s="0" t="inlineStr">
        <is>
          <t>'801137480044</t>
        </is>
      </c>
      <c r="G1817" s="0" t="inlineStr">
        <is>
          <t>MENS</t>
        </is>
      </c>
      <c r="H1817" s="0" t="inlineStr">
        <is>
          <t>S</t>
        </is>
      </c>
      <c r="I1817" s="0">
        <v>29.99</v>
      </c>
      <c r="J1817" s="0">
        <v>0</v>
      </c>
    </row>
    <row r="1818" spans="1:10" customHeight="0">
      <c r="A1818" s="0">
        <f>HYPERLINK("https://dl.dropboxusercontent.com/scl/fi/7y1n9loacprpjr9gpqbqu/jude-137480f.jpg?rlkey=7rc1wm3sto6wexomxe5921293&amp;dl=0","Click to download Image")</f>
      </c>
      <c r="B1818" s="0">
        <f>HYPERLINK("https://dl.dropboxusercontent.com/scl/fi/yfo4fwynhz1hgqafyi729/graphic-update2022-mens.jpg?rlkey=ugi8e525kgn50zyl3jbrz2ym1&amp;dl=0","Click to download SizeChart")</f>
      </c>
      <c r="C1818" s="0" t="inlineStr">
        <is>
          <t>Jude Men's Short Sleeve Shirt</t>
        </is>
      </c>
      <c r="D1818" s="0" t="inlineStr">
        <is>
          <t>'137480</t>
        </is>
      </c>
      <c r="E1818" s="0" t="inlineStr">
        <is>
          <t>ISU JUDE M GD:137480B-M</t>
        </is>
      </c>
      <c r="F1818" s="0" t="inlineStr">
        <is>
          <t>'801137480051</t>
        </is>
      </c>
      <c r="G1818" s="0" t="inlineStr">
        <is>
          <t>MENS</t>
        </is>
      </c>
      <c r="H1818" s="0" t="inlineStr">
        <is>
          <t>M</t>
        </is>
      </c>
      <c r="I1818" s="0">
        <v>29.99</v>
      </c>
      <c r="J1818" s="0">
        <v>1</v>
      </c>
    </row>
    <row r="1819" spans="1:10" customHeight="0">
      <c r="A1819" s="0">
        <f>HYPERLINK("https://dl.dropboxusercontent.com/scl/fi/7y1n9loacprpjr9gpqbqu/jude-137480f.jpg?rlkey=7rc1wm3sto6wexomxe5921293&amp;dl=0","Click to download Image")</f>
      </c>
      <c r="B1819" s="0">
        <f>HYPERLINK("https://dl.dropboxusercontent.com/scl/fi/yfo4fwynhz1hgqafyi729/graphic-update2022-mens.jpg?rlkey=ugi8e525kgn50zyl3jbrz2ym1&amp;dl=0","Click to download SizeChart")</f>
      </c>
      <c r="C1819" s="0" t="inlineStr">
        <is>
          <t>Jude Men's Short Sleeve Shirt</t>
        </is>
      </c>
      <c r="D1819" s="0" t="inlineStr">
        <is>
          <t>'137480</t>
        </is>
      </c>
      <c r="E1819" s="0" t="inlineStr">
        <is>
          <t>ISU JUDE M GD:137480C-L</t>
        </is>
      </c>
      <c r="F1819" s="0" t="inlineStr">
        <is>
          <t>'801137480068</t>
        </is>
      </c>
      <c r="G1819" s="0" t="inlineStr">
        <is>
          <t>MENS</t>
        </is>
      </c>
      <c r="H1819" s="0" t="inlineStr">
        <is>
          <t>L</t>
        </is>
      </c>
      <c r="I1819" s="0">
        <v>29.99</v>
      </c>
      <c r="J1819" s="0">
        <v>0</v>
      </c>
    </row>
    <row r="1820" spans="1:10" customHeight="0">
      <c r="A1820" s="0">
        <f>HYPERLINK("https://dl.dropboxusercontent.com/scl/fi/7y1n9loacprpjr9gpqbqu/jude-137480f.jpg?rlkey=7rc1wm3sto6wexomxe5921293&amp;dl=0","Click to download Image")</f>
      </c>
      <c r="B1820" s="0">
        <f>HYPERLINK("https://dl.dropboxusercontent.com/scl/fi/yfo4fwynhz1hgqafyi729/graphic-update2022-mens.jpg?rlkey=ugi8e525kgn50zyl3jbrz2ym1&amp;dl=0","Click to download SizeChart")</f>
      </c>
      <c r="C1820" s="0" t="inlineStr">
        <is>
          <t>Jude Men's Short Sleeve Shirt</t>
        </is>
      </c>
      <c r="D1820" s="0" t="inlineStr">
        <is>
          <t>'137480</t>
        </is>
      </c>
      <c r="E1820" s="0" t="inlineStr">
        <is>
          <t>ISU JUDE M GD:137480D-XL</t>
        </is>
      </c>
      <c r="F1820" s="0" t="inlineStr">
        <is>
          <t>'801137480075</t>
        </is>
      </c>
      <c r="G1820" s="0" t="inlineStr">
        <is>
          <t>MENS</t>
        </is>
      </c>
      <c r="H1820" s="0" t="inlineStr">
        <is>
          <t>XL</t>
        </is>
      </c>
      <c r="I1820" s="0">
        <v>29.99</v>
      </c>
      <c r="J1820" s="0">
        <v>0</v>
      </c>
    </row>
    <row r="1821" spans="1:10" customHeight="0">
      <c r="A1821" s="0">
        <f>HYPERLINK("https://dl.dropboxusercontent.com/scl/fi/7y1n9loacprpjr9gpqbqu/jude-137480f.jpg?rlkey=7rc1wm3sto6wexomxe5921293&amp;dl=0","Click to download Image")</f>
      </c>
      <c r="B1821" s="0">
        <f>HYPERLINK("https://dl.dropboxusercontent.com/scl/fi/yfo4fwynhz1hgqafyi729/graphic-update2022-mens.jpg?rlkey=ugi8e525kgn50zyl3jbrz2ym1&amp;dl=0","Click to download SizeChart")</f>
      </c>
      <c r="C1821" s="0" t="inlineStr">
        <is>
          <t>Jude Men's Short Sleeve Shirt</t>
        </is>
      </c>
      <c r="D1821" s="0" t="inlineStr">
        <is>
          <t>'137480</t>
        </is>
      </c>
      <c r="E1821" s="0" t="inlineStr">
        <is>
          <t>ISU JUDE M GD:137480E-2XL</t>
        </is>
      </c>
      <c r="F1821" s="0" t="inlineStr">
        <is>
          <t>'801137480082</t>
        </is>
      </c>
      <c r="G1821" s="0" t="inlineStr">
        <is>
          <t>MENS</t>
        </is>
      </c>
      <c r="H1821" s="0" t="inlineStr">
        <is>
          <t>2XL</t>
        </is>
      </c>
      <c r="I1821" s="0">
        <v>29.99</v>
      </c>
      <c r="J1821" s="0">
        <v>0</v>
      </c>
    </row>
    <row r="1822" spans="1:10" customHeight="0">
      <c r="A1822" s="0">
        <f>HYPERLINK("https://dl.dropboxusercontent.com/scl/fi/7y1n9loacprpjr9gpqbqu/jude-137480f.jpg?rlkey=7rc1wm3sto6wexomxe5921293&amp;dl=0","Click to download Image")</f>
      </c>
      <c r="B1822" s="0">
        <f>HYPERLINK("https://dl.dropboxusercontent.com/scl/fi/yfo4fwynhz1hgqafyi729/graphic-update2022-mens.jpg?rlkey=ugi8e525kgn50zyl3jbrz2ym1&amp;dl=0","Click to download SizeChart")</f>
      </c>
      <c r="C1822" s="0" t="inlineStr">
        <is>
          <t>Jude Men's Short Sleeve Shirt</t>
        </is>
      </c>
      <c r="D1822" s="0" t="inlineStr">
        <is>
          <t>'137480</t>
        </is>
      </c>
      <c r="E1822" s="0" t="inlineStr">
        <is>
          <t>ISU JUDE M GD:137480F-3XL</t>
        </is>
      </c>
      <c r="F1822" s="0" t="inlineStr">
        <is>
          <t>'801137480099</t>
        </is>
      </c>
      <c r="G1822" s="0" t="inlineStr">
        <is>
          <t>MENS</t>
        </is>
      </c>
      <c r="H1822" s="0" t="inlineStr">
        <is>
          <t>3XL</t>
        </is>
      </c>
      <c r="I1822" s="0">
        <v>29.99</v>
      </c>
      <c r="J1822" s="0">
        <v>2</v>
      </c>
    </row>
    <row r="1823" spans="1:10" customHeight="0">
      <c r="A1823" s="0">
        <f>HYPERLINK("https://dl.dropboxusercontent.com/scl/fi/a4ilq7ohb12y7odlzaa9c/jude-137481f.jpg?rlkey=d3g9giefxzpsnr7sx2dwxtiiu&amp;dl=0","Click to download Image")</f>
      </c>
      <c r="B1823" s="0">
        <f>HYPERLINK("https://dl.dropboxusercontent.com/scl/fi/yfo4fwynhz1hgqafyi729/graphic-update2022-mens.jpg?rlkey=ugi8e525kgn50zyl3jbrz2ym1&amp;dl=0","Click to download SizeChart")</f>
      </c>
      <c r="C1823" s="0" t="inlineStr">
        <is>
          <t>Jude Men's Short Sleeve Shirt</t>
        </is>
      </c>
      <c r="D1823" s="0" t="inlineStr">
        <is>
          <t>'137481</t>
        </is>
      </c>
      <c r="E1823" s="0" t="inlineStr">
        <is>
          <t>ISU JUDE M WE:137481A-S</t>
        </is>
      </c>
      <c r="F1823" s="0" t="inlineStr">
        <is>
          <t>'801137481041</t>
        </is>
      </c>
      <c r="G1823" s="0" t="inlineStr">
        <is>
          <t>MENS</t>
        </is>
      </c>
      <c r="H1823" s="0" t="inlineStr">
        <is>
          <t>S</t>
        </is>
      </c>
      <c r="I1823" s="0">
        <v>29.99</v>
      </c>
      <c r="J1823" s="0">
        <v>25</v>
      </c>
    </row>
    <row r="1824" spans="1:10" customHeight="0">
      <c r="A1824" s="0">
        <f>HYPERLINK("https://dl.dropboxusercontent.com/scl/fi/a4ilq7ohb12y7odlzaa9c/jude-137481f.jpg?rlkey=d3g9giefxzpsnr7sx2dwxtiiu&amp;dl=0","Click to download Image")</f>
      </c>
      <c r="B1824" s="0">
        <f>HYPERLINK("https://dl.dropboxusercontent.com/scl/fi/yfo4fwynhz1hgqafyi729/graphic-update2022-mens.jpg?rlkey=ugi8e525kgn50zyl3jbrz2ym1&amp;dl=0","Click to download SizeChart")</f>
      </c>
      <c r="C1824" s="0" t="inlineStr">
        <is>
          <t>Jude Men's Short Sleeve Shirt</t>
        </is>
      </c>
      <c r="D1824" s="0" t="inlineStr">
        <is>
          <t>'137481</t>
        </is>
      </c>
      <c r="E1824" s="0" t="inlineStr">
        <is>
          <t>ISU JUDE M WE:137481B-M</t>
        </is>
      </c>
      <c r="F1824" s="0" t="inlineStr">
        <is>
          <t>'801137481058</t>
        </is>
      </c>
      <c r="G1824" s="0" t="inlineStr">
        <is>
          <t>MENS</t>
        </is>
      </c>
      <c r="H1824" s="0" t="inlineStr">
        <is>
          <t>M</t>
        </is>
      </c>
      <c r="I1824" s="0">
        <v>29.99</v>
      </c>
      <c r="J1824" s="0">
        <v>59</v>
      </c>
    </row>
    <row r="1825" spans="1:10" customHeight="0">
      <c r="A1825" s="0">
        <f>HYPERLINK("https://dl.dropboxusercontent.com/scl/fi/a4ilq7ohb12y7odlzaa9c/jude-137481f.jpg?rlkey=d3g9giefxzpsnr7sx2dwxtiiu&amp;dl=0","Click to download Image")</f>
      </c>
      <c r="B1825" s="0">
        <f>HYPERLINK("https://dl.dropboxusercontent.com/scl/fi/yfo4fwynhz1hgqafyi729/graphic-update2022-mens.jpg?rlkey=ugi8e525kgn50zyl3jbrz2ym1&amp;dl=0","Click to download SizeChart")</f>
      </c>
      <c r="C1825" s="0" t="inlineStr">
        <is>
          <t>Jude Men's Short Sleeve Shirt</t>
        </is>
      </c>
      <c r="D1825" s="0" t="inlineStr">
        <is>
          <t>'137481</t>
        </is>
      </c>
      <c r="E1825" s="0" t="inlineStr">
        <is>
          <t>ISU JUDE M WE:137481C-L</t>
        </is>
      </c>
      <c r="F1825" s="0" t="inlineStr">
        <is>
          <t>'801137481065</t>
        </is>
      </c>
      <c r="G1825" s="0" t="inlineStr">
        <is>
          <t>MENS</t>
        </is>
      </c>
      <c r="H1825" s="0" t="inlineStr">
        <is>
          <t>L</t>
        </is>
      </c>
      <c r="I1825" s="0">
        <v>29.99</v>
      </c>
      <c r="J1825" s="0">
        <v>83</v>
      </c>
    </row>
    <row r="1826" spans="1:10" customHeight="0">
      <c r="A1826" s="0">
        <f>HYPERLINK("https://dl.dropboxusercontent.com/scl/fi/a4ilq7ohb12y7odlzaa9c/jude-137481f.jpg?rlkey=d3g9giefxzpsnr7sx2dwxtiiu&amp;dl=0","Click to download Image")</f>
      </c>
      <c r="B1826" s="0">
        <f>HYPERLINK("https://dl.dropboxusercontent.com/scl/fi/yfo4fwynhz1hgqafyi729/graphic-update2022-mens.jpg?rlkey=ugi8e525kgn50zyl3jbrz2ym1&amp;dl=0","Click to download SizeChart")</f>
      </c>
      <c r="C1826" s="0" t="inlineStr">
        <is>
          <t>Jude Men's Short Sleeve Shirt</t>
        </is>
      </c>
      <c r="D1826" s="0" t="inlineStr">
        <is>
          <t>'137481</t>
        </is>
      </c>
      <c r="E1826" s="0" t="inlineStr">
        <is>
          <t>ISU JUDE M WE:137481D-XL</t>
        </is>
      </c>
      <c r="F1826" s="0" t="inlineStr">
        <is>
          <t>'801137481072</t>
        </is>
      </c>
      <c r="G1826" s="0" t="inlineStr">
        <is>
          <t>MENS</t>
        </is>
      </c>
      <c r="H1826" s="0" t="inlineStr">
        <is>
          <t>XL</t>
        </is>
      </c>
      <c r="I1826" s="0">
        <v>29.99</v>
      </c>
      <c r="J1826" s="0">
        <v>89</v>
      </c>
    </row>
    <row r="1827" spans="1:10" customHeight="0">
      <c r="A1827" s="0">
        <f>HYPERLINK("https://dl.dropboxusercontent.com/scl/fi/a4ilq7ohb12y7odlzaa9c/jude-137481f.jpg?rlkey=d3g9giefxzpsnr7sx2dwxtiiu&amp;dl=0","Click to download Image")</f>
      </c>
      <c r="B1827" s="0">
        <f>HYPERLINK("https://dl.dropboxusercontent.com/scl/fi/yfo4fwynhz1hgqafyi729/graphic-update2022-mens.jpg?rlkey=ugi8e525kgn50zyl3jbrz2ym1&amp;dl=0","Click to download SizeChart")</f>
      </c>
      <c r="C1827" s="0" t="inlineStr">
        <is>
          <t>Jude Men's Short Sleeve Shirt</t>
        </is>
      </c>
      <c r="D1827" s="0" t="inlineStr">
        <is>
          <t>'137481</t>
        </is>
      </c>
      <c r="E1827" s="0" t="inlineStr">
        <is>
          <t>ISU JUDE M WE:137481E-2XL</t>
        </is>
      </c>
      <c r="F1827" s="0" t="inlineStr">
        <is>
          <t>'801137481089</t>
        </is>
      </c>
      <c r="G1827" s="0" t="inlineStr">
        <is>
          <t>MENS</t>
        </is>
      </c>
      <c r="H1827" s="0" t="inlineStr">
        <is>
          <t>2XL</t>
        </is>
      </c>
      <c r="I1827" s="0">
        <v>29.99</v>
      </c>
      <c r="J1827" s="0">
        <v>62</v>
      </c>
    </row>
    <row r="1828" spans="1:10" customHeight="0">
      <c r="A1828" s="0">
        <f>HYPERLINK("https://dl.dropboxusercontent.com/scl/fi/a4ilq7ohb12y7odlzaa9c/jude-137481f.jpg?rlkey=d3g9giefxzpsnr7sx2dwxtiiu&amp;dl=0","Click to download Image")</f>
      </c>
      <c r="B1828" s="0">
        <f>HYPERLINK("https://dl.dropboxusercontent.com/scl/fi/yfo4fwynhz1hgqafyi729/graphic-update2022-mens.jpg?rlkey=ugi8e525kgn50zyl3jbrz2ym1&amp;dl=0","Click to download SizeChart")</f>
      </c>
      <c r="C1828" s="0" t="inlineStr">
        <is>
          <t>Jude Men's Short Sleeve Shirt</t>
        </is>
      </c>
      <c r="D1828" s="0" t="inlineStr">
        <is>
          <t>'137481</t>
        </is>
      </c>
      <c r="E1828" s="0" t="inlineStr">
        <is>
          <t>ISU JUDE M WE:137481F-3XL</t>
        </is>
      </c>
      <c r="F1828" s="0" t="inlineStr">
        <is>
          <t>'801137481096</t>
        </is>
      </c>
      <c r="G1828" s="0" t="inlineStr">
        <is>
          <t>MENS</t>
        </is>
      </c>
      <c r="H1828" s="0" t="inlineStr">
        <is>
          <t>3XL</t>
        </is>
      </c>
      <c r="I1828" s="0">
        <v>29.99</v>
      </c>
      <c r="J1828" s="0">
        <v>26</v>
      </c>
    </row>
    <row r="1829" spans="1:10" customHeight="0">
      <c r="A1829" s="0">
        <f>HYPERLINK("https://dl.dropboxusercontent.com/scl/fi/hkuoqbpefmixz0igb7nd2/rami-132556-tn.jpg?rlkey=fj6kwrnng7po8da7leza2mc0q&amp;dl=0","Click to download Image")</f>
      </c>
      <c r="C1829" s="0" t="inlineStr">
        <is>
          <t>Rami Men's Knit Beanie</t>
        </is>
      </c>
      <c r="D1829" s="0" t="inlineStr">
        <is>
          <t>'132556</t>
        </is>
      </c>
      <c r="E1829" s="0" t="inlineStr">
        <is>
          <t>ISU RAMI A BK:132556</t>
        </is>
      </c>
      <c r="F1829" s="0" t="inlineStr">
        <is>
          <t>'701132556013</t>
        </is>
      </c>
      <c r="G1829" s="0" t="inlineStr">
        <is>
          <t>MENS</t>
        </is>
      </c>
      <c r="H1829" s="0" t="inlineStr">
        <is>
          <t>ADULT</t>
        </is>
      </c>
      <c r="I1829" s="0">
        <v>14.99</v>
      </c>
      <c r="J1829" s="0">
        <v>22</v>
      </c>
    </row>
    <row r="1830" spans="1:10" customHeight="0">
      <c r="A1830" s="0">
        <f>HYPERLINK("https://dl.dropboxusercontent.com/scl/fi/egjxeo7c3wtd8jc4hb7l9/rami-132561-f.jpg?rlkey=e873zapmzqjr8sruovtz6k16i&amp;dl=0","Click to download Image")</f>
      </c>
      <c r="C1830" s="0" t="inlineStr">
        <is>
          <t>Rami Men's Knit Beanie</t>
        </is>
      </c>
      <c r="D1830" s="0" t="inlineStr">
        <is>
          <t>'132561</t>
        </is>
      </c>
      <c r="E1830" s="0" t="inlineStr">
        <is>
          <t>ISU RAMI A CL:132561</t>
        </is>
      </c>
      <c r="F1830" s="0" t="inlineStr">
        <is>
          <t>'701132561017</t>
        </is>
      </c>
      <c r="G1830" s="0" t="inlineStr">
        <is>
          <t>MENS</t>
        </is>
      </c>
      <c r="H1830" s="0" t="inlineStr">
        <is>
          <t>ADULT</t>
        </is>
      </c>
      <c r="I1830" s="0">
        <v>14.99</v>
      </c>
      <c r="J1830" s="0">
        <v>25</v>
      </c>
    </row>
    <row r="1831" spans="1:10" customHeight="0">
      <c r="A1831" s="0">
        <f>HYPERLINK("https://dl.dropboxusercontent.com/scl/fi/p5wxmgx8reqjwd78scxj5/alpine-152648-f.jpg?rlkey=hup3ms2k6a5wvs1mrck78f5cx&amp;dl=0","Click to download Image")</f>
      </c>
      <c r="B1831" s="0">
        <f>HYPERLINK("https://dl.dropboxusercontent.com/scl/fi/mi2hvdzm8hyszh985jqg5/mens-t-shirt-size-chartsslate-cason.jpg?rlkey=6jci9xn1ijs7ylbufu2k57hky&amp;dl=0","Click to download SizeChart")</f>
      </c>
      <c r="C1831" s="0" t="inlineStr">
        <is>
          <t>Alpine Men's Short Sleeve Shirt</t>
        </is>
      </c>
      <c r="D1831" s="0" t="inlineStr">
        <is>
          <t>'152648</t>
        </is>
      </c>
      <c r="E1831" s="0" t="inlineStr">
        <is>
          <t>ISU ALPINE M WE:152648A-S</t>
        </is>
      </c>
      <c r="F1831" s="0" t="inlineStr">
        <is>
          <t>'801152648047</t>
        </is>
      </c>
      <c r="G1831" s="0" t="inlineStr">
        <is>
          <t>MENS</t>
        </is>
      </c>
      <c r="H1831" s="0" t="inlineStr">
        <is>
          <t>S</t>
        </is>
      </c>
      <c r="I1831" s="0">
        <v>29.99</v>
      </c>
      <c r="J1831" s="0">
        <v>22</v>
      </c>
    </row>
    <row r="1832" spans="1:10" customHeight="0">
      <c r="A1832" s="0">
        <f>HYPERLINK("https://dl.dropboxusercontent.com/scl/fi/p5wxmgx8reqjwd78scxj5/alpine-152648-f.jpg?rlkey=hup3ms2k6a5wvs1mrck78f5cx&amp;dl=0","Click to download Image")</f>
      </c>
      <c r="B1832" s="0">
        <f>HYPERLINK("https://dl.dropboxusercontent.com/scl/fi/mi2hvdzm8hyszh985jqg5/mens-t-shirt-size-chartsslate-cason.jpg?rlkey=6jci9xn1ijs7ylbufu2k57hky&amp;dl=0","Click to download SizeChart")</f>
      </c>
      <c r="C1832" s="0" t="inlineStr">
        <is>
          <t>Alpine Men's Short Sleeve Shirt</t>
        </is>
      </c>
      <c r="D1832" s="0" t="inlineStr">
        <is>
          <t>'152648</t>
        </is>
      </c>
      <c r="E1832" s="0" t="inlineStr">
        <is>
          <t>ISU ALPINE M WE:152648B-M</t>
        </is>
      </c>
      <c r="F1832" s="0" t="inlineStr">
        <is>
          <t>'801152648054</t>
        </is>
      </c>
      <c r="G1832" s="0" t="inlineStr">
        <is>
          <t>MENS</t>
        </is>
      </c>
      <c r="H1832" s="0" t="inlineStr">
        <is>
          <t>M</t>
        </is>
      </c>
      <c r="I1832" s="0">
        <v>29.99</v>
      </c>
      <c r="J1832" s="0">
        <v>38</v>
      </c>
    </row>
    <row r="1833" spans="1:10" customHeight="0">
      <c r="A1833" s="0">
        <f>HYPERLINK("https://dl.dropboxusercontent.com/scl/fi/p5wxmgx8reqjwd78scxj5/alpine-152648-f.jpg?rlkey=hup3ms2k6a5wvs1mrck78f5cx&amp;dl=0","Click to download Image")</f>
      </c>
      <c r="B1833" s="0">
        <f>HYPERLINK("https://dl.dropboxusercontent.com/scl/fi/mi2hvdzm8hyszh985jqg5/mens-t-shirt-size-chartsslate-cason.jpg?rlkey=6jci9xn1ijs7ylbufu2k57hky&amp;dl=0","Click to download SizeChart")</f>
      </c>
      <c r="C1833" s="0" t="inlineStr">
        <is>
          <t>Alpine Men's Short Sleeve Shirt</t>
        </is>
      </c>
      <c r="D1833" s="0" t="inlineStr">
        <is>
          <t>'152648</t>
        </is>
      </c>
      <c r="E1833" s="0" t="inlineStr">
        <is>
          <t>ISU ALPINE M WE:152648C-L</t>
        </is>
      </c>
      <c r="F1833" s="0" t="inlineStr">
        <is>
          <t>'801152648061</t>
        </is>
      </c>
      <c r="G1833" s="0" t="inlineStr">
        <is>
          <t>MENS</t>
        </is>
      </c>
      <c r="H1833" s="0" t="inlineStr">
        <is>
          <t>L</t>
        </is>
      </c>
      <c r="I1833" s="0">
        <v>29.99</v>
      </c>
      <c r="J1833" s="0">
        <v>49</v>
      </c>
    </row>
    <row r="1834" spans="1:10" customHeight="0">
      <c r="A1834" s="0">
        <f>HYPERLINK("https://dl.dropboxusercontent.com/scl/fi/p5wxmgx8reqjwd78scxj5/alpine-152648-f.jpg?rlkey=hup3ms2k6a5wvs1mrck78f5cx&amp;dl=0","Click to download Image")</f>
      </c>
      <c r="B1834" s="0">
        <f>HYPERLINK("https://dl.dropboxusercontent.com/scl/fi/mi2hvdzm8hyszh985jqg5/mens-t-shirt-size-chartsslate-cason.jpg?rlkey=6jci9xn1ijs7ylbufu2k57hky&amp;dl=0","Click to download SizeChart")</f>
      </c>
      <c r="C1834" s="0" t="inlineStr">
        <is>
          <t>Alpine Men's Short Sleeve Shirt</t>
        </is>
      </c>
      <c r="D1834" s="0" t="inlineStr">
        <is>
          <t>'152648</t>
        </is>
      </c>
      <c r="E1834" s="0" t="inlineStr">
        <is>
          <t>ISU ALPINE M WE:152648D-XL</t>
        </is>
      </c>
      <c r="F1834" s="0" t="inlineStr">
        <is>
          <t>'801152648078</t>
        </is>
      </c>
      <c r="G1834" s="0" t="inlineStr">
        <is>
          <t>MENS</t>
        </is>
      </c>
      <c r="H1834" s="0" t="inlineStr">
        <is>
          <t>XL</t>
        </is>
      </c>
      <c r="I1834" s="0">
        <v>29.99</v>
      </c>
      <c r="J1834" s="0">
        <v>51</v>
      </c>
    </row>
    <row r="1835" spans="1:10" customHeight="0">
      <c r="A1835" s="0">
        <f>HYPERLINK("https://dl.dropboxusercontent.com/scl/fi/p5wxmgx8reqjwd78scxj5/alpine-152648-f.jpg?rlkey=hup3ms2k6a5wvs1mrck78f5cx&amp;dl=0","Click to download Image")</f>
      </c>
      <c r="B1835" s="0">
        <f>HYPERLINK("https://dl.dropboxusercontent.com/scl/fi/mi2hvdzm8hyszh985jqg5/mens-t-shirt-size-chartsslate-cason.jpg?rlkey=6jci9xn1ijs7ylbufu2k57hky&amp;dl=0","Click to download SizeChart")</f>
      </c>
      <c r="C1835" s="0" t="inlineStr">
        <is>
          <t>Alpine Men's Short Sleeve Shirt</t>
        </is>
      </c>
      <c r="D1835" s="0" t="inlineStr">
        <is>
          <t>'152648</t>
        </is>
      </c>
      <c r="E1835" s="0" t="inlineStr">
        <is>
          <t>ISU ALPINE M WE:152648E-2XL</t>
        </is>
      </c>
      <c r="F1835" s="0" t="inlineStr">
        <is>
          <t>'801152648085</t>
        </is>
      </c>
      <c r="G1835" s="0" t="inlineStr">
        <is>
          <t>MENS</t>
        </is>
      </c>
      <c r="H1835" s="0" t="inlineStr">
        <is>
          <t>2XL</t>
        </is>
      </c>
      <c r="I1835" s="0">
        <v>31.99</v>
      </c>
      <c r="J1835" s="0">
        <v>39</v>
      </c>
    </row>
    <row r="1836" spans="1:10" customHeight="0">
      <c r="A1836" s="0">
        <f>HYPERLINK("https://dl.dropboxusercontent.com/scl/fi/p5wxmgx8reqjwd78scxj5/alpine-152648-f.jpg?rlkey=hup3ms2k6a5wvs1mrck78f5cx&amp;dl=0","Click to download Image")</f>
      </c>
      <c r="B1836" s="0">
        <f>HYPERLINK("https://dl.dropboxusercontent.com/scl/fi/mi2hvdzm8hyszh985jqg5/mens-t-shirt-size-chartsslate-cason.jpg?rlkey=6jci9xn1ijs7ylbufu2k57hky&amp;dl=0","Click to download SizeChart")</f>
      </c>
      <c r="C1836" s="0" t="inlineStr">
        <is>
          <t>Alpine Men's Short Sleeve Shirt</t>
        </is>
      </c>
      <c r="D1836" s="0" t="inlineStr">
        <is>
          <t>'152648</t>
        </is>
      </c>
      <c r="E1836" s="0" t="inlineStr">
        <is>
          <t>ISU ALPINE M WE:152648F-3XL</t>
        </is>
      </c>
      <c r="F1836" s="0" t="inlineStr">
        <is>
          <t>'801152648092</t>
        </is>
      </c>
      <c r="G1836" s="0" t="inlineStr">
        <is>
          <t>MENS</t>
        </is>
      </c>
      <c r="H1836" s="0" t="inlineStr">
        <is>
          <t>3XL</t>
        </is>
      </c>
      <c r="I1836" s="0">
        <v>31.99</v>
      </c>
      <c r="J1836" s="0">
        <v>22</v>
      </c>
    </row>
    <row r="1837" spans="1:10" customHeight="0">
      <c r="A1837" s="0">
        <f>HYPERLINK("https://dl.dropboxusercontent.com/scl/fi/hlukiv3mzkwavtezp1z0f/alpine-150435-f.jpg?rlkey=ppknxjji08ishy52mxhc25etw&amp;dl=0","Click to download Image")</f>
      </c>
      <c r="B1837" s="0">
        <f>HYPERLINK("https://dl.dropboxusercontent.com/scl/fi/mi2hvdzm8hyszh985jqg5/mens-t-shirt-size-chartsslate-cason.jpg?rlkey=6jci9xn1ijs7ylbufu2k57hky&amp;dl=0","Click to download SizeChart")</f>
      </c>
      <c r="C1837" s="0" t="inlineStr">
        <is>
          <t>Alpine Men's Short Sleeve Shirt</t>
        </is>
      </c>
      <c r="D1837" s="0" t="inlineStr">
        <is>
          <t>'150435</t>
        </is>
      </c>
      <c r="E1837" s="0" t="inlineStr">
        <is>
          <t>ISU ALPINE M CL:150435A-S</t>
        </is>
      </c>
      <c r="F1837" s="0" t="inlineStr">
        <is>
          <t>'801150435045</t>
        </is>
      </c>
      <c r="G1837" s="0" t="inlineStr">
        <is>
          <t>MENS</t>
        </is>
      </c>
      <c r="H1837" s="0" t="inlineStr">
        <is>
          <t>S</t>
        </is>
      </c>
      <c r="I1837" s="0">
        <v>29.99</v>
      </c>
      <c r="J1837" s="0">
        <v>5</v>
      </c>
    </row>
    <row r="1838" spans="1:10" customHeight="0">
      <c r="A1838" s="0">
        <f>HYPERLINK("https://dl.dropboxusercontent.com/scl/fi/hlukiv3mzkwavtezp1z0f/alpine-150435-f.jpg?rlkey=ppknxjji08ishy52mxhc25etw&amp;dl=0","Click to download Image")</f>
      </c>
      <c r="B1838" s="0">
        <f>HYPERLINK("https://dl.dropboxusercontent.com/scl/fi/mi2hvdzm8hyszh985jqg5/mens-t-shirt-size-chartsslate-cason.jpg?rlkey=6jci9xn1ijs7ylbufu2k57hky&amp;dl=0","Click to download SizeChart")</f>
      </c>
      <c r="C1838" s="0" t="inlineStr">
        <is>
          <t>Alpine Men's Short Sleeve Shirt</t>
        </is>
      </c>
      <c r="D1838" s="0" t="inlineStr">
        <is>
          <t>'150435</t>
        </is>
      </c>
      <c r="E1838" s="0" t="inlineStr">
        <is>
          <t>ISU ALPINE M CL:150435B-M</t>
        </is>
      </c>
      <c r="F1838" s="0" t="inlineStr">
        <is>
          <t>'801150435052</t>
        </is>
      </c>
      <c r="G1838" s="0" t="inlineStr">
        <is>
          <t>MENS</t>
        </is>
      </c>
      <c r="H1838" s="0" t="inlineStr">
        <is>
          <t>M</t>
        </is>
      </c>
      <c r="I1838" s="0">
        <v>29.99</v>
      </c>
      <c r="J1838" s="0">
        <v>6</v>
      </c>
    </row>
    <row r="1839" spans="1:10" customHeight="0">
      <c r="A1839" s="0">
        <f>HYPERLINK("https://dl.dropboxusercontent.com/scl/fi/hlukiv3mzkwavtezp1z0f/alpine-150435-f.jpg?rlkey=ppknxjji08ishy52mxhc25etw&amp;dl=0","Click to download Image")</f>
      </c>
      <c r="B1839" s="0">
        <f>HYPERLINK("https://dl.dropboxusercontent.com/scl/fi/mi2hvdzm8hyszh985jqg5/mens-t-shirt-size-chartsslate-cason.jpg?rlkey=6jci9xn1ijs7ylbufu2k57hky&amp;dl=0","Click to download SizeChart")</f>
      </c>
      <c r="C1839" s="0" t="inlineStr">
        <is>
          <t>Alpine Men's Short Sleeve Shirt</t>
        </is>
      </c>
      <c r="D1839" s="0" t="inlineStr">
        <is>
          <t>'150435</t>
        </is>
      </c>
      <c r="E1839" s="0" t="inlineStr">
        <is>
          <t>ISU ALPINE M CL:150435C-L</t>
        </is>
      </c>
      <c r="F1839" s="0" t="inlineStr">
        <is>
          <t>'801150435069</t>
        </is>
      </c>
      <c r="G1839" s="0" t="inlineStr">
        <is>
          <t>MENS</t>
        </is>
      </c>
      <c r="H1839" s="0" t="inlineStr">
        <is>
          <t>L</t>
        </is>
      </c>
      <c r="I1839" s="0">
        <v>29.99</v>
      </c>
      <c r="J1839" s="0">
        <v>13</v>
      </c>
    </row>
    <row r="1840" spans="1:10" customHeight="0">
      <c r="A1840" s="0">
        <f>HYPERLINK("https://dl.dropboxusercontent.com/scl/fi/hlukiv3mzkwavtezp1z0f/alpine-150435-f.jpg?rlkey=ppknxjji08ishy52mxhc25etw&amp;dl=0","Click to download Image")</f>
      </c>
      <c r="B1840" s="0">
        <f>HYPERLINK("https://dl.dropboxusercontent.com/scl/fi/mi2hvdzm8hyszh985jqg5/mens-t-shirt-size-chartsslate-cason.jpg?rlkey=6jci9xn1ijs7ylbufu2k57hky&amp;dl=0","Click to download SizeChart")</f>
      </c>
      <c r="C1840" s="0" t="inlineStr">
        <is>
          <t>Alpine Men's Short Sleeve Shirt</t>
        </is>
      </c>
      <c r="D1840" s="0" t="inlineStr">
        <is>
          <t>'150435</t>
        </is>
      </c>
      <c r="E1840" s="0" t="inlineStr">
        <is>
          <t>ISU ALPINE M CL:150435D-XL</t>
        </is>
      </c>
      <c r="F1840" s="0" t="inlineStr">
        <is>
          <t>'801150435076</t>
        </is>
      </c>
      <c r="G1840" s="0" t="inlineStr">
        <is>
          <t>MENS</t>
        </is>
      </c>
      <c r="H1840" s="0" t="inlineStr">
        <is>
          <t>XL</t>
        </is>
      </c>
      <c r="I1840" s="0">
        <v>29.99</v>
      </c>
      <c r="J1840" s="0">
        <v>20</v>
      </c>
    </row>
    <row r="1841" spans="1:10" customHeight="0">
      <c r="A1841" s="0">
        <f>HYPERLINK("https://dl.dropboxusercontent.com/scl/fi/hlukiv3mzkwavtezp1z0f/alpine-150435-f.jpg?rlkey=ppknxjji08ishy52mxhc25etw&amp;dl=0","Click to download Image")</f>
      </c>
      <c r="B1841" s="0">
        <f>HYPERLINK("https://dl.dropboxusercontent.com/scl/fi/mi2hvdzm8hyszh985jqg5/mens-t-shirt-size-chartsslate-cason.jpg?rlkey=6jci9xn1ijs7ylbufu2k57hky&amp;dl=0","Click to download SizeChart")</f>
      </c>
      <c r="C1841" s="0" t="inlineStr">
        <is>
          <t>Alpine Men's Short Sleeve Shirt</t>
        </is>
      </c>
      <c r="D1841" s="0" t="inlineStr">
        <is>
          <t>'150435</t>
        </is>
      </c>
      <c r="E1841" s="0" t="inlineStr">
        <is>
          <t>ISU ALPINE M CL:150435E-2XL</t>
        </is>
      </c>
      <c r="F1841" s="0" t="inlineStr">
        <is>
          <t>'801150435083</t>
        </is>
      </c>
      <c r="G1841" s="0" t="inlineStr">
        <is>
          <t>MENS</t>
        </is>
      </c>
      <c r="H1841" s="0" t="inlineStr">
        <is>
          <t>2XL</t>
        </is>
      </c>
      <c r="I1841" s="0">
        <v>31.99</v>
      </c>
      <c r="J1841" s="0">
        <v>15</v>
      </c>
    </row>
    <row r="1842" spans="1:10" customHeight="0">
      <c r="A1842" s="0">
        <f>HYPERLINK("https://dl.dropboxusercontent.com/scl/fi/hlukiv3mzkwavtezp1z0f/alpine-150435-f.jpg?rlkey=ppknxjji08ishy52mxhc25etw&amp;dl=0","Click to download Image")</f>
      </c>
      <c r="B1842" s="0">
        <f>HYPERLINK("https://dl.dropboxusercontent.com/scl/fi/mi2hvdzm8hyszh985jqg5/mens-t-shirt-size-chartsslate-cason.jpg?rlkey=6jci9xn1ijs7ylbufu2k57hky&amp;dl=0","Click to download SizeChart")</f>
      </c>
      <c r="C1842" s="0" t="inlineStr">
        <is>
          <t>Alpine Men's Short Sleeve Shirt</t>
        </is>
      </c>
      <c r="D1842" s="0" t="inlineStr">
        <is>
          <t>'150435</t>
        </is>
      </c>
      <c r="E1842" s="0" t="inlineStr">
        <is>
          <t>ISU ALPINE M CL:150435F-3XL</t>
        </is>
      </c>
      <c r="F1842" s="0" t="inlineStr">
        <is>
          <t>'801150435090</t>
        </is>
      </c>
      <c r="G1842" s="0" t="inlineStr">
        <is>
          <t>MENS</t>
        </is>
      </c>
      <c r="H1842" s="0" t="inlineStr">
        <is>
          <t>3XL</t>
        </is>
      </c>
      <c r="I1842" s="0">
        <v>31.99</v>
      </c>
      <c r="J1842" s="0">
        <v>7</v>
      </c>
    </row>
    <row r="1843" spans="1:10" customHeight="0">
      <c r="A1843" s="0">
        <f>HYPERLINK("https://dl.dropboxusercontent.com/scl/fi/86ojkvut6mxabnlo1mvs3/alpine-150436-f.jpg?rlkey=e2vx1xia3szl5x4ztgngjk7tg&amp;dl=0","Click to download Image")</f>
      </c>
      <c r="B1843" s="0">
        <f>HYPERLINK("https://dl.dropboxusercontent.com/scl/fi/mi2hvdzm8hyszh985jqg5/mens-t-shirt-size-chartsslate-cason.jpg?rlkey=6jci9xn1ijs7ylbufu2k57hky&amp;dl=0","Click to download SizeChart")</f>
      </c>
      <c r="C1843" s="0" t="inlineStr">
        <is>
          <t>Alpine Men's Short Sleeve Shirt</t>
        </is>
      </c>
      <c r="D1843" s="0" t="inlineStr">
        <is>
          <t>'150436</t>
        </is>
      </c>
      <c r="E1843" s="0" t="inlineStr">
        <is>
          <t>ISU ALPINE M GD:150436A-S</t>
        </is>
      </c>
      <c r="F1843" s="0" t="inlineStr">
        <is>
          <t>'801150436042</t>
        </is>
      </c>
      <c r="G1843" s="0" t="inlineStr">
        <is>
          <t>MENS</t>
        </is>
      </c>
      <c r="H1843" s="0" t="inlineStr">
        <is>
          <t>S</t>
        </is>
      </c>
      <c r="I1843" s="0">
        <v>29.99</v>
      </c>
      <c r="J1843" s="0">
        <v>1</v>
      </c>
    </row>
    <row r="1844" spans="1:10" customHeight="0">
      <c r="A1844" s="0">
        <f>HYPERLINK("https://dl.dropboxusercontent.com/scl/fi/86ojkvut6mxabnlo1mvs3/alpine-150436-f.jpg?rlkey=e2vx1xia3szl5x4ztgngjk7tg&amp;dl=0","Click to download Image")</f>
      </c>
      <c r="B1844" s="0">
        <f>HYPERLINK("https://dl.dropboxusercontent.com/scl/fi/mi2hvdzm8hyszh985jqg5/mens-t-shirt-size-chartsslate-cason.jpg?rlkey=6jci9xn1ijs7ylbufu2k57hky&amp;dl=0","Click to download SizeChart")</f>
      </c>
      <c r="C1844" s="0" t="inlineStr">
        <is>
          <t>Alpine Men's Short Sleeve Shirt</t>
        </is>
      </c>
      <c r="D1844" s="0" t="inlineStr">
        <is>
          <t>'150436</t>
        </is>
      </c>
      <c r="E1844" s="0" t="inlineStr">
        <is>
          <t>ISU ALPINE M GD:150436B-M</t>
        </is>
      </c>
      <c r="F1844" s="0" t="inlineStr">
        <is>
          <t>'801150436059</t>
        </is>
      </c>
      <c r="G1844" s="0" t="inlineStr">
        <is>
          <t>MENS</t>
        </is>
      </c>
      <c r="H1844" s="0" t="inlineStr">
        <is>
          <t>M</t>
        </is>
      </c>
      <c r="I1844" s="0">
        <v>29.99</v>
      </c>
      <c r="J1844" s="0">
        <v>6</v>
      </c>
    </row>
    <row r="1845" spans="1:10" customHeight="0">
      <c r="A1845" s="0">
        <f>HYPERLINK("https://dl.dropboxusercontent.com/scl/fi/86ojkvut6mxabnlo1mvs3/alpine-150436-f.jpg?rlkey=e2vx1xia3szl5x4ztgngjk7tg&amp;dl=0","Click to download Image")</f>
      </c>
      <c r="B1845" s="0">
        <f>HYPERLINK("https://dl.dropboxusercontent.com/scl/fi/mi2hvdzm8hyszh985jqg5/mens-t-shirt-size-chartsslate-cason.jpg?rlkey=6jci9xn1ijs7ylbufu2k57hky&amp;dl=0","Click to download SizeChart")</f>
      </c>
      <c r="C1845" s="0" t="inlineStr">
        <is>
          <t>Alpine Men's Short Sleeve Shirt</t>
        </is>
      </c>
      <c r="D1845" s="0" t="inlineStr">
        <is>
          <t>'150436</t>
        </is>
      </c>
      <c r="E1845" s="0" t="inlineStr">
        <is>
          <t>ISU ALPINE M GD:150436C-L</t>
        </is>
      </c>
      <c r="F1845" s="0" t="inlineStr">
        <is>
          <t>'801150436066</t>
        </is>
      </c>
      <c r="G1845" s="0" t="inlineStr">
        <is>
          <t>MENS</t>
        </is>
      </c>
      <c r="H1845" s="0" t="inlineStr">
        <is>
          <t>L</t>
        </is>
      </c>
      <c r="I1845" s="0">
        <v>29.99</v>
      </c>
      <c r="J1845" s="0">
        <v>11</v>
      </c>
    </row>
    <row r="1846" spans="1:10" customHeight="0">
      <c r="A1846" s="0">
        <f>HYPERLINK("https://dl.dropboxusercontent.com/scl/fi/86ojkvut6mxabnlo1mvs3/alpine-150436-f.jpg?rlkey=e2vx1xia3szl5x4ztgngjk7tg&amp;dl=0","Click to download Image")</f>
      </c>
      <c r="B1846" s="0">
        <f>HYPERLINK("https://dl.dropboxusercontent.com/scl/fi/mi2hvdzm8hyszh985jqg5/mens-t-shirt-size-chartsslate-cason.jpg?rlkey=6jci9xn1ijs7ylbufu2k57hky&amp;dl=0","Click to download SizeChart")</f>
      </c>
      <c r="C1846" s="0" t="inlineStr">
        <is>
          <t>Alpine Men's Short Sleeve Shirt</t>
        </is>
      </c>
      <c r="D1846" s="0" t="inlineStr">
        <is>
          <t>'150436</t>
        </is>
      </c>
      <c r="E1846" s="0" t="inlineStr">
        <is>
          <t>ISU ALPINE M GD:150436D-XL</t>
        </is>
      </c>
      <c r="F1846" s="0" t="inlineStr">
        <is>
          <t>'801150436073</t>
        </is>
      </c>
      <c r="G1846" s="0" t="inlineStr">
        <is>
          <t>MENS</t>
        </is>
      </c>
      <c r="H1846" s="0" t="inlineStr">
        <is>
          <t>XL</t>
        </is>
      </c>
      <c r="I1846" s="0">
        <v>29.99</v>
      </c>
      <c r="J1846" s="0">
        <v>12</v>
      </c>
    </row>
    <row r="1847" spans="1:10" customHeight="0">
      <c r="A1847" s="0">
        <f>HYPERLINK("https://dl.dropboxusercontent.com/scl/fi/86ojkvut6mxabnlo1mvs3/alpine-150436-f.jpg?rlkey=e2vx1xia3szl5x4ztgngjk7tg&amp;dl=0","Click to download Image")</f>
      </c>
      <c r="B1847" s="0">
        <f>HYPERLINK("https://dl.dropboxusercontent.com/scl/fi/mi2hvdzm8hyszh985jqg5/mens-t-shirt-size-chartsslate-cason.jpg?rlkey=6jci9xn1ijs7ylbufu2k57hky&amp;dl=0","Click to download SizeChart")</f>
      </c>
      <c r="C1847" s="0" t="inlineStr">
        <is>
          <t>Alpine Men's Short Sleeve Shirt</t>
        </is>
      </c>
      <c r="D1847" s="0" t="inlineStr">
        <is>
          <t>'150436</t>
        </is>
      </c>
      <c r="E1847" s="0" t="inlineStr">
        <is>
          <t>ISU ALPINE M GD:150436E-2XL</t>
        </is>
      </c>
      <c r="F1847" s="0" t="inlineStr">
        <is>
          <t>'801150436080</t>
        </is>
      </c>
      <c r="G1847" s="0" t="inlineStr">
        <is>
          <t>MENS</t>
        </is>
      </c>
      <c r="H1847" s="0" t="inlineStr">
        <is>
          <t>2XL</t>
        </is>
      </c>
      <c r="I1847" s="0">
        <v>31.99</v>
      </c>
      <c r="J1847" s="0">
        <v>8</v>
      </c>
    </row>
    <row r="1848" spans="1:10" customHeight="0">
      <c r="A1848" s="0">
        <f>HYPERLINK("https://dl.dropboxusercontent.com/scl/fi/86ojkvut6mxabnlo1mvs3/alpine-150436-f.jpg?rlkey=e2vx1xia3szl5x4ztgngjk7tg&amp;dl=0","Click to download Image")</f>
      </c>
      <c r="B1848" s="0">
        <f>HYPERLINK("https://dl.dropboxusercontent.com/scl/fi/mi2hvdzm8hyszh985jqg5/mens-t-shirt-size-chartsslate-cason.jpg?rlkey=6jci9xn1ijs7ylbufu2k57hky&amp;dl=0","Click to download SizeChart")</f>
      </c>
      <c r="C1848" s="0" t="inlineStr">
        <is>
          <t>Alpine Men's Short Sleeve Shirt</t>
        </is>
      </c>
      <c r="D1848" s="0" t="inlineStr">
        <is>
          <t>'150436</t>
        </is>
      </c>
      <c r="E1848" s="0" t="inlineStr">
        <is>
          <t>ISU ALPINE M GD:150436F-3XL</t>
        </is>
      </c>
      <c r="F1848" s="0" t="inlineStr">
        <is>
          <t>'801150436097</t>
        </is>
      </c>
      <c r="G1848" s="0" t="inlineStr">
        <is>
          <t>MENS</t>
        </is>
      </c>
      <c r="H1848" s="0" t="inlineStr">
        <is>
          <t>3XL</t>
        </is>
      </c>
      <c r="I1848" s="0">
        <v>31.99</v>
      </c>
      <c r="J1848" s="0">
        <v>4</v>
      </c>
    </row>
    <row r="1849" spans="1:10" customHeight="0">
      <c r="A1849" s="0">
        <f>HYPERLINK("https://dl.dropboxusercontent.com/scl/fi/8hj9djkuz178te31b6sxx/alpine-150437-f.jpg?rlkey=il4kv0sa5lrhiliih73kzgzox&amp;dl=0","Click to download Image")</f>
      </c>
      <c r="B1849" s="0">
        <f>HYPERLINK("https://dl.dropboxusercontent.com/scl/fi/mi2hvdzm8hyszh985jqg5/mens-t-shirt-size-chartsslate-cason.jpg?rlkey=6jci9xn1ijs7ylbufu2k57hky&amp;dl=0","Click to download SizeChart")</f>
      </c>
      <c r="C1849" s="0" t="inlineStr">
        <is>
          <t>Alpine Men's Short Sleeve Shirt</t>
        </is>
      </c>
      <c r="D1849" s="0" t="inlineStr">
        <is>
          <t>'150437</t>
        </is>
      </c>
      <c r="E1849" s="0" t="inlineStr">
        <is>
          <t>ISU ALPINE M BK:150437A-S</t>
        </is>
      </c>
      <c r="F1849" s="0" t="inlineStr">
        <is>
          <t>'801150437049</t>
        </is>
      </c>
      <c r="G1849" s="0" t="inlineStr">
        <is>
          <t>MENS</t>
        </is>
      </c>
      <c r="H1849" s="0" t="inlineStr">
        <is>
          <t>S</t>
        </is>
      </c>
      <c r="I1849" s="0">
        <v>29.99</v>
      </c>
      <c r="J1849" s="0">
        <v>4</v>
      </c>
    </row>
    <row r="1850" spans="1:10" customHeight="0">
      <c r="A1850" s="0">
        <f>HYPERLINK("https://dl.dropboxusercontent.com/scl/fi/8hj9djkuz178te31b6sxx/alpine-150437-f.jpg?rlkey=il4kv0sa5lrhiliih73kzgzox&amp;dl=0","Click to download Image")</f>
      </c>
      <c r="B1850" s="0">
        <f>HYPERLINK("https://dl.dropboxusercontent.com/scl/fi/mi2hvdzm8hyszh985jqg5/mens-t-shirt-size-chartsslate-cason.jpg?rlkey=6jci9xn1ijs7ylbufu2k57hky&amp;dl=0","Click to download SizeChart")</f>
      </c>
      <c r="C1850" s="0" t="inlineStr">
        <is>
          <t>Alpine Men's Short Sleeve Shirt</t>
        </is>
      </c>
      <c r="D1850" s="0" t="inlineStr">
        <is>
          <t>'150437</t>
        </is>
      </c>
      <c r="E1850" s="0" t="inlineStr">
        <is>
          <t>ISU ALPINE M BK:150437B-M</t>
        </is>
      </c>
      <c r="F1850" s="0" t="inlineStr">
        <is>
          <t>'801150437056</t>
        </is>
      </c>
      <c r="G1850" s="0" t="inlineStr">
        <is>
          <t>MENS</t>
        </is>
      </c>
      <c r="H1850" s="0" t="inlineStr">
        <is>
          <t>M</t>
        </is>
      </c>
      <c r="I1850" s="0">
        <v>29.99</v>
      </c>
      <c r="J1850" s="0">
        <v>4</v>
      </c>
    </row>
    <row r="1851" spans="1:10" customHeight="0">
      <c r="A1851" s="0">
        <f>HYPERLINK("https://dl.dropboxusercontent.com/scl/fi/8hj9djkuz178te31b6sxx/alpine-150437-f.jpg?rlkey=il4kv0sa5lrhiliih73kzgzox&amp;dl=0","Click to download Image")</f>
      </c>
      <c r="B1851" s="0">
        <f>HYPERLINK("https://dl.dropboxusercontent.com/scl/fi/mi2hvdzm8hyszh985jqg5/mens-t-shirt-size-chartsslate-cason.jpg?rlkey=6jci9xn1ijs7ylbufu2k57hky&amp;dl=0","Click to download SizeChart")</f>
      </c>
      <c r="C1851" s="0" t="inlineStr">
        <is>
          <t>Alpine Men's Short Sleeve Shirt</t>
        </is>
      </c>
      <c r="D1851" s="0" t="inlineStr">
        <is>
          <t>'150437</t>
        </is>
      </c>
      <c r="E1851" s="0" t="inlineStr">
        <is>
          <t>ISU ALPINE M BK:150437C-L</t>
        </is>
      </c>
      <c r="F1851" s="0" t="inlineStr">
        <is>
          <t>'801150437063</t>
        </is>
      </c>
      <c r="G1851" s="0" t="inlineStr">
        <is>
          <t>MENS</t>
        </is>
      </c>
      <c r="H1851" s="0" t="inlineStr">
        <is>
          <t>L</t>
        </is>
      </c>
      <c r="I1851" s="0">
        <v>29.99</v>
      </c>
      <c r="J1851" s="0">
        <v>4</v>
      </c>
    </row>
    <row r="1852" spans="1:10" customHeight="0">
      <c r="A1852" s="0">
        <f>HYPERLINK("https://dl.dropboxusercontent.com/scl/fi/8hj9djkuz178te31b6sxx/alpine-150437-f.jpg?rlkey=il4kv0sa5lrhiliih73kzgzox&amp;dl=0","Click to download Image")</f>
      </c>
      <c r="B1852" s="0">
        <f>HYPERLINK("https://dl.dropboxusercontent.com/scl/fi/mi2hvdzm8hyszh985jqg5/mens-t-shirt-size-chartsslate-cason.jpg?rlkey=6jci9xn1ijs7ylbufu2k57hky&amp;dl=0","Click to download SizeChart")</f>
      </c>
      <c r="C1852" s="0" t="inlineStr">
        <is>
          <t>Alpine Men's Short Sleeve Shirt</t>
        </is>
      </c>
      <c r="D1852" s="0" t="inlineStr">
        <is>
          <t>'150437</t>
        </is>
      </c>
      <c r="E1852" s="0" t="inlineStr">
        <is>
          <t>ISU ALPINE M BK:150437D-XL</t>
        </is>
      </c>
      <c r="F1852" s="0" t="inlineStr">
        <is>
          <t>'801150437070</t>
        </is>
      </c>
      <c r="G1852" s="0" t="inlineStr">
        <is>
          <t>MENS</t>
        </is>
      </c>
      <c r="H1852" s="0" t="inlineStr">
        <is>
          <t>XL</t>
        </is>
      </c>
      <c r="I1852" s="0">
        <v>29.99</v>
      </c>
      <c r="J1852" s="0">
        <v>6</v>
      </c>
    </row>
    <row r="1853" spans="1:10" customHeight="0">
      <c r="A1853" s="0">
        <f>HYPERLINK("https://dl.dropboxusercontent.com/scl/fi/8hj9djkuz178te31b6sxx/alpine-150437-f.jpg?rlkey=il4kv0sa5lrhiliih73kzgzox&amp;dl=0","Click to download Image")</f>
      </c>
      <c r="B1853" s="0">
        <f>HYPERLINK("https://dl.dropboxusercontent.com/scl/fi/mi2hvdzm8hyszh985jqg5/mens-t-shirt-size-chartsslate-cason.jpg?rlkey=6jci9xn1ijs7ylbufu2k57hky&amp;dl=0","Click to download SizeChart")</f>
      </c>
      <c r="C1853" s="0" t="inlineStr">
        <is>
          <t>Alpine Men's Short Sleeve Shirt</t>
        </is>
      </c>
      <c r="D1853" s="0" t="inlineStr">
        <is>
          <t>'150437</t>
        </is>
      </c>
      <c r="E1853" s="0" t="inlineStr">
        <is>
          <t>ISU ALPINE M BK:150437E-2XL</t>
        </is>
      </c>
      <c r="F1853" s="0" t="inlineStr">
        <is>
          <t>'801150437087</t>
        </is>
      </c>
      <c r="G1853" s="0" t="inlineStr">
        <is>
          <t>MENS</t>
        </is>
      </c>
      <c r="H1853" s="0" t="inlineStr">
        <is>
          <t>2XL</t>
        </is>
      </c>
      <c r="I1853" s="0">
        <v>31.99</v>
      </c>
      <c r="J1853" s="0">
        <v>4</v>
      </c>
    </row>
    <row r="1854" spans="1:10" customHeight="0">
      <c r="A1854" s="0">
        <f>HYPERLINK("https://dl.dropboxusercontent.com/scl/fi/8hj9djkuz178te31b6sxx/alpine-150437-f.jpg?rlkey=il4kv0sa5lrhiliih73kzgzox&amp;dl=0","Click to download Image")</f>
      </c>
      <c r="B1854" s="0">
        <f>HYPERLINK("https://dl.dropboxusercontent.com/scl/fi/mi2hvdzm8hyszh985jqg5/mens-t-shirt-size-chartsslate-cason.jpg?rlkey=6jci9xn1ijs7ylbufu2k57hky&amp;dl=0","Click to download SizeChart")</f>
      </c>
      <c r="C1854" s="0" t="inlineStr">
        <is>
          <t>Alpine Men's Short Sleeve Shirt</t>
        </is>
      </c>
      <c r="D1854" s="0" t="inlineStr">
        <is>
          <t>'150437</t>
        </is>
      </c>
      <c r="E1854" s="0" t="inlineStr">
        <is>
          <t>ISU ALPINE M BK:150437F-3XL</t>
        </is>
      </c>
      <c r="F1854" s="0" t="inlineStr">
        <is>
          <t>'801150437094</t>
        </is>
      </c>
      <c r="G1854" s="0" t="inlineStr">
        <is>
          <t>MENS</t>
        </is>
      </c>
      <c r="H1854" s="0" t="inlineStr">
        <is>
          <t>3XL</t>
        </is>
      </c>
      <c r="I1854" s="0">
        <v>31.99</v>
      </c>
      <c r="J1854" s="0">
        <v>2</v>
      </c>
    </row>
    <row r="1855" spans="1:10" customHeight="0">
      <c r="A1855" s="0">
        <f>HYPERLINK("https://dl.dropboxusercontent.com/scl/fi/nala7ywy5tfpe78jye6d0/103187-10af73827.jpg?rlkey=t6ggg5lfd3z22asniw9j8lsay&amp;dl=0","Click to download Image")</f>
      </c>
      <c r="C1855" s="0" t="inlineStr">
        <is>
          <t>Parr Men's Cap</t>
        </is>
      </c>
      <c r="D1855" s="0" t="inlineStr">
        <is>
          <t>'103187-10</t>
        </is>
      </c>
      <c r="E1855" s="0" t="inlineStr">
        <is>
          <t>DK GOLD WASHED:103187-10</t>
        </is>
      </c>
      <c r="F1855" s="0" t="inlineStr">
        <is>
          <t>'700103187010</t>
        </is>
      </c>
      <c r="G1855" s="0" t="inlineStr">
        <is>
          <t>MENS</t>
        </is>
      </c>
      <c r="H1855" s="0" t="inlineStr">
        <is>
          <t>STANDARD MENS</t>
        </is>
      </c>
      <c r="I1855" s="0">
        <v>19.99</v>
      </c>
      <c r="J1855" s="0">
        <v>20</v>
      </c>
    </row>
    <row r="1856" spans="1:10" customHeight="0">
      <c r="A1856" s="0">
        <f>HYPERLINK("https://dl.dropboxusercontent.com/scl/fi/oyokc4z6woroj2v9tp3o4/100662f96914.jpg?rlkey=enipc2jubtsv91wf16orj7osw&amp;dl=0","Click to download Image")</f>
      </c>
      <c r="B1856" s="0">
        <f>HYPERLINK("https://dl.dropboxusercontent.com/scl/fi/vac5fi53fsggrfjktspe2/mens-d.jpg?rlkey=d069he7wtcvcru335pkls63k3&amp;dl=0","Click to download SizeChart")</f>
      </c>
      <c r="C1856" s="0" t="inlineStr">
        <is>
          <t>George Men's Midweight Hoodie</t>
        </is>
      </c>
      <c r="D1856" s="0" t="inlineStr">
        <is>
          <t>'100662</t>
        </is>
      </c>
      <c r="E1856" s="0" t="inlineStr">
        <is>
          <t>GEORGE:100662A-S</t>
        </is>
      </c>
      <c r="F1856" s="0" t="inlineStr">
        <is>
          <t>'000000000000</t>
        </is>
      </c>
      <c r="G1856" s="0" t="inlineStr">
        <is>
          <t>MENS</t>
        </is>
      </c>
      <c r="H1856" s="0" t="inlineStr">
        <is>
          <t>S</t>
        </is>
      </c>
      <c r="I1856" s="0">
        <v>34.99</v>
      </c>
      <c r="J1856" s="0">
        <v>54</v>
      </c>
    </row>
    <row r="1857" spans="1:10" customHeight="0">
      <c r="A1857" s="0">
        <f>HYPERLINK("https://dl.dropboxusercontent.com/scl/fi/oyokc4z6woroj2v9tp3o4/100662f96914.jpg?rlkey=enipc2jubtsv91wf16orj7osw&amp;dl=0","Click to download Image")</f>
      </c>
      <c r="B1857" s="0">
        <f>HYPERLINK("https://dl.dropboxusercontent.com/scl/fi/vac5fi53fsggrfjktspe2/mens-d.jpg?rlkey=d069he7wtcvcru335pkls63k3&amp;dl=0","Click to download SizeChart")</f>
      </c>
      <c r="C1857" s="0" t="inlineStr">
        <is>
          <t>George Men's Midweight Hoodie</t>
        </is>
      </c>
      <c r="D1857" s="0" t="inlineStr">
        <is>
          <t>'100662</t>
        </is>
      </c>
      <c r="E1857" s="0" t="inlineStr">
        <is>
          <t>GEORGE:100662B-M</t>
        </is>
      </c>
      <c r="F1857" s="0" t="inlineStr">
        <is>
          <t>'000000000000</t>
        </is>
      </c>
      <c r="G1857" s="0" t="inlineStr">
        <is>
          <t>MENS</t>
        </is>
      </c>
      <c r="H1857" s="0" t="inlineStr">
        <is>
          <t>M</t>
        </is>
      </c>
      <c r="I1857" s="0">
        <v>34.99</v>
      </c>
      <c r="J1857" s="0">
        <v>48</v>
      </c>
    </row>
    <row r="1858" spans="1:10" customHeight="0">
      <c r="A1858" s="0">
        <f>HYPERLINK("https://dl.dropboxusercontent.com/scl/fi/oyokc4z6woroj2v9tp3o4/100662f96914.jpg?rlkey=enipc2jubtsv91wf16orj7osw&amp;dl=0","Click to download Image")</f>
      </c>
      <c r="B1858" s="0">
        <f>HYPERLINK("https://dl.dropboxusercontent.com/scl/fi/vac5fi53fsggrfjktspe2/mens-d.jpg?rlkey=d069he7wtcvcru335pkls63k3&amp;dl=0","Click to download SizeChart")</f>
      </c>
      <c r="C1858" s="0" t="inlineStr">
        <is>
          <t>George Men's Midweight Hoodie</t>
        </is>
      </c>
      <c r="D1858" s="0" t="inlineStr">
        <is>
          <t>'100662</t>
        </is>
      </c>
      <c r="E1858" s="0" t="inlineStr">
        <is>
          <t>GEORGE:100662C-L</t>
        </is>
      </c>
      <c r="F1858" s="0" t="inlineStr">
        <is>
          <t>'000000000000</t>
        </is>
      </c>
      <c r="G1858" s="0" t="inlineStr">
        <is>
          <t>MENS</t>
        </is>
      </c>
      <c r="H1858" s="0" t="inlineStr">
        <is>
          <t>L</t>
        </is>
      </c>
      <c r="I1858" s="0">
        <v>34.99</v>
      </c>
      <c r="J1858" s="0">
        <v>42</v>
      </c>
    </row>
    <row r="1859" spans="1:10" customHeight="0">
      <c r="A1859" s="0">
        <f>HYPERLINK("https://dl.dropboxusercontent.com/scl/fi/oyokc4z6woroj2v9tp3o4/100662f96914.jpg?rlkey=enipc2jubtsv91wf16orj7osw&amp;dl=0","Click to download Image")</f>
      </c>
      <c r="B1859" s="0">
        <f>HYPERLINK("https://dl.dropboxusercontent.com/scl/fi/vac5fi53fsggrfjktspe2/mens-d.jpg?rlkey=d069he7wtcvcru335pkls63k3&amp;dl=0","Click to download SizeChart")</f>
      </c>
      <c r="C1859" s="0" t="inlineStr">
        <is>
          <t>George Men's Midweight Hoodie</t>
        </is>
      </c>
      <c r="D1859" s="0" t="inlineStr">
        <is>
          <t>'100662</t>
        </is>
      </c>
      <c r="E1859" s="0" t="inlineStr">
        <is>
          <t>GEORGE:100662D-XL</t>
        </is>
      </c>
      <c r="F1859" s="0" t="inlineStr">
        <is>
          <t>'000000000000</t>
        </is>
      </c>
      <c r="G1859" s="0" t="inlineStr">
        <is>
          <t>MENS</t>
        </is>
      </c>
      <c r="H1859" s="0" t="inlineStr">
        <is>
          <t>XL</t>
        </is>
      </c>
      <c r="I1859" s="0">
        <v>34.99</v>
      </c>
      <c r="J1859" s="0">
        <v>48</v>
      </c>
    </row>
    <row r="1860" spans="1:10" customHeight="0">
      <c r="A1860" s="0">
        <f>HYPERLINK("https://dl.dropboxusercontent.com/scl/fi/oyokc4z6woroj2v9tp3o4/100662f96914.jpg?rlkey=enipc2jubtsv91wf16orj7osw&amp;dl=0","Click to download Image")</f>
      </c>
      <c r="B1860" s="0">
        <f>HYPERLINK("https://dl.dropboxusercontent.com/scl/fi/vac5fi53fsggrfjktspe2/mens-d.jpg?rlkey=d069he7wtcvcru335pkls63k3&amp;dl=0","Click to download SizeChart")</f>
      </c>
      <c r="C1860" s="0" t="inlineStr">
        <is>
          <t>George Men's Midweight Hoodie</t>
        </is>
      </c>
      <c r="D1860" s="0" t="inlineStr">
        <is>
          <t>'100662</t>
        </is>
      </c>
      <c r="E1860" s="0" t="inlineStr">
        <is>
          <t>GEORGE:100662E-2XL</t>
        </is>
      </c>
      <c r="F1860" s="0" t="inlineStr">
        <is>
          <t>'000000000000</t>
        </is>
      </c>
      <c r="G1860" s="0" t="inlineStr">
        <is>
          <t>MENS</t>
        </is>
      </c>
      <c r="H1860" s="0" t="inlineStr">
        <is>
          <t>2XL</t>
        </is>
      </c>
      <c r="I1860" s="0">
        <v>36.99</v>
      </c>
      <c r="J1860" s="0">
        <v>46</v>
      </c>
    </row>
    <row r="1861" spans="1:10" customHeight="0">
      <c r="A1861" s="0">
        <f>HYPERLINK("https://dl.dropboxusercontent.com/scl/fi/oyokc4z6woroj2v9tp3o4/100662f96914.jpg?rlkey=enipc2jubtsv91wf16orj7osw&amp;dl=0","Click to download Image")</f>
      </c>
      <c r="B1861" s="0">
        <f>HYPERLINK("https://dl.dropboxusercontent.com/scl/fi/vac5fi53fsggrfjktspe2/mens-d.jpg?rlkey=d069he7wtcvcru335pkls63k3&amp;dl=0","Click to download SizeChart")</f>
      </c>
      <c r="C1861" s="0" t="inlineStr">
        <is>
          <t>George Men's Midweight Hoodie</t>
        </is>
      </c>
      <c r="D1861" s="0" t="inlineStr">
        <is>
          <t>'100662</t>
        </is>
      </c>
      <c r="E1861" s="0" t="inlineStr">
        <is>
          <t>GEORGE:100662F-3XL</t>
        </is>
      </c>
      <c r="F1861" s="0" t="inlineStr">
        <is>
          <t>'000000000000</t>
        </is>
      </c>
      <c r="G1861" s="0" t="inlineStr">
        <is>
          <t>MENS</t>
        </is>
      </c>
      <c r="H1861" s="0" t="inlineStr">
        <is>
          <t>3XL</t>
        </is>
      </c>
      <c r="I1861" s="0">
        <v>36.99</v>
      </c>
      <c r="J1861" s="0">
        <v>29</v>
      </c>
    </row>
    <row r="1862" spans="1:10" customHeight="0">
      <c r="A1862" s="0">
        <f>HYPERLINK("https://dl.dropboxusercontent.com/scl/fi/549g3uex3h9wyf0ed61bd/100661f77829.jpg?rlkey=ybjsciqw4yxfdtsl69btajoae&amp;dl=0","Click to download Image")</f>
      </c>
      <c r="B1862" s="0">
        <f>HYPERLINK("https://dl.dropboxusercontent.com/scl/fi/vac5fi53fsggrfjktspe2/mens-d.jpg?rlkey=d069he7wtcvcru335pkls63k3&amp;dl=0","Click to download SizeChart")</f>
      </c>
      <c r="C1862" s="0" t="inlineStr">
        <is>
          <t>George Men's Midweight Hoodie</t>
        </is>
      </c>
      <c r="D1862" s="0" t="inlineStr">
        <is>
          <t>'100661</t>
        </is>
      </c>
      <c r="E1862" s="0" t="inlineStr">
        <is>
          <t>GEORGE:100661A-S</t>
        </is>
      </c>
      <c r="F1862" s="0" t="inlineStr">
        <is>
          <t>'000000000000</t>
        </is>
      </c>
      <c r="G1862" s="0" t="inlineStr">
        <is>
          <t>MENS</t>
        </is>
      </c>
      <c r="H1862" s="0" t="inlineStr">
        <is>
          <t>S</t>
        </is>
      </c>
      <c r="I1862" s="0">
        <v>34.99</v>
      </c>
      <c r="J1862" s="0">
        <v>54</v>
      </c>
    </row>
    <row r="1863" spans="1:10" customHeight="0">
      <c r="A1863" s="0">
        <f>HYPERLINK("https://dl.dropboxusercontent.com/scl/fi/549g3uex3h9wyf0ed61bd/100661f77829.jpg?rlkey=ybjsciqw4yxfdtsl69btajoae&amp;dl=0","Click to download Image")</f>
      </c>
      <c r="B1863" s="0">
        <f>HYPERLINK("https://dl.dropboxusercontent.com/scl/fi/vac5fi53fsggrfjktspe2/mens-d.jpg?rlkey=d069he7wtcvcru335pkls63k3&amp;dl=0","Click to download SizeChart")</f>
      </c>
      <c r="C1863" s="0" t="inlineStr">
        <is>
          <t>George Men's Midweight Hoodie</t>
        </is>
      </c>
      <c r="D1863" s="0" t="inlineStr">
        <is>
          <t>'100661</t>
        </is>
      </c>
      <c r="E1863" s="0" t="inlineStr">
        <is>
          <t>GEORGE:100661B-M</t>
        </is>
      </c>
      <c r="F1863" s="0" t="inlineStr">
        <is>
          <t>'000000000000</t>
        </is>
      </c>
      <c r="G1863" s="0" t="inlineStr">
        <is>
          <t>MENS</t>
        </is>
      </c>
      <c r="H1863" s="0" t="inlineStr">
        <is>
          <t>M</t>
        </is>
      </c>
      <c r="I1863" s="0">
        <v>34.99</v>
      </c>
      <c r="J1863" s="0">
        <v>46</v>
      </c>
    </row>
    <row r="1864" spans="1:10" customHeight="0">
      <c r="A1864" s="0">
        <f>HYPERLINK("https://dl.dropboxusercontent.com/scl/fi/549g3uex3h9wyf0ed61bd/100661f77829.jpg?rlkey=ybjsciqw4yxfdtsl69btajoae&amp;dl=0","Click to download Image")</f>
      </c>
      <c r="B1864" s="0">
        <f>HYPERLINK("https://dl.dropboxusercontent.com/scl/fi/vac5fi53fsggrfjktspe2/mens-d.jpg?rlkey=d069he7wtcvcru335pkls63k3&amp;dl=0","Click to download SizeChart")</f>
      </c>
      <c r="C1864" s="0" t="inlineStr">
        <is>
          <t>George Men's Midweight Hoodie</t>
        </is>
      </c>
      <c r="D1864" s="0" t="inlineStr">
        <is>
          <t>'100661</t>
        </is>
      </c>
      <c r="E1864" s="0" t="inlineStr">
        <is>
          <t>GEORGE:100661C-L</t>
        </is>
      </c>
      <c r="F1864" s="0" t="inlineStr">
        <is>
          <t>'000000000000</t>
        </is>
      </c>
      <c r="G1864" s="0" t="inlineStr">
        <is>
          <t>MENS</t>
        </is>
      </c>
      <c r="H1864" s="0" t="inlineStr">
        <is>
          <t>L</t>
        </is>
      </c>
      <c r="I1864" s="0">
        <v>34.99</v>
      </c>
      <c r="J1864" s="0">
        <v>35</v>
      </c>
    </row>
    <row r="1865" spans="1:10" customHeight="0">
      <c r="A1865" s="0">
        <f>HYPERLINK("https://dl.dropboxusercontent.com/scl/fi/549g3uex3h9wyf0ed61bd/100661f77829.jpg?rlkey=ybjsciqw4yxfdtsl69btajoae&amp;dl=0","Click to download Image")</f>
      </c>
      <c r="B1865" s="0">
        <f>HYPERLINK("https://dl.dropboxusercontent.com/scl/fi/vac5fi53fsggrfjktspe2/mens-d.jpg?rlkey=d069he7wtcvcru335pkls63k3&amp;dl=0","Click to download SizeChart")</f>
      </c>
      <c r="C1865" s="0" t="inlineStr">
        <is>
          <t>George Men's Midweight Hoodie</t>
        </is>
      </c>
      <c r="D1865" s="0" t="inlineStr">
        <is>
          <t>'100661</t>
        </is>
      </c>
      <c r="E1865" s="0" t="inlineStr">
        <is>
          <t>GEORGE:100661D-XL</t>
        </is>
      </c>
      <c r="F1865" s="0" t="inlineStr">
        <is>
          <t>'000000000000</t>
        </is>
      </c>
      <c r="G1865" s="0" t="inlineStr">
        <is>
          <t>MENS</t>
        </is>
      </c>
      <c r="H1865" s="0" t="inlineStr">
        <is>
          <t>XL</t>
        </is>
      </c>
      <c r="I1865" s="0">
        <v>34.99</v>
      </c>
      <c r="J1865" s="0">
        <v>88</v>
      </c>
    </row>
    <row r="1866" spans="1:10" customHeight="0">
      <c r="A1866" s="0">
        <f>HYPERLINK("https://dl.dropboxusercontent.com/scl/fi/549g3uex3h9wyf0ed61bd/100661f77829.jpg?rlkey=ybjsciqw4yxfdtsl69btajoae&amp;dl=0","Click to download Image")</f>
      </c>
      <c r="B1866" s="0">
        <f>HYPERLINK("https://dl.dropboxusercontent.com/scl/fi/vac5fi53fsggrfjktspe2/mens-d.jpg?rlkey=d069he7wtcvcru335pkls63k3&amp;dl=0","Click to download SizeChart")</f>
      </c>
      <c r="C1866" s="0" t="inlineStr">
        <is>
          <t>George Men's Midweight Hoodie</t>
        </is>
      </c>
      <c r="D1866" s="0" t="inlineStr">
        <is>
          <t>'100661</t>
        </is>
      </c>
      <c r="E1866" s="0" t="inlineStr">
        <is>
          <t>GEORGE:100661E-2XL</t>
        </is>
      </c>
      <c r="F1866" s="0" t="inlineStr">
        <is>
          <t>'000000000000</t>
        </is>
      </c>
      <c r="G1866" s="0" t="inlineStr">
        <is>
          <t>MENS</t>
        </is>
      </c>
      <c r="H1866" s="0" t="inlineStr">
        <is>
          <t>2XL</t>
        </is>
      </c>
      <c r="I1866" s="0">
        <v>36.99</v>
      </c>
      <c r="J1866" s="0">
        <v>46</v>
      </c>
    </row>
    <row r="1867" spans="1:10" customHeight="0">
      <c r="A1867" s="0">
        <f>HYPERLINK("https://dl.dropboxusercontent.com/scl/fi/549g3uex3h9wyf0ed61bd/100661f77829.jpg?rlkey=ybjsciqw4yxfdtsl69btajoae&amp;dl=0","Click to download Image")</f>
      </c>
      <c r="B1867" s="0">
        <f>HYPERLINK("https://dl.dropboxusercontent.com/scl/fi/vac5fi53fsggrfjktspe2/mens-d.jpg?rlkey=d069he7wtcvcru335pkls63k3&amp;dl=0","Click to download SizeChart")</f>
      </c>
      <c r="C1867" s="0" t="inlineStr">
        <is>
          <t>George Men's Midweight Hoodie</t>
        </is>
      </c>
      <c r="D1867" s="0" t="inlineStr">
        <is>
          <t>'100661</t>
        </is>
      </c>
      <c r="E1867" s="0" t="inlineStr">
        <is>
          <t>GEORGE:100661F-3XL</t>
        </is>
      </c>
      <c r="F1867" s="0" t="inlineStr">
        <is>
          <t>'000000000000</t>
        </is>
      </c>
      <c r="G1867" s="0" t="inlineStr">
        <is>
          <t>MENS</t>
        </is>
      </c>
      <c r="H1867" s="0" t="inlineStr">
        <is>
          <t>3XL</t>
        </is>
      </c>
      <c r="I1867" s="0">
        <v>36.99</v>
      </c>
      <c r="J1867" s="0">
        <v>31</v>
      </c>
    </row>
    <row r="1868" spans="1:10" customHeight="0">
      <c r="A1868" s="0">
        <f>HYPERLINK("https://dl.dropboxusercontent.com/scl/fi/xrrfqw0b7mkmpzbrdzzqo/100655f33857.jpg?rlkey=u44vx1csved77wjr1xuyafbrz&amp;dl=0","Click to download Image")</f>
      </c>
      <c r="B1868" s="0">
        <f>HYPERLINK("https://dl.dropboxusercontent.com/scl/fi/b08injtg45d39hxgjsce3/mens-d.jpg?rlkey=35iod6lffd1mxx4z7m6coms47&amp;dl=0","Click to download SizeChart")</f>
      </c>
      <c r="C1868" s="0" t="inlineStr">
        <is>
          <t>Leiland Men's Midweight Sweatshirt</t>
        </is>
      </c>
      <c r="D1868" s="0" t="inlineStr">
        <is>
          <t>'100655</t>
        </is>
      </c>
      <c r="E1868" s="0" t="inlineStr">
        <is>
          <t>LEILAND:100655A-S</t>
        </is>
      </c>
      <c r="F1868" s="0" t="inlineStr">
        <is>
          <t>'800100655014</t>
        </is>
      </c>
      <c r="G1868" s="0" t="inlineStr">
        <is>
          <t>MENS</t>
        </is>
      </c>
      <c r="H1868" s="0" t="inlineStr">
        <is>
          <t>S</t>
        </is>
      </c>
      <c r="I1868" s="0">
        <v>34.99</v>
      </c>
      <c r="J1868" s="0">
        <v>27</v>
      </c>
    </row>
    <row r="1869" spans="1:10" customHeight="0">
      <c r="A1869" s="0">
        <f>HYPERLINK("https://dl.dropboxusercontent.com/scl/fi/xrrfqw0b7mkmpzbrdzzqo/100655f33857.jpg?rlkey=u44vx1csved77wjr1xuyafbrz&amp;dl=0","Click to download Image")</f>
      </c>
      <c r="B1869" s="0">
        <f>HYPERLINK("https://dl.dropboxusercontent.com/scl/fi/b08injtg45d39hxgjsce3/mens-d.jpg?rlkey=35iod6lffd1mxx4z7m6coms47&amp;dl=0","Click to download SizeChart")</f>
      </c>
      <c r="C1869" s="0" t="inlineStr">
        <is>
          <t>Leiland Men's Midweight Sweatshirt</t>
        </is>
      </c>
      <c r="D1869" s="0" t="inlineStr">
        <is>
          <t>'100655</t>
        </is>
      </c>
      <c r="E1869" s="0" t="inlineStr">
        <is>
          <t>LEILAND:100655B-M</t>
        </is>
      </c>
      <c r="F1869" s="0" t="inlineStr">
        <is>
          <t>'800100655021</t>
        </is>
      </c>
      <c r="G1869" s="0" t="inlineStr">
        <is>
          <t>MENS</t>
        </is>
      </c>
      <c r="H1869" s="0" t="inlineStr">
        <is>
          <t>M</t>
        </is>
      </c>
      <c r="I1869" s="0">
        <v>34.99</v>
      </c>
      <c r="J1869" s="0">
        <v>59</v>
      </c>
    </row>
    <row r="1870" spans="1:10" customHeight="0">
      <c r="A1870" s="0">
        <f>HYPERLINK("https://dl.dropboxusercontent.com/scl/fi/xrrfqw0b7mkmpzbrdzzqo/100655f33857.jpg?rlkey=u44vx1csved77wjr1xuyafbrz&amp;dl=0","Click to download Image")</f>
      </c>
      <c r="B1870" s="0">
        <f>HYPERLINK("https://dl.dropboxusercontent.com/scl/fi/b08injtg45d39hxgjsce3/mens-d.jpg?rlkey=35iod6lffd1mxx4z7m6coms47&amp;dl=0","Click to download SizeChart")</f>
      </c>
      <c r="C1870" s="0" t="inlineStr">
        <is>
          <t>Leiland Men's Midweight Sweatshirt</t>
        </is>
      </c>
      <c r="D1870" s="0" t="inlineStr">
        <is>
          <t>'100655</t>
        </is>
      </c>
      <c r="E1870" s="0" t="inlineStr">
        <is>
          <t>LEILAND:100655C-L</t>
        </is>
      </c>
      <c r="F1870" s="0" t="inlineStr">
        <is>
          <t>'800100655038</t>
        </is>
      </c>
      <c r="G1870" s="0" t="inlineStr">
        <is>
          <t>MENS</t>
        </is>
      </c>
      <c r="H1870" s="0" t="inlineStr">
        <is>
          <t>L</t>
        </is>
      </c>
      <c r="I1870" s="0">
        <v>34.99</v>
      </c>
      <c r="J1870" s="0">
        <v>40</v>
      </c>
    </row>
    <row r="1871" spans="1:10" customHeight="0">
      <c r="A1871" s="0">
        <f>HYPERLINK("https://dl.dropboxusercontent.com/scl/fi/xrrfqw0b7mkmpzbrdzzqo/100655f33857.jpg?rlkey=u44vx1csved77wjr1xuyafbrz&amp;dl=0","Click to download Image")</f>
      </c>
      <c r="B1871" s="0">
        <f>HYPERLINK("https://dl.dropboxusercontent.com/scl/fi/b08injtg45d39hxgjsce3/mens-d.jpg?rlkey=35iod6lffd1mxx4z7m6coms47&amp;dl=0","Click to download SizeChart")</f>
      </c>
      <c r="C1871" s="0" t="inlineStr">
        <is>
          <t>Leiland Men's Midweight Sweatshirt</t>
        </is>
      </c>
      <c r="D1871" s="0" t="inlineStr">
        <is>
          <t>'100655</t>
        </is>
      </c>
      <c r="E1871" s="0" t="inlineStr">
        <is>
          <t>LEILAND:100655D-XL</t>
        </is>
      </c>
      <c r="F1871" s="0" t="inlineStr">
        <is>
          <t>'800100655045</t>
        </is>
      </c>
      <c r="G1871" s="0" t="inlineStr">
        <is>
          <t>MENS</t>
        </is>
      </c>
      <c r="H1871" s="0" t="inlineStr">
        <is>
          <t>XL</t>
        </is>
      </c>
      <c r="I1871" s="0">
        <v>34.99</v>
      </c>
      <c r="J1871" s="0">
        <v>46</v>
      </c>
    </row>
    <row r="1872" spans="1:10" customHeight="0">
      <c r="A1872" s="0">
        <f>HYPERLINK("https://dl.dropboxusercontent.com/scl/fi/xrrfqw0b7mkmpzbrdzzqo/100655f33857.jpg?rlkey=u44vx1csved77wjr1xuyafbrz&amp;dl=0","Click to download Image")</f>
      </c>
      <c r="B1872" s="0">
        <f>HYPERLINK("https://dl.dropboxusercontent.com/scl/fi/b08injtg45d39hxgjsce3/mens-d.jpg?rlkey=35iod6lffd1mxx4z7m6coms47&amp;dl=0","Click to download SizeChart")</f>
      </c>
      <c r="C1872" s="0" t="inlineStr">
        <is>
          <t>Leiland Men's Midweight Sweatshirt</t>
        </is>
      </c>
      <c r="D1872" s="0" t="inlineStr">
        <is>
          <t>'100655</t>
        </is>
      </c>
      <c r="E1872" s="0" t="inlineStr">
        <is>
          <t>LEILAND:100655E-2XL</t>
        </is>
      </c>
      <c r="F1872" s="0" t="inlineStr">
        <is>
          <t>'800100655052</t>
        </is>
      </c>
      <c r="G1872" s="0" t="inlineStr">
        <is>
          <t>MENS</t>
        </is>
      </c>
      <c r="H1872" s="0" t="inlineStr">
        <is>
          <t>2XL</t>
        </is>
      </c>
      <c r="I1872" s="0">
        <v>36.99</v>
      </c>
      <c r="J1872" s="0">
        <v>38</v>
      </c>
    </row>
    <row r="1873" spans="1:10" customHeight="0">
      <c r="A1873" s="0">
        <f>HYPERLINK("https://dl.dropboxusercontent.com/scl/fi/xrrfqw0b7mkmpzbrdzzqo/100655f33857.jpg?rlkey=u44vx1csved77wjr1xuyafbrz&amp;dl=0","Click to download Image")</f>
      </c>
      <c r="B1873" s="0">
        <f>HYPERLINK("https://dl.dropboxusercontent.com/scl/fi/b08injtg45d39hxgjsce3/mens-d.jpg?rlkey=35iod6lffd1mxx4z7m6coms47&amp;dl=0","Click to download SizeChart")</f>
      </c>
      <c r="C1873" s="0" t="inlineStr">
        <is>
          <t>Leiland Men's Midweight Sweatshirt</t>
        </is>
      </c>
      <c r="D1873" s="0" t="inlineStr">
        <is>
          <t>'100655</t>
        </is>
      </c>
      <c r="E1873" s="0" t="inlineStr">
        <is>
          <t>LEILAND:100655F-3XL</t>
        </is>
      </c>
      <c r="F1873" s="0" t="inlineStr">
        <is>
          <t>'800100655069</t>
        </is>
      </c>
      <c r="G1873" s="0" t="inlineStr">
        <is>
          <t>MENS</t>
        </is>
      </c>
      <c r="H1873" s="0" t="inlineStr">
        <is>
          <t>3XL</t>
        </is>
      </c>
      <c r="I1873" s="0">
        <v>36.99</v>
      </c>
      <c r="J1873" s="0">
        <v>16</v>
      </c>
    </row>
    <row r="1874" spans="1:10" customHeight="0">
      <c r="A1874" s="0">
        <f>HYPERLINK("https://dl.dropboxusercontent.com/scl/fi/6xwzmr8nqii2i7yupl5nh/123180af02237.jpg?rlkey=ijbgyiwoxbi0swv17tbeeevdn&amp;dl=0","Click to download Image")</f>
      </c>
      <c r="B1874" s="0">
        <f>HYPERLINK("https://dl.dropboxusercontent.com/scl/fi/rtpp9qbvvywjt6h3tm53c/2january-20201mens.jpg?rlkey=oem4kkk8h0ehl146tglha3r5m&amp;dl=0","Click to download SizeChart")</f>
      </c>
      <c r="C1874" s="0" t="inlineStr">
        <is>
          <t>Carlo Men's Midweight Hoodie</t>
        </is>
      </c>
      <c r="D1874" s="0" t="inlineStr">
        <is>
          <t>'123180</t>
        </is>
      </c>
      <c r="E1874" s="0" t="inlineStr">
        <is>
          <t>ISU CARLO M BK:123180A-S</t>
        </is>
      </c>
      <c r="F1874" s="0" t="inlineStr">
        <is>
          <t>'801123180040</t>
        </is>
      </c>
      <c r="G1874" s="0" t="inlineStr">
        <is>
          <t>MENS</t>
        </is>
      </c>
      <c r="H1874" s="0" t="inlineStr">
        <is>
          <t>S</t>
        </is>
      </c>
      <c r="I1874" s="0">
        <v>39.99</v>
      </c>
      <c r="J1874" s="0">
        <v>21</v>
      </c>
    </row>
    <row r="1875" spans="1:10" customHeight="0">
      <c r="A1875" s="0">
        <f>HYPERLINK("https://dl.dropboxusercontent.com/scl/fi/6xwzmr8nqii2i7yupl5nh/123180af02237.jpg?rlkey=ijbgyiwoxbi0swv17tbeeevdn&amp;dl=0","Click to download Image")</f>
      </c>
      <c r="B1875" s="0">
        <f>HYPERLINK("https://dl.dropboxusercontent.com/scl/fi/rtpp9qbvvywjt6h3tm53c/2january-20201mens.jpg?rlkey=oem4kkk8h0ehl146tglha3r5m&amp;dl=0","Click to download SizeChart")</f>
      </c>
      <c r="C1875" s="0" t="inlineStr">
        <is>
          <t>Carlo Men's Midweight Hoodie</t>
        </is>
      </c>
      <c r="D1875" s="0" t="inlineStr">
        <is>
          <t>'123180</t>
        </is>
      </c>
      <c r="E1875" s="0" t="inlineStr">
        <is>
          <t>ISU CARLO M BK:123180B-M</t>
        </is>
      </c>
      <c r="F1875" s="0" t="inlineStr">
        <is>
          <t>'801123180057</t>
        </is>
      </c>
      <c r="G1875" s="0" t="inlineStr">
        <is>
          <t>MENS</t>
        </is>
      </c>
      <c r="H1875" s="0" t="inlineStr">
        <is>
          <t>M</t>
        </is>
      </c>
      <c r="I1875" s="0">
        <v>39.99</v>
      </c>
      <c r="J1875" s="0">
        <v>53</v>
      </c>
    </row>
    <row r="1876" spans="1:10" customHeight="0">
      <c r="A1876" s="0">
        <f>HYPERLINK("https://dl.dropboxusercontent.com/scl/fi/6xwzmr8nqii2i7yupl5nh/123180af02237.jpg?rlkey=ijbgyiwoxbi0swv17tbeeevdn&amp;dl=0","Click to download Image")</f>
      </c>
      <c r="B1876" s="0">
        <f>HYPERLINK("https://dl.dropboxusercontent.com/scl/fi/rtpp9qbvvywjt6h3tm53c/2january-20201mens.jpg?rlkey=oem4kkk8h0ehl146tglha3r5m&amp;dl=0","Click to download SizeChart")</f>
      </c>
      <c r="C1876" s="0" t="inlineStr">
        <is>
          <t>Carlo Men's Midweight Hoodie</t>
        </is>
      </c>
      <c r="D1876" s="0" t="inlineStr">
        <is>
          <t>'123180</t>
        </is>
      </c>
      <c r="E1876" s="0" t="inlineStr">
        <is>
          <t>ISU CARLO M BK:123180C-L</t>
        </is>
      </c>
      <c r="F1876" s="0" t="inlineStr">
        <is>
          <t>'801123180064</t>
        </is>
      </c>
      <c r="G1876" s="0" t="inlineStr">
        <is>
          <t>MENS</t>
        </is>
      </c>
      <c r="H1876" s="0" t="inlineStr">
        <is>
          <t>L</t>
        </is>
      </c>
      <c r="I1876" s="0">
        <v>39.99</v>
      </c>
      <c r="J1876" s="0">
        <v>80</v>
      </c>
    </row>
    <row r="1877" spans="1:10" customHeight="0">
      <c r="A1877" s="0">
        <f>HYPERLINK("https://dl.dropboxusercontent.com/scl/fi/6xwzmr8nqii2i7yupl5nh/123180af02237.jpg?rlkey=ijbgyiwoxbi0swv17tbeeevdn&amp;dl=0","Click to download Image")</f>
      </c>
      <c r="B1877" s="0">
        <f>HYPERLINK("https://dl.dropboxusercontent.com/scl/fi/rtpp9qbvvywjt6h3tm53c/2january-20201mens.jpg?rlkey=oem4kkk8h0ehl146tglha3r5m&amp;dl=0","Click to download SizeChart")</f>
      </c>
      <c r="C1877" s="0" t="inlineStr">
        <is>
          <t>Carlo Men's Midweight Hoodie</t>
        </is>
      </c>
      <c r="D1877" s="0" t="inlineStr">
        <is>
          <t>'123180</t>
        </is>
      </c>
      <c r="E1877" s="0" t="inlineStr">
        <is>
          <t>ISU CARLO M BK:123180D-XL</t>
        </is>
      </c>
      <c r="F1877" s="0" t="inlineStr">
        <is>
          <t>'801123180071</t>
        </is>
      </c>
      <c r="G1877" s="0" t="inlineStr">
        <is>
          <t>MENS</t>
        </is>
      </c>
      <c r="H1877" s="0" t="inlineStr">
        <is>
          <t>XL</t>
        </is>
      </c>
      <c r="I1877" s="0">
        <v>39.99</v>
      </c>
      <c r="J1877" s="0">
        <v>80</v>
      </c>
    </row>
    <row r="1878" spans="1:10" customHeight="0">
      <c r="A1878" s="0">
        <f>HYPERLINK("https://dl.dropboxusercontent.com/scl/fi/6xwzmr8nqii2i7yupl5nh/123180af02237.jpg?rlkey=ijbgyiwoxbi0swv17tbeeevdn&amp;dl=0","Click to download Image")</f>
      </c>
      <c r="B1878" s="0">
        <f>HYPERLINK("https://dl.dropboxusercontent.com/scl/fi/rtpp9qbvvywjt6h3tm53c/2january-20201mens.jpg?rlkey=oem4kkk8h0ehl146tglha3r5m&amp;dl=0","Click to download SizeChart")</f>
      </c>
      <c r="C1878" s="0" t="inlineStr">
        <is>
          <t>Carlo Men's Midweight Hoodie</t>
        </is>
      </c>
      <c r="D1878" s="0" t="inlineStr">
        <is>
          <t>'123180</t>
        </is>
      </c>
      <c r="E1878" s="0" t="inlineStr">
        <is>
          <t>ISU CARLO M BK:123180E-2XL</t>
        </is>
      </c>
      <c r="F1878" s="0" t="inlineStr">
        <is>
          <t>'801123180088</t>
        </is>
      </c>
      <c r="G1878" s="0" t="inlineStr">
        <is>
          <t>MENS</t>
        </is>
      </c>
      <c r="H1878" s="0" t="inlineStr">
        <is>
          <t>2XL</t>
        </is>
      </c>
      <c r="I1878" s="0">
        <v>41.99</v>
      </c>
      <c r="J1878" s="0">
        <v>54</v>
      </c>
    </row>
    <row r="1879" spans="1:10" customHeight="0">
      <c r="A1879" s="0">
        <f>HYPERLINK("https://dl.dropboxusercontent.com/scl/fi/6xwzmr8nqii2i7yupl5nh/123180af02237.jpg?rlkey=ijbgyiwoxbi0swv17tbeeevdn&amp;dl=0","Click to download Image")</f>
      </c>
      <c r="B1879" s="0">
        <f>HYPERLINK("https://dl.dropboxusercontent.com/scl/fi/rtpp9qbvvywjt6h3tm53c/2january-20201mens.jpg?rlkey=oem4kkk8h0ehl146tglha3r5m&amp;dl=0","Click to download SizeChart")</f>
      </c>
      <c r="C1879" s="0" t="inlineStr">
        <is>
          <t>Carlo Men's Midweight Hoodie</t>
        </is>
      </c>
      <c r="D1879" s="0" t="inlineStr">
        <is>
          <t>'123180</t>
        </is>
      </c>
      <c r="E1879" s="0" t="inlineStr">
        <is>
          <t>ISU CARLO M BK:123180F-3XL</t>
        </is>
      </c>
      <c r="F1879" s="0" t="inlineStr">
        <is>
          <t>'801123180095</t>
        </is>
      </c>
      <c r="G1879" s="0" t="inlineStr">
        <is>
          <t>MENS</t>
        </is>
      </c>
      <c r="H1879" s="0" t="inlineStr">
        <is>
          <t>3XL</t>
        </is>
      </c>
      <c r="I1879" s="0">
        <v>41.99</v>
      </c>
      <c r="J1879" s="0">
        <v>26</v>
      </c>
    </row>
    <row r="1880" spans="1:10" customHeight="0">
      <c r="A1880" s="0">
        <f>HYPERLINK("https://dl.dropboxusercontent.com/scl/fi/31hfeswh685a6pnmiumyp/113602-af.jpg?rlkey=yi4fjzkv90quwexch7elbvo3b&amp;dl=0","Click to download Image")</f>
      </c>
      <c r="B1880" s="0">
        <f>HYPERLINK("https://dl.dropboxusercontent.com/scl/fi/ruhnss6vow71j11rwr6l1/womens-t-shirt-size-chartslola.jpg?rlkey=8o1modoc6i2edpr1k0c7q2br0&amp;dl=0","Click to download SizeChart")</f>
      </c>
      <c r="C1880" s="0" t="inlineStr">
        <is>
          <t>Lola Women's Long Sleeve Shirt</t>
        </is>
      </c>
      <c r="D1880" s="0" t="inlineStr">
        <is>
          <t>'113602</t>
        </is>
      </c>
      <c r="E1880" s="0" t="inlineStr">
        <is>
          <t>ISU LOLA CARDINAL:113602A-S</t>
        </is>
      </c>
      <c r="F1880" s="0" t="inlineStr">
        <is>
          <t>'801113602040</t>
        </is>
      </c>
      <c r="G1880" s="0" t="inlineStr">
        <is>
          <t>WOMENS</t>
        </is>
      </c>
      <c r="H1880" s="0" t="inlineStr">
        <is>
          <t>S</t>
        </is>
      </c>
      <c r="I1880" s="0">
        <v>39.99</v>
      </c>
      <c r="J1880" s="0">
        <v>0</v>
      </c>
    </row>
    <row r="1881" spans="1:10" customHeight="0">
      <c r="A1881" s="0">
        <f>HYPERLINK("https://dl.dropboxusercontent.com/scl/fi/31hfeswh685a6pnmiumyp/113602-af.jpg?rlkey=yi4fjzkv90quwexch7elbvo3b&amp;dl=0","Click to download Image")</f>
      </c>
      <c r="B1881" s="0">
        <f>HYPERLINK("https://dl.dropboxusercontent.com/scl/fi/ruhnss6vow71j11rwr6l1/womens-t-shirt-size-chartslola.jpg?rlkey=8o1modoc6i2edpr1k0c7q2br0&amp;dl=0","Click to download SizeChart")</f>
      </c>
      <c r="C1881" s="0" t="inlineStr">
        <is>
          <t>Lola Women's Long Sleeve Shirt</t>
        </is>
      </c>
      <c r="D1881" s="0" t="inlineStr">
        <is>
          <t>'113602</t>
        </is>
      </c>
      <c r="E1881" s="0" t="inlineStr">
        <is>
          <t>ISU LOLA CARDINAL:113602B-M</t>
        </is>
      </c>
      <c r="F1881" s="0" t="inlineStr">
        <is>
          <t>'801113602057</t>
        </is>
      </c>
      <c r="G1881" s="0" t="inlineStr">
        <is>
          <t>WOMENS</t>
        </is>
      </c>
      <c r="H1881" s="0" t="inlineStr">
        <is>
          <t>M</t>
        </is>
      </c>
      <c r="I1881" s="0">
        <v>39.99</v>
      </c>
      <c r="J1881" s="0">
        <v>0</v>
      </c>
    </row>
    <row r="1882" spans="1:10" customHeight="0">
      <c r="A1882" s="0">
        <f>HYPERLINK("https://dl.dropboxusercontent.com/scl/fi/31hfeswh685a6pnmiumyp/113602-af.jpg?rlkey=yi4fjzkv90quwexch7elbvo3b&amp;dl=0","Click to download Image")</f>
      </c>
      <c r="B1882" s="0">
        <f>HYPERLINK("https://dl.dropboxusercontent.com/scl/fi/ruhnss6vow71j11rwr6l1/womens-t-shirt-size-chartslola.jpg?rlkey=8o1modoc6i2edpr1k0c7q2br0&amp;dl=0","Click to download SizeChart")</f>
      </c>
      <c r="C1882" s="0" t="inlineStr">
        <is>
          <t>Lola Women's Long Sleeve Shirt</t>
        </is>
      </c>
      <c r="D1882" s="0" t="inlineStr">
        <is>
          <t>'113602</t>
        </is>
      </c>
      <c r="E1882" s="0" t="inlineStr">
        <is>
          <t>ISU LOLA CARDINAL:113602C-L</t>
        </is>
      </c>
      <c r="F1882" s="0" t="inlineStr">
        <is>
          <t>'801113602064</t>
        </is>
      </c>
      <c r="G1882" s="0" t="inlineStr">
        <is>
          <t>WOMENS</t>
        </is>
      </c>
      <c r="H1882" s="0" t="inlineStr">
        <is>
          <t>L</t>
        </is>
      </c>
      <c r="I1882" s="0">
        <v>39.99</v>
      </c>
      <c r="J1882" s="0">
        <v>0</v>
      </c>
    </row>
    <row r="1883" spans="1:10" customHeight="0">
      <c r="A1883" s="0">
        <f>HYPERLINK("https://dl.dropboxusercontent.com/scl/fi/31hfeswh685a6pnmiumyp/113602-af.jpg?rlkey=yi4fjzkv90quwexch7elbvo3b&amp;dl=0","Click to download Image")</f>
      </c>
      <c r="B1883" s="0">
        <f>HYPERLINK("https://dl.dropboxusercontent.com/scl/fi/ruhnss6vow71j11rwr6l1/womens-t-shirt-size-chartslola.jpg?rlkey=8o1modoc6i2edpr1k0c7q2br0&amp;dl=0","Click to download SizeChart")</f>
      </c>
      <c r="C1883" s="0" t="inlineStr">
        <is>
          <t>Lola Women's Long Sleeve Shirt</t>
        </is>
      </c>
      <c r="D1883" s="0" t="inlineStr">
        <is>
          <t>'113602</t>
        </is>
      </c>
      <c r="E1883" s="0" t="inlineStr">
        <is>
          <t>ISU LOLA CARDINAL:113602D-XL</t>
        </is>
      </c>
      <c r="F1883" s="0" t="inlineStr">
        <is>
          <t>'801113602071</t>
        </is>
      </c>
      <c r="G1883" s="0" t="inlineStr">
        <is>
          <t>WOMENS</t>
        </is>
      </c>
      <c r="H1883" s="0" t="inlineStr">
        <is>
          <t>XL</t>
        </is>
      </c>
      <c r="I1883" s="0">
        <v>39.99</v>
      </c>
      <c r="J1883" s="0">
        <v>0</v>
      </c>
    </row>
    <row r="1884" spans="1:10" customHeight="0">
      <c r="A1884" s="0">
        <f>HYPERLINK("https://dl.dropboxusercontent.com/scl/fi/31hfeswh685a6pnmiumyp/113602-af.jpg?rlkey=yi4fjzkv90quwexch7elbvo3b&amp;dl=0","Click to download Image")</f>
      </c>
      <c r="B1884" s="0">
        <f>HYPERLINK("https://dl.dropboxusercontent.com/scl/fi/ruhnss6vow71j11rwr6l1/womens-t-shirt-size-chartslola.jpg?rlkey=8o1modoc6i2edpr1k0c7q2br0&amp;dl=0","Click to download SizeChart")</f>
      </c>
      <c r="C1884" s="0" t="inlineStr">
        <is>
          <t>Lola Women's Long Sleeve Shirt</t>
        </is>
      </c>
      <c r="D1884" s="0" t="inlineStr">
        <is>
          <t>'113602</t>
        </is>
      </c>
      <c r="E1884" s="0" t="inlineStr">
        <is>
          <t>ISU LOLA CARDINAL:113602E-2XL</t>
        </is>
      </c>
      <c r="F1884" s="0" t="inlineStr">
        <is>
          <t>'801113602088</t>
        </is>
      </c>
      <c r="G1884" s="0" t="inlineStr">
        <is>
          <t>WOMENS</t>
        </is>
      </c>
      <c r="H1884" s="0" t="inlineStr">
        <is>
          <t>2XL</t>
        </is>
      </c>
      <c r="I1884" s="0">
        <v>41.99</v>
      </c>
      <c r="J1884" s="0">
        <v>1</v>
      </c>
    </row>
    <row r="1885" spans="1:10" customHeight="0">
      <c r="A1885" s="0">
        <f>HYPERLINK("https://dl.dropboxusercontent.com/scl/fi/31hfeswh685a6pnmiumyp/113602-af.jpg?rlkey=yi4fjzkv90quwexch7elbvo3b&amp;dl=0","Click to download Image")</f>
      </c>
      <c r="B1885" s="0">
        <f>HYPERLINK("https://dl.dropboxusercontent.com/scl/fi/ruhnss6vow71j11rwr6l1/womens-t-shirt-size-chartslola.jpg?rlkey=8o1modoc6i2edpr1k0c7q2br0&amp;dl=0","Click to download SizeChart")</f>
      </c>
      <c r="C1885" s="0" t="inlineStr">
        <is>
          <t>Lola Women's Long Sleeve Shirt</t>
        </is>
      </c>
      <c r="D1885" s="0" t="inlineStr">
        <is>
          <t>'113602</t>
        </is>
      </c>
      <c r="E1885" s="0" t="inlineStr">
        <is>
          <t>ISU LOLA CARDINAL:113602F-3XL</t>
        </is>
      </c>
      <c r="F1885" s="0" t="inlineStr">
        <is>
          <t>'801113602095</t>
        </is>
      </c>
      <c r="G1885" s="0" t="inlineStr">
        <is>
          <t>WOMENS</t>
        </is>
      </c>
      <c r="H1885" s="0" t="inlineStr">
        <is>
          <t>3XL</t>
        </is>
      </c>
      <c r="I1885" s="0">
        <v>41.99</v>
      </c>
      <c r="J1885" s="0">
        <v>2</v>
      </c>
    </row>
    <row r="1886" spans="1:10" customHeight="0">
      <c r="A1886" s="0">
        <f>HYPERLINK("https://dl.dropboxusercontent.com/scl/fi/31hfeswh685a6pnmiumyp/113602-af.jpg?rlkey=yi4fjzkv90quwexch7elbvo3b&amp;dl=0","Click to download Image")</f>
      </c>
      <c r="B1886" s="0">
        <f>HYPERLINK("https://dl.dropboxusercontent.com/scl/fi/ruhnss6vow71j11rwr6l1/womens-t-shirt-size-chartslola.jpg?rlkey=8o1modoc6i2edpr1k0c7q2br0&amp;dl=0","Click to download SizeChart")</f>
      </c>
      <c r="C1886" s="0" t="inlineStr">
        <is>
          <t>Lola Women's Long Sleeve Shirt</t>
        </is>
      </c>
      <c r="D1886" s="0" t="inlineStr">
        <is>
          <t>'113602</t>
        </is>
      </c>
      <c r="E1886" s="0" t="inlineStr">
        <is>
          <t>ISU LOLA CARDINAL 12 PACK:113602Z-12PK</t>
        </is>
      </c>
      <c r="F1886" s="0" t="inlineStr">
        <is>
          <t>'801113602996</t>
        </is>
      </c>
      <c r="G1886" s="0" t="inlineStr">
        <is>
          <t>WOMENS</t>
        </is>
      </c>
      <c r="H1886" s="0" t="inlineStr">
        <is>
          <t>12 PACK</t>
        </is>
      </c>
      <c r="I1886" s="0">
        <v>384</v>
      </c>
      <c r="J1886" s="0">
        <v>0</v>
      </c>
    </row>
    <row r="1887" spans="1:10" customHeight="0">
      <c r="A1887" s="0">
        <f>HYPERLINK("https://dl.dropboxusercontent.com/scl/fi/wof8q9hohlxjq23ujhtvj/kent-137473f.jpg?rlkey=x4hq2tsiuuqx52xo3oy9imi32&amp;dl=0","Click to download Image")</f>
      </c>
      <c r="B1887" s="0">
        <f>HYPERLINK("https://dl.dropboxusercontent.com/scl/fi/5y73xy7y35goxkl25ec48/graphic-update2022-mens.jpg?rlkey=7paoo5iejucbso17gylhqdfof&amp;dl=0","Click to download SizeChart")</f>
      </c>
      <c r="C1887" s="0" t="inlineStr">
        <is>
          <t>Kent Men's Midweight Sweatshirt</t>
        </is>
      </c>
      <c r="D1887" s="0" t="inlineStr">
        <is>
          <t>'137473</t>
        </is>
      </c>
      <c r="E1887" s="0" t="inlineStr">
        <is>
          <t>ISU KENT M CL:137473A-S</t>
        </is>
      </c>
      <c r="F1887" s="0" t="inlineStr">
        <is>
          <t>'801137473046</t>
        </is>
      </c>
      <c r="G1887" s="0" t="inlineStr">
        <is>
          <t>MENS</t>
        </is>
      </c>
      <c r="H1887" s="0" t="inlineStr">
        <is>
          <t>S</t>
        </is>
      </c>
      <c r="I1887" s="0">
        <v>34.99</v>
      </c>
      <c r="J1887" s="0">
        <v>0</v>
      </c>
    </row>
    <row r="1888" spans="1:10" customHeight="0">
      <c r="A1888" s="0">
        <f>HYPERLINK("https://dl.dropboxusercontent.com/scl/fi/wof8q9hohlxjq23ujhtvj/kent-137473f.jpg?rlkey=x4hq2tsiuuqx52xo3oy9imi32&amp;dl=0","Click to download Image")</f>
      </c>
      <c r="B1888" s="0">
        <f>HYPERLINK("https://dl.dropboxusercontent.com/scl/fi/5y73xy7y35goxkl25ec48/graphic-update2022-mens.jpg?rlkey=7paoo5iejucbso17gylhqdfof&amp;dl=0","Click to download SizeChart")</f>
      </c>
      <c r="C1888" s="0" t="inlineStr">
        <is>
          <t>Kent Men's Midweight Sweatshirt</t>
        </is>
      </c>
      <c r="D1888" s="0" t="inlineStr">
        <is>
          <t>'137473</t>
        </is>
      </c>
      <c r="E1888" s="0" t="inlineStr">
        <is>
          <t>ISU KENT M CL:137473B-M</t>
        </is>
      </c>
      <c r="F1888" s="0" t="inlineStr">
        <is>
          <t>'801137473053</t>
        </is>
      </c>
      <c r="G1888" s="0" t="inlineStr">
        <is>
          <t>MENS</t>
        </is>
      </c>
      <c r="H1888" s="0" t="inlineStr">
        <is>
          <t>M</t>
        </is>
      </c>
      <c r="I1888" s="0">
        <v>34.99</v>
      </c>
      <c r="J1888" s="0">
        <v>5</v>
      </c>
    </row>
    <row r="1889" spans="1:10" customHeight="0">
      <c r="A1889" s="0">
        <f>HYPERLINK("https://dl.dropboxusercontent.com/scl/fi/wof8q9hohlxjq23ujhtvj/kent-137473f.jpg?rlkey=x4hq2tsiuuqx52xo3oy9imi32&amp;dl=0","Click to download Image")</f>
      </c>
      <c r="B1889" s="0">
        <f>HYPERLINK("https://dl.dropboxusercontent.com/scl/fi/5y73xy7y35goxkl25ec48/graphic-update2022-mens.jpg?rlkey=7paoo5iejucbso17gylhqdfof&amp;dl=0","Click to download SizeChart")</f>
      </c>
      <c r="C1889" s="0" t="inlineStr">
        <is>
          <t>Kent Men's Midweight Sweatshirt</t>
        </is>
      </c>
      <c r="D1889" s="0" t="inlineStr">
        <is>
          <t>'137473</t>
        </is>
      </c>
      <c r="E1889" s="0" t="inlineStr">
        <is>
          <t>ISU KENT M CL:137473C-L</t>
        </is>
      </c>
      <c r="F1889" s="0" t="inlineStr">
        <is>
          <t>'801137473060</t>
        </is>
      </c>
      <c r="G1889" s="0" t="inlineStr">
        <is>
          <t>MENS</t>
        </is>
      </c>
      <c r="H1889" s="0" t="inlineStr">
        <is>
          <t>L</t>
        </is>
      </c>
      <c r="I1889" s="0">
        <v>34.99</v>
      </c>
      <c r="J1889" s="0">
        <v>1</v>
      </c>
    </row>
    <row r="1890" spans="1:10" customHeight="0">
      <c r="A1890" s="0">
        <f>HYPERLINK("https://dl.dropboxusercontent.com/scl/fi/wof8q9hohlxjq23ujhtvj/kent-137473f.jpg?rlkey=x4hq2tsiuuqx52xo3oy9imi32&amp;dl=0","Click to download Image")</f>
      </c>
      <c r="B1890" s="0">
        <f>HYPERLINK("https://dl.dropboxusercontent.com/scl/fi/5y73xy7y35goxkl25ec48/graphic-update2022-mens.jpg?rlkey=7paoo5iejucbso17gylhqdfof&amp;dl=0","Click to download SizeChart")</f>
      </c>
      <c r="C1890" s="0" t="inlineStr">
        <is>
          <t>Kent Men's Midweight Sweatshirt</t>
        </is>
      </c>
      <c r="D1890" s="0" t="inlineStr">
        <is>
          <t>'137473</t>
        </is>
      </c>
      <c r="E1890" s="0" t="inlineStr">
        <is>
          <t>ISU KENT M CL:137473D-XL</t>
        </is>
      </c>
      <c r="F1890" s="0" t="inlineStr">
        <is>
          <t>'801137473077</t>
        </is>
      </c>
      <c r="G1890" s="0" t="inlineStr">
        <is>
          <t>MENS</t>
        </is>
      </c>
      <c r="H1890" s="0" t="inlineStr">
        <is>
          <t>XL</t>
        </is>
      </c>
      <c r="I1890" s="0">
        <v>34.99</v>
      </c>
      <c r="J1890" s="0">
        <v>0</v>
      </c>
    </row>
    <row r="1891" spans="1:10" customHeight="0">
      <c r="A1891" s="0">
        <f>HYPERLINK("https://dl.dropboxusercontent.com/scl/fi/wof8q9hohlxjq23ujhtvj/kent-137473f.jpg?rlkey=x4hq2tsiuuqx52xo3oy9imi32&amp;dl=0","Click to download Image")</f>
      </c>
      <c r="B1891" s="0">
        <f>HYPERLINK("https://dl.dropboxusercontent.com/scl/fi/5y73xy7y35goxkl25ec48/graphic-update2022-mens.jpg?rlkey=7paoo5iejucbso17gylhqdfof&amp;dl=0","Click to download SizeChart")</f>
      </c>
      <c r="C1891" s="0" t="inlineStr">
        <is>
          <t>Kent Men's Midweight Sweatshirt</t>
        </is>
      </c>
      <c r="D1891" s="0" t="inlineStr">
        <is>
          <t>'137473</t>
        </is>
      </c>
      <c r="E1891" s="0" t="inlineStr">
        <is>
          <t>ISU KENT M CL:137473E-2XL</t>
        </is>
      </c>
      <c r="F1891" s="0" t="inlineStr">
        <is>
          <t>'801137473084</t>
        </is>
      </c>
      <c r="G1891" s="0" t="inlineStr">
        <is>
          <t>MENS</t>
        </is>
      </c>
      <c r="H1891" s="0" t="inlineStr">
        <is>
          <t>2XL</t>
        </is>
      </c>
      <c r="I1891" s="0">
        <v>40.99</v>
      </c>
      <c r="J1891" s="0">
        <v>0</v>
      </c>
    </row>
    <row r="1892" spans="1:10" customHeight="0">
      <c r="A1892" s="0">
        <f>HYPERLINK("https://dl.dropboxusercontent.com/scl/fi/wof8q9hohlxjq23ujhtvj/kent-137473f.jpg?rlkey=x4hq2tsiuuqx52xo3oy9imi32&amp;dl=0","Click to download Image")</f>
      </c>
      <c r="B1892" s="0">
        <f>HYPERLINK("https://dl.dropboxusercontent.com/scl/fi/5y73xy7y35goxkl25ec48/graphic-update2022-mens.jpg?rlkey=7paoo5iejucbso17gylhqdfof&amp;dl=0","Click to download SizeChart")</f>
      </c>
      <c r="C1892" s="0" t="inlineStr">
        <is>
          <t>Kent Men's Midweight Sweatshirt</t>
        </is>
      </c>
      <c r="D1892" s="0" t="inlineStr">
        <is>
          <t>'137473</t>
        </is>
      </c>
      <c r="E1892" s="0" t="inlineStr">
        <is>
          <t>ISU KENT M CL:137473F-3XL</t>
        </is>
      </c>
      <c r="F1892" s="0" t="inlineStr">
        <is>
          <t>'801137473091</t>
        </is>
      </c>
      <c r="G1892" s="0" t="inlineStr">
        <is>
          <t>MENS</t>
        </is>
      </c>
      <c r="H1892" s="0" t="inlineStr">
        <is>
          <t>3XL</t>
        </is>
      </c>
      <c r="I1892" s="0">
        <v>40.99</v>
      </c>
      <c r="J1892" s="0">
        <v>0</v>
      </c>
    </row>
    <row r="1893" spans="1:10" customHeight="0">
      <c r="A1893" s="0">
        <f>HYPERLINK("https://dl.dropboxusercontent.com/scl/fi/xwfkjzkl4nykea6d5d0ss/kent-137474f.jpg?rlkey=gnbto8cijnmb0vrih9r69pd87&amp;dl=0","Click to download Image")</f>
      </c>
      <c r="B1893" s="0">
        <f>HYPERLINK("https://dl.dropboxusercontent.com/scl/fi/5y73xy7y35goxkl25ec48/graphic-update2022-mens.jpg?rlkey=7paoo5iejucbso17gylhqdfof&amp;dl=0","Click to download SizeChart")</f>
      </c>
      <c r="C1893" s="0" t="inlineStr">
        <is>
          <t>Kent Men's Midweight Sweatshirt</t>
        </is>
      </c>
      <c r="D1893" s="0" t="inlineStr">
        <is>
          <t>'137474</t>
        </is>
      </c>
      <c r="E1893" s="0" t="inlineStr">
        <is>
          <t>ISU KENT M GD:137474A-S</t>
        </is>
      </c>
      <c r="F1893" s="0" t="inlineStr">
        <is>
          <t>'801137474043</t>
        </is>
      </c>
      <c r="G1893" s="0" t="inlineStr">
        <is>
          <t>MENS</t>
        </is>
      </c>
      <c r="H1893" s="0" t="inlineStr">
        <is>
          <t>S</t>
        </is>
      </c>
      <c r="I1893" s="0">
        <v>34.99</v>
      </c>
      <c r="J1893" s="0">
        <v>2</v>
      </c>
    </row>
    <row r="1894" spans="1:10" customHeight="0">
      <c r="A1894" s="0">
        <f>HYPERLINK("https://dl.dropboxusercontent.com/scl/fi/xwfkjzkl4nykea6d5d0ss/kent-137474f.jpg?rlkey=gnbto8cijnmb0vrih9r69pd87&amp;dl=0","Click to download Image")</f>
      </c>
      <c r="B1894" s="0">
        <f>HYPERLINK("https://dl.dropboxusercontent.com/scl/fi/5y73xy7y35goxkl25ec48/graphic-update2022-mens.jpg?rlkey=7paoo5iejucbso17gylhqdfof&amp;dl=0","Click to download SizeChart")</f>
      </c>
      <c r="C1894" s="0" t="inlineStr">
        <is>
          <t>Kent Men's Midweight Sweatshirt</t>
        </is>
      </c>
      <c r="D1894" s="0" t="inlineStr">
        <is>
          <t>'137474</t>
        </is>
      </c>
      <c r="E1894" s="0" t="inlineStr">
        <is>
          <t>ISU KENT M GD:137474B-M</t>
        </is>
      </c>
      <c r="F1894" s="0" t="inlineStr">
        <is>
          <t>'801137474050</t>
        </is>
      </c>
      <c r="G1894" s="0" t="inlineStr">
        <is>
          <t>MENS</t>
        </is>
      </c>
      <c r="H1894" s="0" t="inlineStr">
        <is>
          <t>M</t>
        </is>
      </c>
      <c r="I1894" s="0">
        <v>34.99</v>
      </c>
      <c r="J1894" s="0">
        <v>1</v>
      </c>
    </row>
    <row r="1895" spans="1:10" customHeight="0">
      <c r="A1895" s="0">
        <f>HYPERLINK("https://dl.dropboxusercontent.com/scl/fi/xwfkjzkl4nykea6d5d0ss/kent-137474f.jpg?rlkey=gnbto8cijnmb0vrih9r69pd87&amp;dl=0","Click to download Image")</f>
      </c>
      <c r="B1895" s="0">
        <f>HYPERLINK("https://dl.dropboxusercontent.com/scl/fi/5y73xy7y35goxkl25ec48/graphic-update2022-mens.jpg?rlkey=7paoo5iejucbso17gylhqdfof&amp;dl=0","Click to download SizeChart")</f>
      </c>
      <c r="C1895" s="0" t="inlineStr">
        <is>
          <t>Kent Men's Midweight Sweatshirt</t>
        </is>
      </c>
      <c r="D1895" s="0" t="inlineStr">
        <is>
          <t>'137474</t>
        </is>
      </c>
      <c r="E1895" s="0" t="inlineStr">
        <is>
          <t>ISU KENT M GD:137474C-L</t>
        </is>
      </c>
      <c r="F1895" s="0" t="inlineStr">
        <is>
          <t>'801137474067</t>
        </is>
      </c>
      <c r="G1895" s="0" t="inlineStr">
        <is>
          <t>MENS</t>
        </is>
      </c>
      <c r="H1895" s="0" t="inlineStr">
        <is>
          <t>L</t>
        </is>
      </c>
      <c r="I1895" s="0">
        <v>34.99</v>
      </c>
      <c r="J1895" s="0">
        <v>9</v>
      </c>
    </row>
    <row r="1896" spans="1:10" customHeight="0">
      <c r="A1896" s="0">
        <f>HYPERLINK("https://dl.dropboxusercontent.com/scl/fi/xwfkjzkl4nykea6d5d0ss/kent-137474f.jpg?rlkey=gnbto8cijnmb0vrih9r69pd87&amp;dl=0","Click to download Image")</f>
      </c>
      <c r="B1896" s="0">
        <f>HYPERLINK("https://dl.dropboxusercontent.com/scl/fi/5y73xy7y35goxkl25ec48/graphic-update2022-mens.jpg?rlkey=7paoo5iejucbso17gylhqdfof&amp;dl=0","Click to download SizeChart")</f>
      </c>
      <c r="C1896" s="0" t="inlineStr">
        <is>
          <t>Kent Men's Midweight Sweatshirt</t>
        </is>
      </c>
      <c r="D1896" s="0" t="inlineStr">
        <is>
          <t>'137474</t>
        </is>
      </c>
      <c r="E1896" s="0" t="inlineStr">
        <is>
          <t>ISU KENT M GD:137474D-XL</t>
        </is>
      </c>
      <c r="F1896" s="0" t="inlineStr">
        <is>
          <t>'801137474074</t>
        </is>
      </c>
      <c r="G1896" s="0" t="inlineStr">
        <is>
          <t>MENS</t>
        </is>
      </c>
      <c r="H1896" s="0" t="inlineStr">
        <is>
          <t>XL</t>
        </is>
      </c>
      <c r="I1896" s="0">
        <v>34.99</v>
      </c>
      <c r="J1896" s="0">
        <v>9</v>
      </c>
    </row>
    <row r="1897" spans="1:10" customHeight="0">
      <c r="A1897" s="0">
        <f>HYPERLINK("https://dl.dropboxusercontent.com/scl/fi/xwfkjzkl4nykea6d5d0ss/kent-137474f.jpg?rlkey=gnbto8cijnmb0vrih9r69pd87&amp;dl=0","Click to download Image")</f>
      </c>
      <c r="B1897" s="0">
        <f>HYPERLINK("https://dl.dropboxusercontent.com/scl/fi/5y73xy7y35goxkl25ec48/graphic-update2022-mens.jpg?rlkey=7paoo5iejucbso17gylhqdfof&amp;dl=0","Click to download SizeChart")</f>
      </c>
      <c r="C1897" s="0" t="inlineStr">
        <is>
          <t>Kent Men's Midweight Sweatshirt</t>
        </is>
      </c>
      <c r="D1897" s="0" t="inlineStr">
        <is>
          <t>'137474</t>
        </is>
      </c>
      <c r="E1897" s="0" t="inlineStr">
        <is>
          <t>ISU KENT M GD:137474E-2XL</t>
        </is>
      </c>
      <c r="F1897" s="0" t="inlineStr">
        <is>
          <t>'801137474081</t>
        </is>
      </c>
      <c r="G1897" s="0" t="inlineStr">
        <is>
          <t>MENS</t>
        </is>
      </c>
      <c r="H1897" s="0" t="inlineStr">
        <is>
          <t>2XL</t>
        </is>
      </c>
      <c r="I1897" s="0">
        <v>40.99</v>
      </c>
      <c r="J1897" s="0">
        <v>5</v>
      </c>
    </row>
    <row r="1898" spans="1:10" customHeight="0">
      <c r="A1898" s="0">
        <f>HYPERLINK("https://dl.dropboxusercontent.com/scl/fi/xwfkjzkl4nykea6d5d0ss/kent-137474f.jpg?rlkey=gnbto8cijnmb0vrih9r69pd87&amp;dl=0","Click to download Image")</f>
      </c>
      <c r="B1898" s="0">
        <f>HYPERLINK("https://dl.dropboxusercontent.com/scl/fi/5y73xy7y35goxkl25ec48/graphic-update2022-mens.jpg?rlkey=7paoo5iejucbso17gylhqdfof&amp;dl=0","Click to download SizeChart")</f>
      </c>
      <c r="C1898" s="0" t="inlineStr">
        <is>
          <t>Kent Men's Midweight Sweatshirt</t>
        </is>
      </c>
      <c r="D1898" s="0" t="inlineStr">
        <is>
          <t>'137474</t>
        </is>
      </c>
      <c r="E1898" s="0" t="inlineStr">
        <is>
          <t>ISU KENT M GD:137474F-3XL</t>
        </is>
      </c>
      <c r="F1898" s="0" t="inlineStr">
        <is>
          <t>'801137474098</t>
        </is>
      </c>
      <c r="G1898" s="0" t="inlineStr">
        <is>
          <t>MENS</t>
        </is>
      </c>
      <c r="H1898" s="0" t="inlineStr">
        <is>
          <t>3XL</t>
        </is>
      </c>
      <c r="I1898" s="0">
        <v>40.99</v>
      </c>
      <c r="J1898" s="0">
        <v>2</v>
      </c>
    </row>
    <row r="1899" spans="1:10" customHeight="0">
      <c r="A1899" s="0">
        <f>HYPERLINK("https://dl.dropboxusercontent.com/scl/fi/fxsxo3aozrs6g6k5nnf3w/kent-137475f.jpg?rlkey=op2zetqm652w6s4ty219cgvt5&amp;dl=0","Click to download Image")</f>
      </c>
      <c r="B1899" s="0">
        <f>HYPERLINK("https://dl.dropboxusercontent.com/scl/fi/5y73xy7y35goxkl25ec48/graphic-update2022-mens.jpg?rlkey=7paoo5iejucbso17gylhqdfof&amp;dl=0","Click to download SizeChart")</f>
      </c>
      <c r="C1899" s="0" t="inlineStr">
        <is>
          <t>Kent Men's Midweight Sweatshirt</t>
        </is>
      </c>
      <c r="D1899" s="0" t="inlineStr">
        <is>
          <t>'137475</t>
        </is>
      </c>
      <c r="E1899" s="0" t="inlineStr">
        <is>
          <t>ISU KENT M HG:137475A-S</t>
        </is>
      </c>
      <c r="F1899" s="0" t="inlineStr">
        <is>
          <t>'801137475040</t>
        </is>
      </c>
      <c r="G1899" s="0" t="inlineStr">
        <is>
          <t>MENS</t>
        </is>
      </c>
      <c r="H1899" s="0" t="inlineStr">
        <is>
          <t>S</t>
        </is>
      </c>
      <c r="I1899" s="0">
        <v>34.99</v>
      </c>
      <c r="J1899" s="0">
        <v>1</v>
      </c>
    </row>
    <row r="1900" spans="1:10" customHeight="0">
      <c r="A1900" s="0">
        <f>HYPERLINK("https://dl.dropboxusercontent.com/scl/fi/fxsxo3aozrs6g6k5nnf3w/kent-137475f.jpg?rlkey=op2zetqm652w6s4ty219cgvt5&amp;dl=0","Click to download Image")</f>
      </c>
      <c r="B1900" s="0">
        <f>HYPERLINK("https://dl.dropboxusercontent.com/scl/fi/5y73xy7y35goxkl25ec48/graphic-update2022-mens.jpg?rlkey=7paoo5iejucbso17gylhqdfof&amp;dl=0","Click to download SizeChart")</f>
      </c>
      <c r="C1900" s="0" t="inlineStr">
        <is>
          <t>Kent Men's Midweight Sweatshirt</t>
        </is>
      </c>
      <c r="D1900" s="0" t="inlineStr">
        <is>
          <t>'137475</t>
        </is>
      </c>
      <c r="E1900" s="0" t="inlineStr">
        <is>
          <t>ISU KENT M HG:137475B-M</t>
        </is>
      </c>
      <c r="F1900" s="0" t="inlineStr">
        <is>
          <t>'801137475057</t>
        </is>
      </c>
      <c r="G1900" s="0" t="inlineStr">
        <is>
          <t>MENS</t>
        </is>
      </c>
      <c r="H1900" s="0" t="inlineStr">
        <is>
          <t>M</t>
        </is>
      </c>
      <c r="I1900" s="0">
        <v>34.99</v>
      </c>
      <c r="J1900" s="0">
        <v>7</v>
      </c>
    </row>
    <row r="1901" spans="1:10" customHeight="0">
      <c r="A1901" s="0">
        <f>HYPERLINK("https://dl.dropboxusercontent.com/scl/fi/fxsxo3aozrs6g6k5nnf3w/kent-137475f.jpg?rlkey=op2zetqm652w6s4ty219cgvt5&amp;dl=0","Click to download Image")</f>
      </c>
      <c r="B1901" s="0">
        <f>HYPERLINK("https://dl.dropboxusercontent.com/scl/fi/5y73xy7y35goxkl25ec48/graphic-update2022-mens.jpg?rlkey=7paoo5iejucbso17gylhqdfof&amp;dl=0","Click to download SizeChart")</f>
      </c>
      <c r="C1901" s="0" t="inlineStr">
        <is>
          <t>Kent Men's Midweight Sweatshirt</t>
        </is>
      </c>
      <c r="D1901" s="0" t="inlineStr">
        <is>
          <t>'137475</t>
        </is>
      </c>
      <c r="E1901" s="0" t="inlineStr">
        <is>
          <t>ISU KENT M HG:137475C-L</t>
        </is>
      </c>
      <c r="F1901" s="0" t="inlineStr">
        <is>
          <t>'801137475064</t>
        </is>
      </c>
      <c r="G1901" s="0" t="inlineStr">
        <is>
          <t>MENS</t>
        </is>
      </c>
      <c r="H1901" s="0" t="inlineStr">
        <is>
          <t>L</t>
        </is>
      </c>
      <c r="I1901" s="0">
        <v>34.99</v>
      </c>
      <c r="J1901" s="0">
        <v>1</v>
      </c>
    </row>
    <row r="1902" spans="1:10" customHeight="0">
      <c r="A1902" s="0">
        <f>HYPERLINK("https://dl.dropboxusercontent.com/scl/fi/fxsxo3aozrs6g6k5nnf3w/kent-137475f.jpg?rlkey=op2zetqm652w6s4ty219cgvt5&amp;dl=0","Click to download Image")</f>
      </c>
      <c r="B1902" s="0">
        <f>HYPERLINK("https://dl.dropboxusercontent.com/scl/fi/5y73xy7y35goxkl25ec48/graphic-update2022-mens.jpg?rlkey=7paoo5iejucbso17gylhqdfof&amp;dl=0","Click to download SizeChart")</f>
      </c>
      <c r="C1902" s="0" t="inlineStr">
        <is>
          <t>Kent Men's Midweight Sweatshirt</t>
        </is>
      </c>
      <c r="D1902" s="0" t="inlineStr">
        <is>
          <t>'137475</t>
        </is>
      </c>
      <c r="E1902" s="0" t="inlineStr">
        <is>
          <t>ISU KENT M HG:137475D-XL</t>
        </is>
      </c>
      <c r="F1902" s="0" t="inlineStr">
        <is>
          <t>'801137475071</t>
        </is>
      </c>
      <c r="G1902" s="0" t="inlineStr">
        <is>
          <t>MENS</t>
        </is>
      </c>
      <c r="H1902" s="0" t="inlineStr">
        <is>
          <t>XL</t>
        </is>
      </c>
      <c r="I1902" s="0">
        <v>34.99</v>
      </c>
      <c r="J1902" s="0">
        <v>11</v>
      </c>
    </row>
    <row r="1903" spans="1:10" customHeight="0">
      <c r="A1903" s="0">
        <f>HYPERLINK("https://dl.dropboxusercontent.com/scl/fi/fxsxo3aozrs6g6k5nnf3w/kent-137475f.jpg?rlkey=op2zetqm652w6s4ty219cgvt5&amp;dl=0","Click to download Image")</f>
      </c>
      <c r="B1903" s="0">
        <f>HYPERLINK("https://dl.dropboxusercontent.com/scl/fi/5y73xy7y35goxkl25ec48/graphic-update2022-mens.jpg?rlkey=7paoo5iejucbso17gylhqdfof&amp;dl=0","Click to download SizeChart")</f>
      </c>
      <c r="C1903" s="0" t="inlineStr">
        <is>
          <t>Kent Men's Midweight Sweatshirt</t>
        </is>
      </c>
      <c r="D1903" s="0" t="inlineStr">
        <is>
          <t>'137475</t>
        </is>
      </c>
      <c r="E1903" s="0" t="inlineStr">
        <is>
          <t>ISU KENT M HG:137475E-2XL</t>
        </is>
      </c>
      <c r="F1903" s="0" t="inlineStr">
        <is>
          <t>'801137475088</t>
        </is>
      </c>
      <c r="G1903" s="0" t="inlineStr">
        <is>
          <t>MENS</t>
        </is>
      </c>
      <c r="H1903" s="0" t="inlineStr">
        <is>
          <t>2XL</t>
        </is>
      </c>
      <c r="I1903" s="0">
        <v>40.99</v>
      </c>
      <c r="J1903" s="0">
        <v>6</v>
      </c>
    </row>
    <row r="1904" spans="1:10" customHeight="0">
      <c r="A1904" s="0">
        <f>HYPERLINK("https://dl.dropboxusercontent.com/scl/fi/fxsxo3aozrs6g6k5nnf3w/kent-137475f.jpg?rlkey=op2zetqm652w6s4ty219cgvt5&amp;dl=0","Click to download Image")</f>
      </c>
      <c r="B1904" s="0">
        <f>HYPERLINK("https://dl.dropboxusercontent.com/scl/fi/5y73xy7y35goxkl25ec48/graphic-update2022-mens.jpg?rlkey=7paoo5iejucbso17gylhqdfof&amp;dl=0","Click to download SizeChart")</f>
      </c>
      <c r="C1904" s="0" t="inlineStr">
        <is>
          <t>Kent Men's Midweight Sweatshirt</t>
        </is>
      </c>
      <c r="D1904" s="0" t="inlineStr">
        <is>
          <t>'137475</t>
        </is>
      </c>
      <c r="E1904" s="0" t="inlineStr">
        <is>
          <t>ISU KENT M HG:137475F-3XL</t>
        </is>
      </c>
      <c r="F1904" s="0" t="inlineStr">
        <is>
          <t>'801137475095</t>
        </is>
      </c>
      <c r="G1904" s="0" t="inlineStr">
        <is>
          <t>MENS</t>
        </is>
      </c>
      <c r="H1904" s="0" t="inlineStr">
        <is>
          <t>3XL</t>
        </is>
      </c>
      <c r="I1904" s="0">
        <v>40.99</v>
      </c>
      <c r="J1904" s="0">
        <v>0</v>
      </c>
    </row>
    <row r="1905" spans="1:10" customHeight="0">
      <c r="A1905" s="0">
        <f>HYPERLINK("https://dl.dropboxusercontent.com/scl/fi/nv4nz67lpm6s0et1lo4wh/112612f.jpg?rlkey=kd2aqw4lpj8rytj2fcjff8eae&amp;dl=0","Click to download Image")</f>
      </c>
      <c r="C1905" s="0" t="inlineStr">
        <is>
          <t>Rupert Men's Cuffed Beanie</t>
        </is>
      </c>
      <c r="D1905" s="0" t="inlineStr">
        <is>
          <t>'112612</t>
        </is>
      </c>
      <c r="E1905" s="0" t="inlineStr">
        <is>
          <t>ISU RUPERT:112612</t>
        </is>
      </c>
      <c r="F1905" s="0" t="inlineStr">
        <is>
          <t>'000000000000</t>
        </is>
      </c>
      <c r="G1905" s="0" t="inlineStr">
        <is>
          <t>MENS</t>
        </is>
      </c>
      <c r="H1905" s="0" t="inlineStr">
        <is>
          <t>STANDARD MENS</t>
        </is>
      </c>
      <c r="I1905" s="0">
        <v>19.99</v>
      </c>
      <c r="J1905" s="0">
        <v>261</v>
      </c>
    </row>
    <row r="1906" spans="1:10" customHeight="0">
      <c r="A1906" s="0">
        <f>HYPERLINK("https://dl.dropboxusercontent.com/scl/fi/qxohqmxd5asdipqy7c01y/126080-ff.jpg?rlkey=rbm98gg5i81y8rukfnkjttx1a&amp;dl=0","Click to download Image")</f>
      </c>
      <c r="C1906" s="0" t="inlineStr">
        <is>
          <t>Warner Men's Uncuffed Beanie</t>
        </is>
      </c>
      <c r="D1906" s="0" t="inlineStr">
        <is>
          <t>'126080</t>
        </is>
      </c>
      <c r="E1906" s="0" t="inlineStr">
        <is>
          <t>ISU WARNER:126080</t>
        </is>
      </c>
      <c r="F1906" s="0" t="inlineStr">
        <is>
          <t>'701126080012</t>
        </is>
      </c>
      <c r="G1906" s="0" t="inlineStr">
        <is>
          <t>MENS</t>
        </is>
      </c>
      <c r="H1906" s="0" t="inlineStr">
        <is>
          <t>STANDARD MENS</t>
        </is>
      </c>
      <c r="I1906" s="0">
        <v>19.99</v>
      </c>
      <c r="J1906" s="0">
        <v>73</v>
      </c>
    </row>
    <row r="1907" spans="1:10" customHeight="0">
      <c r="A1907" s="0">
        <f>HYPERLINK("https://dl.dropboxusercontent.com/scl/fi/w6ebzapri8d6fngwdwenr/108255-af.png?rlkey=h3ndjzex8n5scl4jvbadn07tv&amp;dl=0","Click to download Image")</f>
      </c>
      <c r="C1907" s="0" t="inlineStr">
        <is>
          <t>Django Men's Midweight Hoodie</t>
        </is>
      </c>
      <c r="D1907" s="0" t="inlineStr">
        <is>
          <t>'108255</t>
        </is>
      </c>
      <c r="E1907" s="0" t="inlineStr">
        <is>
          <t>ISU DJANGO GOLD:108255A - S</t>
        </is>
      </c>
      <c r="F1907" s="0" t="inlineStr">
        <is>
          <t>'000000000000</t>
        </is>
      </c>
      <c r="G1907" s="0" t="inlineStr">
        <is>
          <t>MENS</t>
        </is>
      </c>
      <c r="H1907" s="0" t="inlineStr">
        <is>
          <t>S</t>
        </is>
      </c>
      <c r="I1907" s="0">
        <v>29.99</v>
      </c>
      <c r="J1907" s="0">
        <v>11</v>
      </c>
    </row>
    <row r="1908" spans="1:10" customHeight="0">
      <c r="A1908" s="0">
        <f>HYPERLINK("https://dl.dropboxusercontent.com/scl/fi/w6ebzapri8d6fngwdwenr/108255-af.png?rlkey=h3ndjzex8n5scl4jvbadn07tv&amp;dl=0","Click to download Image")</f>
      </c>
      <c r="C1908" s="0" t="inlineStr">
        <is>
          <t>Django Men's Midweight Hoodie</t>
        </is>
      </c>
      <c r="D1908" s="0" t="inlineStr">
        <is>
          <t>'108255</t>
        </is>
      </c>
      <c r="E1908" s="0" t="inlineStr">
        <is>
          <t>ISU DJANGO GOLD:108255B - M</t>
        </is>
      </c>
      <c r="F1908" s="0" t="inlineStr">
        <is>
          <t>'000000000000</t>
        </is>
      </c>
      <c r="G1908" s="0" t="inlineStr">
        <is>
          <t>MENS</t>
        </is>
      </c>
      <c r="H1908" s="0" t="inlineStr">
        <is>
          <t>M</t>
        </is>
      </c>
      <c r="I1908" s="0">
        <v>29.99</v>
      </c>
      <c r="J1908" s="0">
        <v>21</v>
      </c>
    </row>
    <row r="1909" spans="1:10" customHeight="0">
      <c r="A1909" s="0">
        <f>HYPERLINK("https://dl.dropboxusercontent.com/scl/fi/w6ebzapri8d6fngwdwenr/108255-af.png?rlkey=h3ndjzex8n5scl4jvbadn07tv&amp;dl=0","Click to download Image")</f>
      </c>
      <c r="C1909" s="0" t="inlineStr">
        <is>
          <t>Django Men's Midweight Hoodie</t>
        </is>
      </c>
      <c r="D1909" s="0" t="inlineStr">
        <is>
          <t>'108255</t>
        </is>
      </c>
      <c r="E1909" s="0" t="inlineStr">
        <is>
          <t>ISU DJANGO GOLD:108255C - L</t>
        </is>
      </c>
      <c r="F1909" s="0" t="inlineStr">
        <is>
          <t>'000000000000</t>
        </is>
      </c>
      <c r="G1909" s="0" t="inlineStr">
        <is>
          <t>MENS</t>
        </is>
      </c>
      <c r="H1909" s="0" t="inlineStr">
        <is>
          <t>L</t>
        </is>
      </c>
      <c r="I1909" s="0">
        <v>29.99</v>
      </c>
      <c r="J1909" s="0">
        <v>26</v>
      </c>
    </row>
    <row r="1910" spans="1:10" customHeight="0">
      <c r="A1910" s="0">
        <f>HYPERLINK("https://dl.dropboxusercontent.com/scl/fi/w6ebzapri8d6fngwdwenr/108255-af.png?rlkey=h3ndjzex8n5scl4jvbadn07tv&amp;dl=0","Click to download Image")</f>
      </c>
      <c r="C1910" s="0" t="inlineStr">
        <is>
          <t>Django Men's Midweight Hoodie</t>
        </is>
      </c>
      <c r="D1910" s="0" t="inlineStr">
        <is>
          <t>'108255</t>
        </is>
      </c>
      <c r="E1910" s="0" t="inlineStr">
        <is>
          <t>ISU DJANGO GOLD:108255D - XL</t>
        </is>
      </c>
      <c r="F1910" s="0" t="inlineStr">
        <is>
          <t>'000000000000</t>
        </is>
      </c>
      <c r="G1910" s="0" t="inlineStr">
        <is>
          <t>MENS</t>
        </is>
      </c>
      <c r="H1910" s="0" t="inlineStr">
        <is>
          <t>XL</t>
        </is>
      </c>
      <c r="I1910" s="0">
        <v>29.99</v>
      </c>
      <c r="J1910" s="0">
        <v>27</v>
      </c>
    </row>
    <row r="1911" spans="1:10" customHeight="0">
      <c r="A1911" s="0">
        <f>HYPERLINK("https://dl.dropboxusercontent.com/scl/fi/w6ebzapri8d6fngwdwenr/108255-af.png?rlkey=h3ndjzex8n5scl4jvbadn07tv&amp;dl=0","Click to download Image")</f>
      </c>
      <c r="C1911" s="0" t="inlineStr">
        <is>
          <t>Django Men's Midweight Hoodie</t>
        </is>
      </c>
      <c r="D1911" s="0" t="inlineStr">
        <is>
          <t>'108255</t>
        </is>
      </c>
      <c r="E1911" s="0" t="inlineStr">
        <is>
          <t>ISU DJANGO GOLD:108255E - 2XL</t>
        </is>
      </c>
      <c r="F1911" s="0" t="inlineStr">
        <is>
          <t>'000000000000</t>
        </is>
      </c>
      <c r="G1911" s="0" t="inlineStr">
        <is>
          <t>MENS</t>
        </is>
      </c>
      <c r="H1911" s="0" t="inlineStr">
        <is>
          <t>2XL</t>
        </is>
      </c>
      <c r="I1911" s="0">
        <v>29.99</v>
      </c>
      <c r="J1911" s="0">
        <v>20</v>
      </c>
    </row>
    <row r="1912" spans="1:10" customHeight="0">
      <c r="A1912" s="0">
        <f>HYPERLINK("https://dl.dropboxusercontent.com/scl/fi/w6ebzapri8d6fngwdwenr/108255-af.png?rlkey=h3ndjzex8n5scl4jvbadn07tv&amp;dl=0","Click to download Image")</f>
      </c>
      <c r="C1912" s="0" t="inlineStr">
        <is>
          <t>Django Men's Midweight Hoodie</t>
        </is>
      </c>
      <c r="D1912" s="0" t="inlineStr">
        <is>
          <t>'108255</t>
        </is>
      </c>
      <c r="E1912" s="0" t="inlineStr">
        <is>
          <t>ISU DJANGO GOLD:108255F - 3XL</t>
        </is>
      </c>
      <c r="F1912" s="0" t="inlineStr">
        <is>
          <t>'000000000000</t>
        </is>
      </c>
      <c r="G1912" s="0" t="inlineStr">
        <is>
          <t>MENS</t>
        </is>
      </c>
      <c r="H1912" s="0" t="inlineStr">
        <is>
          <t>3XL</t>
        </is>
      </c>
      <c r="I1912" s="0">
        <v>29.99</v>
      </c>
      <c r="J1912" s="0">
        <v>8</v>
      </c>
    </row>
    <row r="1913" spans="1:10" customHeight="0">
      <c r="A1913" s="0">
        <f>HYPERLINK("https://dl.dropboxusercontent.com/scl/fi/1no3f3kb9llvxhk30nph5/108242-af.png?rlkey=lvkbu2hjev00d4tph2sejd2k9&amp;dl=0","Click to download Image")</f>
      </c>
      <c r="C1913" s="0" t="inlineStr">
        <is>
          <t>Django Men's Midweight Hoodie</t>
        </is>
      </c>
      <c r="D1913" s="0" t="inlineStr">
        <is>
          <t>'108242</t>
        </is>
      </c>
      <c r="E1913" s="0" t="inlineStr">
        <is>
          <t>ISU DJANGO CARDINAL:108242A - S</t>
        </is>
      </c>
      <c r="F1913" s="0" t="inlineStr">
        <is>
          <t>'000000000000</t>
        </is>
      </c>
      <c r="G1913" s="0" t="inlineStr">
        <is>
          <t>MENS</t>
        </is>
      </c>
      <c r="H1913" s="0" t="inlineStr">
        <is>
          <t>S</t>
        </is>
      </c>
      <c r="I1913" s="0">
        <v>29.99</v>
      </c>
      <c r="J1913" s="0">
        <v>0</v>
      </c>
    </row>
    <row r="1914" spans="1:10" customHeight="0">
      <c r="A1914" s="0">
        <f>HYPERLINK("https://dl.dropboxusercontent.com/scl/fi/1no3f3kb9llvxhk30nph5/108242-af.png?rlkey=lvkbu2hjev00d4tph2sejd2k9&amp;dl=0","Click to download Image")</f>
      </c>
      <c r="C1914" s="0" t="inlineStr">
        <is>
          <t>Django Men's Midweight Hoodie</t>
        </is>
      </c>
      <c r="D1914" s="0" t="inlineStr">
        <is>
          <t>'108242</t>
        </is>
      </c>
      <c r="E1914" s="0" t="inlineStr">
        <is>
          <t>ISU DJANGO CARDINAL:108242B - M</t>
        </is>
      </c>
      <c r="F1914" s="0" t="inlineStr">
        <is>
          <t>'000000000000</t>
        </is>
      </c>
      <c r="G1914" s="0" t="inlineStr">
        <is>
          <t>MENS</t>
        </is>
      </c>
      <c r="H1914" s="0" t="inlineStr">
        <is>
          <t>M</t>
        </is>
      </c>
      <c r="I1914" s="0">
        <v>29.99</v>
      </c>
      <c r="J1914" s="0">
        <v>9</v>
      </c>
    </row>
    <row r="1915" spans="1:10" customHeight="0">
      <c r="A1915" s="0">
        <f>HYPERLINK("https://dl.dropboxusercontent.com/scl/fi/1no3f3kb9llvxhk30nph5/108242-af.png?rlkey=lvkbu2hjev00d4tph2sejd2k9&amp;dl=0","Click to download Image")</f>
      </c>
      <c r="C1915" s="0" t="inlineStr">
        <is>
          <t>Django Men's Midweight Hoodie</t>
        </is>
      </c>
      <c r="D1915" s="0" t="inlineStr">
        <is>
          <t>'108242</t>
        </is>
      </c>
      <c r="E1915" s="0" t="inlineStr">
        <is>
          <t>ISU DJANGO CARDINAL:108242C - L</t>
        </is>
      </c>
      <c r="F1915" s="0" t="inlineStr">
        <is>
          <t>'000000000000</t>
        </is>
      </c>
      <c r="G1915" s="0" t="inlineStr">
        <is>
          <t>MENS</t>
        </is>
      </c>
      <c r="H1915" s="0" t="inlineStr">
        <is>
          <t>L</t>
        </is>
      </c>
      <c r="I1915" s="0">
        <v>29.99</v>
      </c>
      <c r="J1915" s="0">
        <v>16</v>
      </c>
    </row>
    <row r="1916" spans="1:10" customHeight="0">
      <c r="A1916" s="0">
        <f>HYPERLINK("https://dl.dropboxusercontent.com/scl/fi/1no3f3kb9llvxhk30nph5/108242-af.png?rlkey=lvkbu2hjev00d4tph2sejd2k9&amp;dl=0","Click to download Image")</f>
      </c>
      <c r="C1916" s="0" t="inlineStr">
        <is>
          <t>Django Men's Midweight Hoodie</t>
        </is>
      </c>
      <c r="D1916" s="0" t="inlineStr">
        <is>
          <t>'108242</t>
        </is>
      </c>
      <c r="E1916" s="0" t="inlineStr">
        <is>
          <t>ISU DJANGO CARDINAL:108242D - XL</t>
        </is>
      </c>
      <c r="F1916" s="0" t="inlineStr">
        <is>
          <t>'000000000000</t>
        </is>
      </c>
      <c r="G1916" s="0" t="inlineStr">
        <is>
          <t>MENS</t>
        </is>
      </c>
      <c r="H1916" s="0" t="inlineStr">
        <is>
          <t>XL</t>
        </is>
      </c>
      <c r="I1916" s="0">
        <v>29.99</v>
      </c>
      <c r="J1916" s="0">
        <v>24</v>
      </c>
    </row>
    <row r="1917" spans="1:10" customHeight="0">
      <c r="A1917" s="0">
        <f>HYPERLINK("https://dl.dropboxusercontent.com/scl/fi/1no3f3kb9llvxhk30nph5/108242-af.png?rlkey=lvkbu2hjev00d4tph2sejd2k9&amp;dl=0","Click to download Image")</f>
      </c>
      <c r="C1917" s="0" t="inlineStr">
        <is>
          <t>Django Men's Midweight Hoodie</t>
        </is>
      </c>
      <c r="D1917" s="0" t="inlineStr">
        <is>
          <t>'108242</t>
        </is>
      </c>
      <c r="E1917" s="0" t="inlineStr">
        <is>
          <t>ISU DJANGO CARDINAL:108242E - 2XL</t>
        </is>
      </c>
      <c r="F1917" s="0" t="inlineStr">
        <is>
          <t>'000000000000</t>
        </is>
      </c>
      <c r="G1917" s="0" t="inlineStr">
        <is>
          <t>MENS</t>
        </is>
      </c>
      <c r="H1917" s="0" t="inlineStr">
        <is>
          <t>2XL</t>
        </is>
      </c>
      <c r="I1917" s="0">
        <v>29.99</v>
      </c>
      <c r="J1917" s="0">
        <v>18</v>
      </c>
    </row>
    <row r="1918" spans="1:10" customHeight="0">
      <c r="A1918" s="0">
        <f>HYPERLINK("https://dl.dropboxusercontent.com/scl/fi/1no3f3kb9llvxhk30nph5/108242-af.png?rlkey=lvkbu2hjev00d4tph2sejd2k9&amp;dl=0","Click to download Image")</f>
      </c>
      <c r="C1918" s="0" t="inlineStr">
        <is>
          <t>Django Men's Midweight Hoodie</t>
        </is>
      </c>
      <c r="D1918" s="0" t="inlineStr">
        <is>
          <t>'108242</t>
        </is>
      </c>
      <c r="E1918" s="0" t="inlineStr">
        <is>
          <t>ISU DJANGO CARDINAL:108242F - 3XL</t>
        </is>
      </c>
      <c r="F1918" s="0" t="inlineStr">
        <is>
          <t>'000000000000</t>
        </is>
      </c>
      <c r="G1918" s="0" t="inlineStr">
        <is>
          <t>MENS</t>
        </is>
      </c>
      <c r="H1918" s="0" t="inlineStr">
        <is>
          <t>3XL</t>
        </is>
      </c>
      <c r="I1918" s="0">
        <v>29.99</v>
      </c>
      <c r="J1918" s="0">
        <v>14</v>
      </c>
    </row>
    <row r="1919" spans="1:10" customHeight="0">
      <c r="A1919" s="0">
        <f>HYPERLINK("https://dl.dropboxusercontent.com/scl/fi/qbd1rrd44mck2g9klbc85/long-sleeve-03.jpg?rlkey=xa0k86qu33sskee681386rsk0&amp;dl=0","Click to download Image")</f>
      </c>
      <c r="B1919" s="0">
        <f>HYPERLINK("https://dl.dropboxusercontent.com/scl/fi/8xybrskr4i3n0x4k4fhih/mens-t-shirt-size-chartscason-slate-ls.jpg?rlkey=riw2im1i72lgtlz4mugt9lmvw&amp;dl=0","Click to download SizeChart")</f>
      </c>
      <c r="C1919" s="0" t="inlineStr">
        <is>
          <t>Long Sleeve Men's T-Shirt</t>
        </is>
      </c>
      <c r="D1919" s="0" t="inlineStr">
        <is>
          <t>'155283</t>
        </is>
      </c>
      <c r="E1919" s="0" t="inlineStr">
        <is>
          <t>ISU CASLS M GY:155283A-S</t>
        </is>
      </c>
      <c r="F1919" s="0" t="inlineStr">
        <is>
          <t>'801155283047</t>
        </is>
      </c>
      <c r="G1919" s="0" t="inlineStr">
        <is>
          <t>MENS</t>
        </is>
      </c>
      <c r="H1919" s="0" t="inlineStr">
        <is>
          <t>S</t>
        </is>
      </c>
      <c r="I1919" s="0">
        <v>32.99</v>
      </c>
      <c r="J1919" s="0">
        <v>4</v>
      </c>
    </row>
    <row r="1920" spans="1:10" customHeight="0">
      <c r="A1920" s="0">
        <f>HYPERLINK("https://dl.dropboxusercontent.com/scl/fi/qbd1rrd44mck2g9klbc85/long-sleeve-03.jpg?rlkey=xa0k86qu33sskee681386rsk0&amp;dl=0","Click to download Image")</f>
      </c>
      <c r="B1920" s="0">
        <f>HYPERLINK("https://dl.dropboxusercontent.com/scl/fi/8xybrskr4i3n0x4k4fhih/mens-t-shirt-size-chartscason-slate-ls.jpg?rlkey=riw2im1i72lgtlz4mugt9lmvw&amp;dl=0","Click to download SizeChart")</f>
      </c>
      <c r="C1920" s="0" t="inlineStr">
        <is>
          <t>Long Sleeve Men's T-Shirt</t>
        </is>
      </c>
      <c r="D1920" s="0" t="inlineStr">
        <is>
          <t>'155283</t>
        </is>
      </c>
      <c r="E1920" s="0" t="inlineStr">
        <is>
          <t>ISU CASLS M GY:155283B-M</t>
        </is>
      </c>
      <c r="F1920" s="0" t="inlineStr">
        <is>
          <t>'801155283054</t>
        </is>
      </c>
      <c r="G1920" s="0" t="inlineStr">
        <is>
          <t>MENS</t>
        </is>
      </c>
      <c r="H1920" s="0" t="inlineStr">
        <is>
          <t>M</t>
        </is>
      </c>
      <c r="I1920" s="0">
        <v>32.99</v>
      </c>
      <c r="J1920" s="0">
        <v>-12</v>
      </c>
    </row>
    <row r="1921" spans="1:10" customHeight="0">
      <c r="A1921" s="0">
        <f>HYPERLINK("https://dl.dropboxusercontent.com/scl/fi/qbd1rrd44mck2g9klbc85/long-sleeve-03.jpg?rlkey=xa0k86qu33sskee681386rsk0&amp;dl=0","Click to download Image")</f>
      </c>
      <c r="B1921" s="0">
        <f>HYPERLINK("https://dl.dropboxusercontent.com/scl/fi/8xybrskr4i3n0x4k4fhih/mens-t-shirt-size-chartscason-slate-ls.jpg?rlkey=riw2im1i72lgtlz4mugt9lmvw&amp;dl=0","Click to download SizeChart")</f>
      </c>
      <c r="C1921" s="0" t="inlineStr">
        <is>
          <t>Long Sleeve Men's T-Shirt</t>
        </is>
      </c>
      <c r="D1921" s="0" t="inlineStr">
        <is>
          <t>'155283</t>
        </is>
      </c>
      <c r="E1921" s="0" t="inlineStr">
        <is>
          <t>ISU CASLS M GY:155283C-L</t>
        </is>
      </c>
      <c r="F1921" s="0" t="inlineStr">
        <is>
          <t>'801155283061</t>
        </is>
      </c>
      <c r="G1921" s="0" t="inlineStr">
        <is>
          <t>MENS</t>
        </is>
      </c>
      <c r="H1921" s="0" t="inlineStr">
        <is>
          <t>L</t>
        </is>
      </c>
      <c r="I1921" s="0">
        <v>32.99</v>
      </c>
      <c r="J1921" s="0">
        <v>-18</v>
      </c>
    </row>
    <row r="1922" spans="1:10" customHeight="0">
      <c r="A1922" s="0">
        <f>HYPERLINK("https://dl.dropboxusercontent.com/scl/fi/qbd1rrd44mck2g9klbc85/long-sleeve-03.jpg?rlkey=xa0k86qu33sskee681386rsk0&amp;dl=0","Click to download Image")</f>
      </c>
      <c r="B1922" s="0">
        <f>HYPERLINK("https://dl.dropboxusercontent.com/scl/fi/8xybrskr4i3n0x4k4fhih/mens-t-shirt-size-chartscason-slate-ls.jpg?rlkey=riw2im1i72lgtlz4mugt9lmvw&amp;dl=0","Click to download SizeChart")</f>
      </c>
      <c r="C1922" s="0" t="inlineStr">
        <is>
          <t>Long Sleeve Men's T-Shirt</t>
        </is>
      </c>
      <c r="D1922" s="0" t="inlineStr">
        <is>
          <t>'155283</t>
        </is>
      </c>
      <c r="E1922" s="0" t="inlineStr">
        <is>
          <t>ISU CASLS M GY:155283D-XL</t>
        </is>
      </c>
      <c r="F1922" s="0" t="inlineStr">
        <is>
          <t>'801155283078</t>
        </is>
      </c>
      <c r="G1922" s="0" t="inlineStr">
        <is>
          <t>MENS</t>
        </is>
      </c>
      <c r="H1922" s="0" t="inlineStr">
        <is>
          <t>XL</t>
        </is>
      </c>
      <c r="I1922" s="0">
        <v>32.99</v>
      </c>
      <c r="J1922" s="0">
        <v>-9</v>
      </c>
    </row>
    <row r="1923" spans="1:10" customHeight="0">
      <c r="A1923" s="0">
        <f>HYPERLINK("https://dl.dropboxusercontent.com/scl/fi/qbd1rrd44mck2g9klbc85/long-sleeve-03.jpg?rlkey=xa0k86qu33sskee681386rsk0&amp;dl=0","Click to download Image")</f>
      </c>
      <c r="B1923" s="0">
        <f>HYPERLINK("https://dl.dropboxusercontent.com/scl/fi/8xybrskr4i3n0x4k4fhih/mens-t-shirt-size-chartscason-slate-ls.jpg?rlkey=riw2im1i72lgtlz4mugt9lmvw&amp;dl=0","Click to download SizeChart")</f>
      </c>
      <c r="C1923" s="0" t="inlineStr">
        <is>
          <t>Long Sleeve Men's T-Shirt</t>
        </is>
      </c>
      <c r="D1923" s="0" t="inlineStr">
        <is>
          <t>'155283</t>
        </is>
      </c>
      <c r="E1923" s="0" t="inlineStr">
        <is>
          <t>ISU CASLS M GY:155283E-2XL</t>
        </is>
      </c>
      <c r="F1923" s="0" t="inlineStr">
        <is>
          <t>'801155283085</t>
        </is>
      </c>
      <c r="G1923" s="0" t="inlineStr">
        <is>
          <t>MENS</t>
        </is>
      </c>
      <c r="H1923" s="0" t="inlineStr">
        <is>
          <t>2XL</t>
        </is>
      </c>
      <c r="I1923" s="0">
        <v>34.99</v>
      </c>
      <c r="J1923" s="0">
        <v>10</v>
      </c>
    </row>
    <row r="1924" spans="1:10" customHeight="0">
      <c r="A1924" s="0">
        <f>HYPERLINK("https://dl.dropboxusercontent.com/scl/fi/qbd1rrd44mck2g9klbc85/long-sleeve-03.jpg?rlkey=xa0k86qu33sskee681386rsk0&amp;dl=0","Click to download Image")</f>
      </c>
      <c r="B1924" s="0">
        <f>HYPERLINK("https://dl.dropboxusercontent.com/scl/fi/8xybrskr4i3n0x4k4fhih/mens-t-shirt-size-chartscason-slate-ls.jpg?rlkey=riw2im1i72lgtlz4mugt9lmvw&amp;dl=0","Click to download SizeChart")</f>
      </c>
      <c r="C1924" s="0" t="inlineStr">
        <is>
          <t>Long Sleeve Men's T-Shirt</t>
        </is>
      </c>
      <c r="D1924" s="0" t="inlineStr">
        <is>
          <t>'155283</t>
        </is>
      </c>
      <c r="E1924" s="0" t="inlineStr">
        <is>
          <t>ISU CASLS M GY:155283F-3XL</t>
        </is>
      </c>
      <c r="F1924" s="0" t="inlineStr">
        <is>
          <t>'801155283092</t>
        </is>
      </c>
      <c r="G1924" s="0" t="inlineStr">
        <is>
          <t>MENS</t>
        </is>
      </c>
      <c r="H1924" s="0" t="inlineStr">
        <is>
          <t>3XL</t>
        </is>
      </c>
      <c r="I1924" s="0">
        <v>34.99</v>
      </c>
      <c r="J1924" s="0">
        <v>12</v>
      </c>
    </row>
    <row r="1925" spans="1:10" customHeight="0">
      <c r="A1925" s="0">
        <f>HYPERLINK("https://dl.dropboxusercontent.com/scl/fi/oyscxk8ksmrz7hb1skx3y/long-sleeve-18.jpg?rlkey=upd08gtlfkzhwgk4ybb03704u&amp;dl=0","Click to download Image")</f>
      </c>
      <c r="B1925" s="0">
        <f>HYPERLINK("https://dl.dropboxusercontent.com/scl/fi/8xybrskr4i3n0x4k4fhih/mens-t-shirt-size-chartscason-slate-ls.jpg?rlkey=riw2im1i72lgtlz4mugt9lmvw&amp;dl=0","Click to download SizeChart")</f>
      </c>
      <c r="C1925" s="0" t="inlineStr">
        <is>
          <t>Long Sleeve Men's T-Shirt</t>
        </is>
      </c>
      <c r="D1925" s="0" t="inlineStr">
        <is>
          <t>'155287</t>
        </is>
      </c>
      <c r="E1925" s="0" t="inlineStr">
        <is>
          <t>ISU SLATE M BK:155287A-S</t>
        </is>
      </c>
      <c r="F1925" s="0" t="inlineStr">
        <is>
          <t>'801155287045</t>
        </is>
      </c>
      <c r="G1925" s="0" t="inlineStr">
        <is>
          <t>MENS</t>
        </is>
      </c>
      <c r="H1925" s="0" t="inlineStr">
        <is>
          <t>S</t>
        </is>
      </c>
      <c r="I1925" s="0">
        <v>32.99</v>
      </c>
      <c r="J1925" s="0">
        <v>89</v>
      </c>
    </row>
    <row r="1926" spans="1:10" customHeight="0">
      <c r="A1926" s="0">
        <f>HYPERLINK("https://dl.dropboxusercontent.com/scl/fi/oyscxk8ksmrz7hb1skx3y/long-sleeve-18.jpg?rlkey=upd08gtlfkzhwgk4ybb03704u&amp;dl=0","Click to download Image")</f>
      </c>
      <c r="B1926" s="0">
        <f>HYPERLINK("https://dl.dropboxusercontent.com/scl/fi/8xybrskr4i3n0x4k4fhih/mens-t-shirt-size-chartscason-slate-ls.jpg?rlkey=riw2im1i72lgtlz4mugt9lmvw&amp;dl=0","Click to download SizeChart")</f>
      </c>
      <c r="C1926" s="0" t="inlineStr">
        <is>
          <t>Long Sleeve Men's T-Shirt</t>
        </is>
      </c>
      <c r="D1926" s="0" t="inlineStr">
        <is>
          <t>'155287</t>
        </is>
      </c>
      <c r="E1926" s="0" t="inlineStr">
        <is>
          <t>ISU SLATE M BK:155287B-M</t>
        </is>
      </c>
      <c r="F1926" s="0" t="inlineStr">
        <is>
          <t>'801155287052</t>
        </is>
      </c>
      <c r="G1926" s="0" t="inlineStr">
        <is>
          <t>MENS</t>
        </is>
      </c>
      <c r="H1926" s="0" t="inlineStr">
        <is>
          <t>M</t>
        </is>
      </c>
      <c r="I1926" s="0">
        <v>32.99</v>
      </c>
      <c r="J1926" s="0">
        <v>187</v>
      </c>
    </row>
    <row r="1927" spans="1:10" customHeight="0">
      <c r="A1927" s="0">
        <f>HYPERLINK("https://dl.dropboxusercontent.com/scl/fi/oyscxk8ksmrz7hb1skx3y/long-sleeve-18.jpg?rlkey=upd08gtlfkzhwgk4ybb03704u&amp;dl=0","Click to download Image")</f>
      </c>
      <c r="B1927" s="0">
        <f>HYPERLINK("https://dl.dropboxusercontent.com/scl/fi/8xybrskr4i3n0x4k4fhih/mens-t-shirt-size-chartscason-slate-ls.jpg?rlkey=riw2im1i72lgtlz4mugt9lmvw&amp;dl=0","Click to download SizeChart")</f>
      </c>
      <c r="C1927" s="0" t="inlineStr">
        <is>
          <t>Long Sleeve Men's T-Shirt</t>
        </is>
      </c>
      <c r="D1927" s="0" t="inlineStr">
        <is>
          <t>'155287</t>
        </is>
      </c>
      <c r="E1927" s="0" t="inlineStr">
        <is>
          <t>ISU SLATE M BK:155287C-L</t>
        </is>
      </c>
      <c r="F1927" s="0" t="inlineStr">
        <is>
          <t>'801155287069</t>
        </is>
      </c>
      <c r="G1927" s="0" t="inlineStr">
        <is>
          <t>MENS</t>
        </is>
      </c>
      <c r="H1927" s="0" t="inlineStr">
        <is>
          <t>L</t>
        </is>
      </c>
      <c r="I1927" s="0">
        <v>32.99</v>
      </c>
      <c r="J1927" s="0">
        <v>191</v>
      </c>
    </row>
    <row r="1928" spans="1:10" customHeight="0">
      <c r="A1928" s="0">
        <f>HYPERLINK("https://dl.dropboxusercontent.com/scl/fi/oyscxk8ksmrz7hb1skx3y/long-sleeve-18.jpg?rlkey=upd08gtlfkzhwgk4ybb03704u&amp;dl=0","Click to download Image")</f>
      </c>
      <c r="B1928" s="0">
        <f>HYPERLINK("https://dl.dropboxusercontent.com/scl/fi/8xybrskr4i3n0x4k4fhih/mens-t-shirt-size-chartscason-slate-ls.jpg?rlkey=riw2im1i72lgtlz4mugt9lmvw&amp;dl=0","Click to download SizeChart")</f>
      </c>
      <c r="C1928" s="0" t="inlineStr">
        <is>
          <t>Long Sleeve Men's T-Shirt</t>
        </is>
      </c>
      <c r="D1928" s="0" t="inlineStr">
        <is>
          <t>'155287</t>
        </is>
      </c>
      <c r="E1928" s="0" t="inlineStr">
        <is>
          <t>ISU SLATE M BK:155287D-XL</t>
        </is>
      </c>
      <c r="F1928" s="0" t="inlineStr">
        <is>
          <t>'801155287076</t>
        </is>
      </c>
      <c r="G1928" s="0" t="inlineStr">
        <is>
          <t>MENS</t>
        </is>
      </c>
      <c r="H1928" s="0" t="inlineStr">
        <is>
          <t>XL</t>
        </is>
      </c>
      <c r="I1928" s="0">
        <v>32.99</v>
      </c>
      <c r="J1928" s="0">
        <v>191</v>
      </c>
    </row>
    <row r="1929" spans="1:10" customHeight="0">
      <c r="A1929" s="0">
        <f>HYPERLINK("https://dl.dropboxusercontent.com/scl/fi/oyscxk8ksmrz7hb1skx3y/long-sleeve-18.jpg?rlkey=upd08gtlfkzhwgk4ybb03704u&amp;dl=0","Click to download Image")</f>
      </c>
      <c r="B1929" s="0">
        <f>HYPERLINK("https://dl.dropboxusercontent.com/scl/fi/8xybrskr4i3n0x4k4fhih/mens-t-shirt-size-chartscason-slate-ls.jpg?rlkey=riw2im1i72lgtlz4mugt9lmvw&amp;dl=0","Click to download SizeChart")</f>
      </c>
      <c r="C1929" s="0" t="inlineStr">
        <is>
          <t>Long Sleeve Men's T-Shirt</t>
        </is>
      </c>
      <c r="D1929" s="0" t="inlineStr">
        <is>
          <t>'155287</t>
        </is>
      </c>
      <c r="E1929" s="0" t="inlineStr">
        <is>
          <t>ISU SLATE M BK:155287E-2XL</t>
        </is>
      </c>
      <c r="F1929" s="0" t="inlineStr">
        <is>
          <t>'801155287083</t>
        </is>
      </c>
      <c r="G1929" s="0" t="inlineStr">
        <is>
          <t>MENS</t>
        </is>
      </c>
      <c r="H1929" s="0" t="inlineStr">
        <is>
          <t>2XL</t>
        </is>
      </c>
      <c r="I1929" s="0">
        <v>34.99</v>
      </c>
      <c r="J1929" s="0">
        <v>191</v>
      </c>
    </row>
    <row r="1930" spans="1:10" customHeight="0">
      <c r="A1930" s="0">
        <f>HYPERLINK("https://dl.dropboxusercontent.com/scl/fi/oyscxk8ksmrz7hb1skx3y/long-sleeve-18.jpg?rlkey=upd08gtlfkzhwgk4ybb03704u&amp;dl=0","Click to download Image")</f>
      </c>
      <c r="B1930" s="0">
        <f>HYPERLINK("https://dl.dropboxusercontent.com/scl/fi/8xybrskr4i3n0x4k4fhih/mens-t-shirt-size-chartscason-slate-ls.jpg?rlkey=riw2im1i72lgtlz4mugt9lmvw&amp;dl=0","Click to download SizeChart")</f>
      </c>
      <c r="C1930" s="0" t="inlineStr">
        <is>
          <t>Long Sleeve Men's T-Shirt</t>
        </is>
      </c>
      <c r="D1930" s="0" t="inlineStr">
        <is>
          <t>'155287</t>
        </is>
      </c>
      <c r="E1930" s="0" t="inlineStr">
        <is>
          <t>ISU SLATE M BK:155287F-3XL</t>
        </is>
      </c>
      <c r="F1930" s="0" t="inlineStr">
        <is>
          <t>'801155287090</t>
        </is>
      </c>
      <c r="G1930" s="0" t="inlineStr">
        <is>
          <t>MENS</t>
        </is>
      </c>
      <c r="H1930" s="0" t="inlineStr">
        <is>
          <t>3XL</t>
        </is>
      </c>
      <c r="I1930" s="0">
        <v>34.99</v>
      </c>
      <c r="J1930" s="0">
        <v>104</v>
      </c>
    </row>
    <row r="1931" spans="1:10" customHeight="0">
      <c r="A1931" s="0">
        <f>HYPERLINK("https://dl.dropboxusercontent.com/scl/fi/3lfrk5kskyivp0cgf37b0/long-sleeve-11.jpg?rlkey=9tynvz1kqduy1re0y54jv85tp&amp;dl=0","Click to download Image")</f>
      </c>
      <c r="B1931" s="0">
        <f>HYPERLINK("https://dl.dropboxusercontent.com/scl/fi/8xybrskr4i3n0x4k4fhih/mens-t-shirt-size-chartscason-slate-ls.jpg?rlkey=riw2im1i72lgtlz4mugt9lmvw&amp;dl=0","Click to download SizeChart")</f>
      </c>
      <c r="C1931" s="0" t="inlineStr">
        <is>
          <t>Long Sleeve Men's T-Shirt</t>
        </is>
      </c>
      <c r="D1931" s="0" t="inlineStr">
        <is>
          <t>'155288</t>
        </is>
      </c>
      <c r="E1931" s="0" t="inlineStr">
        <is>
          <t>ISU CASLS M CL:155288A-S</t>
        </is>
      </c>
      <c r="F1931" s="0" t="inlineStr">
        <is>
          <t>'801155288042</t>
        </is>
      </c>
      <c r="G1931" s="0" t="inlineStr">
        <is>
          <t>MENS</t>
        </is>
      </c>
      <c r="H1931" s="0" t="inlineStr">
        <is>
          <t>S</t>
        </is>
      </c>
      <c r="I1931" s="0">
        <v>32.99</v>
      </c>
      <c r="J1931" s="0">
        <v>2</v>
      </c>
    </row>
    <row r="1932" spans="1:10" customHeight="0">
      <c r="A1932" s="0">
        <f>HYPERLINK("https://dl.dropboxusercontent.com/scl/fi/3lfrk5kskyivp0cgf37b0/long-sleeve-11.jpg?rlkey=9tynvz1kqduy1re0y54jv85tp&amp;dl=0","Click to download Image")</f>
      </c>
      <c r="B1932" s="0">
        <f>HYPERLINK("https://dl.dropboxusercontent.com/scl/fi/8xybrskr4i3n0x4k4fhih/mens-t-shirt-size-chartscason-slate-ls.jpg?rlkey=riw2im1i72lgtlz4mugt9lmvw&amp;dl=0","Click to download SizeChart")</f>
      </c>
      <c r="C1932" s="0" t="inlineStr">
        <is>
          <t>Long Sleeve Men's T-Shirt</t>
        </is>
      </c>
      <c r="D1932" s="0" t="inlineStr">
        <is>
          <t>'155288</t>
        </is>
      </c>
      <c r="E1932" s="0" t="inlineStr">
        <is>
          <t>ISU CASLS M CL:155288B-M</t>
        </is>
      </c>
      <c r="F1932" s="0" t="inlineStr">
        <is>
          <t>'801155288059</t>
        </is>
      </c>
      <c r="G1932" s="0" t="inlineStr">
        <is>
          <t>MENS</t>
        </is>
      </c>
      <c r="H1932" s="0" t="inlineStr">
        <is>
          <t>M</t>
        </is>
      </c>
      <c r="I1932" s="0">
        <v>32.99</v>
      </c>
      <c r="J1932" s="0">
        <v>4</v>
      </c>
    </row>
    <row r="1933" spans="1:10" customHeight="0">
      <c r="A1933" s="0">
        <f>HYPERLINK("https://dl.dropboxusercontent.com/scl/fi/3lfrk5kskyivp0cgf37b0/long-sleeve-11.jpg?rlkey=9tynvz1kqduy1re0y54jv85tp&amp;dl=0","Click to download Image")</f>
      </c>
      <c r="B1933" s="0">
        <f>HYPERLINK("https://dl.dropboxusercontent.com/scl/fi/8xybrskr4i3n0x4k4fhih/mens-t-shirt-size-chartscason-slate-ls.jpg?rlkey=riw2im1i72lgtlz4mugt9lmvw&amp;dl=0","Click to download SizeChart")</f>
      </c>
      <c r="C1933" s="0" t="inlineStr">
        <is>
          <t>Long Sleeve Men's T-Shirt</t>
        </is>
      </c>
      <c r="D1933" s="0" t="inlineStr">
        <is>
          <t>'155288</t>
        </is>
      </c>
      <c r="E1933" s="0" t="inlineStr">
        <is>
          <t>ISU CASLS M CL:155288C-L</t>
        </is>
      </c>
      <c r="F1933" s="0" t="inlineStr">
        <is>
          <t>'801155288066</t>
        </is>
      </c>
      <c r="G1933" s="0" t="inlineStr">
        <is>
          <t>MENS</t>
        </is>
      </c>
      <c r="H1933" s="0" t="inlineStr">
        <is>
          <t>L</t>
        </is>
      </c>
      <c r="I1933" s="0">
        <v>32.99</v>
      </c>
      <c r="J1933" s="0">
        <v>6</v>
      </c>
    </row>
    <row r="1934" spans="1:10" customHeight="0">
      <c r="A1934" s="0">
        <f>HYPERLINK("https://dl.dropboxusercontent.com/scl/fi/3lfrk5kskyivp0cgf37b0/long-sleeve-11.jpg?rlkey=9tynvz1kqduy1re0y54jv85tp&amp;dl=0","Click to download Image")</f>
      </c>
      <c r="B1934" s="0">
        <f>HYPERLINK("https://dl.dropboxusercontent.com/scl/fi/8xybrskr4i3n0x4k4fhih/mens-t-shirt-size-chartscason-slate-ls.jpg?rlkey=riw2im1i72lgtlz4mugt9lmvw&amp;dl=0","Click to download SizeChart")</f>
      </c>
      <c r="C1934" s="0" t="inlineStr">
        <is>
          <t>Long Sleeve Men's T-Shirt</t>
        </is>
      </c>
      <c r="D1934" s="0" t="inlineStr">
        <is>
          <t>'155288</t>
        </is>
      </c>
      <c r="E1934" s="0" t="inlineStr">
        <is>
          <t>ISU CASLS M CL:155288D-XL</t>
        </is>
      </c>
      <c r="F1934" s="0" t="inlineStr">
        <is>
          <t>'801155288073</t>
        </is>
      </c>
      <c r="G1934" s="0" t="inlineStr">
        <is>
          <t>MENS</t>
        </is>
      </c>
      <c r="H1934" s="0" t="inlineStr">
        <is>
          <t>XL</t>
        </is>
      </c>
      <c r="I1934" s="0">
        <v>32.99</v>
      </c>
      <c r="J1934" s="0">
        <v>6</v>
      </c>
    </row>
    <row r="1935" spans="1:10" customHeight="0">
      <c r="A1935" s="0">
        <f>HYPERLINK("https://dl.dropboxusercontent.com/scl/fi/3lfrk5kskyivp0cgf37b0/long-sleeve-11.jpg?rlkey=9tynvz1kqduy1re0y54jv85tp&amp;dl=0","Click to download Image")</f>
      </c>
      <c r="B1935" s="0">
        <f>HYPERLINK("https://dl.dropboxusercontent.com/scl/fi/8xybrskr4i3n0x4k4fhih/mens-t-shirt-size-chartscason-slate-ls.jpg?rlkey=riw2im1i72lgtlz4mugt9lmvw&amp;dl=0","Click to download SizeChart")</f>
      </c>
      <c r="C1935" s="0" t="inlineStr">
        <is>
          <t>Long Sleeve Men's T-Shirt</t>
        </is>
      </c>
      <c r="D1935" s="0" t="inlineStr">
        <is>
          <t>'155288</t>
        </is>
      </c>
      <c r="E1935" s="0" t="inlineStr">
        <is>
          <t>ISU CASLS M CL:155288E-2XL</t>
        </is>
      </c>
      <c r="F1935" s="0" t="inlineStr">
        <is>
          <t>'801155288080</t>
        </is>
      </c>
      <c r="G1935" s="0" t="inlineStr">
        <is>
          <t>MENS</t>
        </is>
      </c>
      <c r="H1935" s="0" t="inlineStr">
        <is>
          <t>2XL</t>
        </is>
      </c>
      <c r="I1935" s="0">
        <v>34.99</v>
      </c>
      <c r="J1935" s="0">
        <v>4</v>
      </c>
    </row>
    <row r="1936" spans="1:10" customHeight="0">
      <c r="A1936" s="0">
        <f>HYPERLINK("https://dl.dropboxusercontent.com/scl/fi/3lfrk5kskyivp0cgf37b0/long-sleeve-11.jpg?rlkey=9tynvz1kqduy1re0y54jv85tp&amp;dl=0","Click to download Image")</f>
      </c>
      <c r="B1936" s="0">
        <f>HYPERLINK("https://dl.dropboxusercontent.com/scl/fi/8xybrskr4i3n0x4k4fhih/mens-t-shirt-size-chartscason-slate-ls.jpg?rlkey=riw2im1i72lgtlz4mugt9lmvw&amp;dl=0","Click to download SizeChart")</f>
      </c>
      <c r="C1936" s="0" t="inlineStr">
        <is>
          <t>Long Sleeve Men's T-Shirt</t>
        </is>
      </c>
      <c r="D1936" s="0" t="inlineStr">
        <is>
          <t>'155288</t>
        </is>
      </c>
      <c r="E1936" s="0" t="inlineStr">
        <is>
          <t>ISU CASLS M CL:155288F-3XL</t>
        </is>
      </c>
      <c r="F1936" s="0" t="inlineStr">
        <is>
          <t>'801155288097</t>
        </is>
      </c>
      <c r="G1936" s="0" t="inlineStr">
        <is>
          <t>MENS</t>
        </is>
      </c>
      <c r="H1936" s="0" t="inlineStr">
        <is>
          <t>3XL</t>
        </is>
      </c>
      <c r="I1936" s="0">
        <v>34.99</v>
      </c>
      <c r="J1936" s="0">
        <v>2</v>
      </c>
    </row>
    <row r="1937" spans="1:10" customHeight="0">
      <c r="A1937" s="0">
        <f>HYPERLINK("https://dl.dropboxusercontent.com/scl/fi/9fwghc5f7i3qcvgj8cl6e/mock-162533-isu-amber-w-cl-v1-03.jpg?rlkey=po8u33inme4y7xyt56joxmed1&amp;dl=0","Click to download Image")</f>
      </c>
      <c r="B1937" s="0">
        <f>HYPERLINK("https://dl.dropboxusercontent.com/scl/fi/t20dohuvenqfjr85hpa42/womens-hoodie-and-sweatshirt-size-chartsamber.jpg?rlkey=6kxoazpge1owod6xvjbt342mu&amp;dl=0","Click to download SizeChart")</f>
      </c>
      <c r="C1937" s="0" t="inlineStr">
        <is>
          <t>Amber Women's French Terry Full Zip Hoodie</t>
        </is>
      </c>
      <c r="D1937" s="0" t="inlineStr">
        <is>
          <t>'144517</t>
        </is>
      </c>
      <c r="E1937" s="0" t="inlineStr">
        <is>
          <t>ISU AMBER W CL:144517A-S</t>
        </is>
      </c>
      <c r="F1937" s="0" t="inlineStr">
        <is>
          <t>'801144517047</t>
        </is>
      </c>
      <c r="G1937" s="0" t="inlineStr">
        <is>
          <t>WOMENS</t>
        </is>
      </c>
      <c r="H1937" s="0" t="inlineStr">
        <is>
          <t>S</t>
        </is>
      </c>
      <c r="I1937" s="0">
        <v>44.99</v>
      </c>
      <c r="J1937" s="0">
        <v>4</v>
      </c>
    </row>
    <row r="1938" spans="1:10" customHeight="0">
      <c r="A1938" s="0">
        <f>HYPERLINK("https://dl.dropboxusercontent.com/scl/fi/9fwghc5f7i3qcvgj8cl6e/mock-162533-isu-amber-w-cl-v1-03.jpg?rlkey=po8u33inme4y7xyt56joxmed1&amp;dl=0","Click to download Image")</f>
      </c>
      <c r="B1938" s="0">
        <f>HYPERLINK("https://dl.dropboxusercontent.com/scl/fi/t20dohuvenqfjr85hpa42/womens-hoodie-and-sweatshirt-size-chartsamber.jpg?rlkey=6kxoazpge1owod6xvjbt342mu&amp;dl=0","Click to download SizeChart")</f>
      </c>
      <c r="C1938" s="0" t="inlineStr">
        <is>
          <t>Amber Women's French Terry Full Zip Hoodie</t>
        </is>
      </c>
      <c r="D1938" s="0" t="inlineStr">
        <is>
          <t>'144517</t>
        </is>
      </c>
      <c r="E1938" s="0" t="inlineStr">
        <is>
          <t>ISU AMBER W CL:144517B-M</t>
        </is>
      </c>
      <c r="F1938" s="0" t="inlineStr">
        <is>
          <t>'801144517054</t>
        </is>
      </c>
      <c r="G1938" s="0" t="inlineStr">
        <is>
          <t>WOMENS</t>
        </is>
      </c>
      <c r="H1938" s="0" t="inlineStr">
        <is>
          <t>M</t>
        </is>
      </c>
      <c r="I1938" s="0">
        <v>44.99</v>
      </c>
      <c r="J1938" s="0">
        <v>19</v>
      </c>
    </row>
    <row r="1939" spans="1:10" customHeight="0">
      <c r="A1939" s="0">
        <f>HYPERLINK("https://dl.dropboxusercontent.com/scl/fi/9fwghc5f7i3qcvgj8cl6e/mock-162533-isu-amber-w-cl-v1-03.jpg?rlkey=po8u33inme4y7xyt56joxmed1&amp;dl=0","Click to download Image")</f>
      </c>
      <c r="B1939" s="0">
        <f>HYPERLINK("https://dl.dropboxusercontent.com/scl/fi/t20dohuvenqfjr85hpa42/womens-hoodie-and-sweatshirt-size-chartsamber.jpg?rlkey=6kxoazpge1owod6xvjbt342mu&amp;dl=0","Click to download SizeChart")</f>
      </c>
      <c r="C1939" s="0" t="inlineStr">
        <is>
          <t>Amber Women's French Terry Full Zip Hoodie</t>
        </is>
      </c>
      <c r="D1939" s="0" t="inlineStr">
        <is>
          <t>'144517</t>
        </is>
      </c>
      <c r="E1939" s="0" t="inlineStr">
        <is>
          <t>ISU AMBER W CL:144517C-L</t>
        </is>
      </c>
      <c r="F1939" s="0" t="inlineStr">
        <is>
          <t>'801144517061</t>
        </is>
      </c>
      <c r="G1939" s="0" t="inlineStr">
        <is>
          <t>WOMENS</t>
        </is>
      </c>
      <c r="H1939" s="0" t="inlineStr">
        <is>
          <t>L</t>
        </is>
      </c>
      <c r="I1939" s="0">
        <v>44.99</v>
      </c>
      <c r="J1939" s="0">
        <v>18</v>
      </c>
    </row>
    <row r="1940" spans="1:10" customHeight="0">
      <c r="A1940" s="0">
        <f>HYPERLINK("https://dl.dropboxusercontent.com/scl/fi/9fwghc5f7i3qcvgj8cl6e/mock-162533-isu-amber-w-cl-v1-03.jpg?rlkey=po8u33inme4y7xyt56joxmed1&amp;dl=0","Click to download Image")</f>
      </c>
      <c r="B1940" s="0">
        <f>HYPERLINK("https://dl.dropboxusercontent.com/scl/fi/t20dohuvenqfjr85hpa42/womens-hoodie-and-sweatshirt-size-chartsamber.jpg?rlkey=6kxoazpge1owod6xvjbt342mu&amp;dl=0","Click to download SizeChart")</f>
      </c>
      <c r="C1940" s="0" t="inlineStr">
        <is>
          <t>Amber Women's French Terry Full Zip Hoodie</t>
        </is>
      </c>
      <c r="D1940" s="0" t="inlineStr">
        <is>
          <t>'144517</t>
        </is>
      </c>
      <c r="E1940" s="0" t="inlineStr">
        <is>
          <t>ISU AMBER W CL:144517D-XL</t>
        </is>
      </c>
      <c r="F1940" s="0" t="inlineStr">
        <is>
          <t>'801144517078</t>
        </is>
      </c>
      <c r="G1940" s="0" t="inlineStr">
        <is>
          <t>WOMENS</t>
        </is>
      </c>
      <c r="H1940" s="0" t="inlineStr">
        <is>
          <t>XL</t>
        </is>
      </c>
      <c r="I1940" s="0">
        <v>44.99</v>
      </c>
      <c r="J1940" s="0">
        <v>0</v>
      </c>
    </row>
    <row r="1941" spans="1:10" customHeight="0">
      <c r="A1941" s="0">
        <f>HYPERLINK("https://dl.dropboxusercontent.com/scl/fi/9fwghc5f7i3qcvgj8cl6e/mock-162533-isu-amber-w-cl-v1-03.jpg?rlkey=po8u33inme4y7xyt56joxmed1&amp;dl=0","Click to download Image")</f>
      </c>
      <c r="B1941" s="0">
        <f>HYPERLINK("https://dl.dropboxusercontent.com/scl/fi/t20dohuvenqfjr85hpa42/womens-hoodie-and-sweatshirt-size-chartsamber.jpg?rlkey=6kxoazpge1owod6xvjbt342mu&amp;dl=0","Click to download SizeChart")</f>
      </c>
      <c r="C1941" s="0" t="inlineStr">
        <is>
          <t>Amber Women's French Terry Full Zip Hoodie</t>
        </is>
      </c>
      <c r="D1941" s="0" t="inlineStr">
        <is>
          <t>'144517</t>
        </is>
      </c>
      <c r="E1941" s="0" t="inlineStr">
        <is>
          <t>ISU AMBER W CL:144517E-2XL</t>
        </is>
      </c>
      <c r="F1941" s="0" t="inlineStr">
        <is>
          <t>'801144517085</t>
        </is>
      </c>
      <c r="G1941" s="0" t="inlineStr">
        <is>
          <t>WOMENS</t>
        </is>
      </c>
      <c r="H1941" s="0" t="inlineStr">
        <is>
          <t>2XL</t>
        </is>
      </c>
      <c r="I1941" s="0">
        <v>46.99</v>
      </c>
      <c r="J1941" s="0">
        <v>0</v>
      </c>
    </row>
    <row r="1942" spans="1:10" customHeight="0">
      <c r="A1942" s="0">
        <f>HYPERLINK("https://dl.dropboxusercontent.com/scl/fi/9fwghc5f7i3qcvgj8cl6e/mock-162533-isu-amber-w-cl-v1-03.jpg?rlkey=po8u33inme4y7xyt56joxmed1&amp;dl=0","Click to download Image")</f>
      </c>
      <c r="B1942" s="0">
        <f>HYPERLINK("https://dl.dropboxusercontent.com/scl/fi/t20dohuvenqfjr85hpa42/womens-hoodie-and-sweatshirt-size-chartsamber.jpg?rlkey=6kxoazpge1owod6xvjbt342mu&amp;dl=0","Click to download SizeChart")</f>
      </c>
      <c r="C1942" s="0" t="inlineStr">
        <is>
          <t>Amber Women's French Terry Full Zip Hoodie</t>
        </is>
      </c>
      <c r="D1942" s="0" t="inlineStr">
        <is>
          <t>'144517</t>
        </is>
      </c>
      <c r="E1942" s="0" t="inlineStr">
        <is>
          <t>ISU AMBER W CL:144517F-3XL</t>
        </is>
      </c>
      <c r="F1942" s="0" t="inlineStr">
        <is>
          <t>'801144517092</t>
        </is>
      </c>
      <c r="G1942" s="0" t="inlineStr">
        <is>
          <t>WOMENS</t>
        </is>
      </c>
      <c r="H1942" s="0" t="inlineStr">
        <is>
          <t>3XL</t>
        </is>
      </c>
      <c r="I1942" s="0">
        <v>46.99</v>
      </c>
      <c r="J1942" s="0">
        <v>0</v>
      </c>
    </row>
    <row r="1943" spans="1:10" customHeight="0">
      <c r="A1943" s="0">
        <f>HYPERLINK("https://dl.dropboxusercontent.com/scl/fi/2rjnfdgwshgt0w5v2s5sq/128489t.jpg?rlkey=ivcx21iuokrmksv1geyq2sd7c&amp;dl=0","Click to download Image")</f>
      </c>
      <c r="B1943" s="0">
        <f>HYPERLINK("https://dl.dropboxusercontent.com/scl/fi/qho66k182mrvg7qgnl1q7/2january-20201mens.jpg?rlkey=qsa1jzof0lw6qremg7sk7l3bb&amp;dl=0","Click to download SizeChart")</f>
      </c>
      <c r="C1943" s="0" t="inlineStr">
        <is>
          <t>Rowley Men's Midweight Sweatshirt</t>
        </is>
      </c>
      <c r="D1943" s="0" t="inlineStr">
        <is>
          <t>'128489</t>
        </is>
      </c>
      <c r="E1943" s="0" t="inlineStr">
        <is>
          <t>ISU ROWLEY M GD:128489A-S</t>
        </is>
      </c>
      <c r="F1943" s="0" t="inlineStr">
        <is>
          <t>'801128489049</t>
        </is>
      </c>
      <c r="G1943" s="0" t="inlineStr">
        <is>
          <t>MENS</t>
        </is>
      </c>
      <c r="H1943" s="0" t="inlineStr">
        <is>
          <t>S</t>
        </is>
      </c>
      <c r="I1943" s="0">
        <v>34.99</v>
      </c>
      <c r="J1943" s="0">
        <v>4</v>
      </c>
    </row>
    <row r="1944" spans="1:10" customHeight="0">
      <c r="A1944" s="0">
        <f>HYPERLINK("https://dl.dropboxusercontent.com/scl/fi/2rjnfdgwshgt0w5v2s5sq/128489t.jpg?rlkey=ivcx21iuokrmksv1geyq2sd7c&amp;dl=0","Click to download Image")</f>
      </c>
      <c r="B1944" s="0">
        <f>HYPERLINK("https://dl.dropboxusercontent.com/scl/fi/qho66k182mrvg7qgnl1q7/2january-20201mens.jpg?rlkey=qsa1jzof0lw6qremg7sk7l3bb&amp;dl=0","Click to download SizeChart")</f>
      </c>
      <c r="C1944" s="0" t="inlineStr">
        <is>
          <t>Rowley Men's Midweight Sweatshirt</t>
        </is>
      </c>
      <c r="D1944" s="0" t="inlineStr">
        <is>
          <t>'128489</t>
        </is>
      </c>
      <c r="E1944" s="0" t="inlineStr">
        <is>
          <t>ISU ROWLEY M GD:128489B-M</t>
        </is>
      </c>
      <c r="F1944" s="0" t="inlineStr">
        <is>
          <t>'801128489056</t>
        </is>
      </c>
      <c r="G1944" s="0" t="inlineStr">
        <is>
          <t>MENS</t>
        </is>
      </c>
      <c r="H1944" s="0" t="inlineStr">
        <is>
          <t>M</t>
        </is>
      </c>
      <c r="I1944" s="0">
        <v>34.99</v>
      </c>
      <c r="J1944" s="0">
        <v>4</v>
      </c>
    </row>
    <row r="1945" spans="1:10" customHeight="0">
      <c r="A1945" s="0">
        <f>HYPERLINK("https://dl.dropboxusercontent.com/scl/fi/2rjnfdgwshgt0w5v2s5sq/128489t.jpg?rlkey=ivcx21iuokrmksv1geyq2sd7c&amp;dl=0","Click to download Image")</f>
      </c>
      <c r="B1945" s="0">
        <f>HYPERLINK("https://dl.dropboxusercontent.com/scl/fi/qho66k182mrvg7qgnl1q7/2january-20201mens.jpg?rlkey=qsa1jzof0lw6qremg7sk7l3bb&amp;dl=0","Click to download SizeChart")</f>
      </c>
      <c r="C1945" s="0" t="inlineStr">
        <is>
          <t>Rowley Men's Midweight Sweatshirt</t>
        </is>
      </c>
      <c r="D1945" s="0" t="inlineStr">
        <is>
          <t>'128489</t>
        </is>
      </c>
      <c r="E1945" s="0" t="inlineStr">
        <is>
          <t>ISU ROWLEY M GD:128489C-L</t>
        </is>
      </c>
      <c r="F1945" s="0" t="inlineStr">
        <is>
          <t>'801128489063</t>
        </is>
      </c>
      <c r="G1945" s="0" t="inlineStr">
        <is>
          <t>MENS</t>
        </is>
      </c>
      <c r="H1945" s="0" t="inlineStr">
        <is>
          <t>L</t>
        </is>
      </c>
      <c r="I1945" s="0">
        <v>34.99</v>
      </c>
      <c r="J1945" s="0">
        <v>10</v>
      </c>
    </row>
    <row r="1946" spans="1:10" customHeight="0">
      <c r="A1946" s="0">
        <f>HYPERLINK("https://dl.dropboxusercontent.com/scl/fi/2rjnfdgwshgt0w5v2s5sq/128489t.jpg?rlkey=ivcx21iuokrmksv1geyq2sd7c&amp;dl=0","Click to download Image")</f>
      </c>
      <c r="B1946" s="0">
        <f>HYPERLINK("https://dl.dropboxusercontent.com/scl/fi/qho66k182mrvg7qgnl1q7/2january-20201mens.jpg?rlkey=qsa1jzof0lw6qremg7sk7l3bb&amp;dl=0","Click to download SizeChart")</f>
      </c>
      <c r="C1946" s="0" t="inlineStr">
        <is>
          <t>Rowley Men's Midweight Sweatshirt</t>
        </is>
      </c>
      <c r="D1946" s="0" t="inlineStr">
        <is>
          <t>'128489</t>
        </is>
      </c>
      <c r="E1946" s="0" t="inlineStr">
        <is>
          <t>ISU ROWLEY M GD:128489D-XL</t>
        </is>
      </c>
      <c r="F1946" s="0" t="inlineStr">
        <is>
          <t>'801128489070</t>
        </is>
      </c>
      <c r="G1946" s="0" t="inlineStr">
        <is>
          <t>MENS</t>
        </is>
      </c>
      <c r="H1946" s="0" t="inlineStr">
        <is>
          <t>XL</t>
        </is>
      </c>
      <c r="I1946" s="0">
        <v>34.99</v>
      </c>
      <c r="J1946" s="0">
        <v>9</v>
      </c>
    </row>
    <row r="1947" spans="1:10" customHeight="0">
      <c r="A1947" s="0">
        <f>HYPERLINK("https://dl.dropboxusercontent.com/scl/fi/2rjnfdgwshgt0w5v2s5sq/128489t.jpg?rlkey=ivcx21iuokrmksv1geyq2sd7c&amp;dl=0","Click to download Image")</f>
      </c>
      <c r="B1947" s="0">
        <f>HYPERLINK("https://dl.dropboxusercontent.com/scl/fi/qho66k182mrvg7qgnl1q7/2january-20201mens.jpg?rlkey=qsa1jzof0lw6qremg7sk7l3bb&amp;dl=0","Click to download SizeChart")</f>
      </c>
      <c r="C1947" s="0" t="inlineStr">
        <is>
          <t>Rowley Men's Midweight Sweatshirt</t>
        </is>
      </c>
      <c r="D1947" s="0" t="inlineStr">
        <is>
          <t>'128489</t>
        </is>
      </c>
      <c r="E1947" s="0" t="inlineStr">
        <is>
          <t>ISU ROWLEY M GD:128489E-2XL</t>
        </is>
      </c>
      <c r="F1947" s="0" t="inlineStr">
        <is>
          <t>'801128489087</t>
        </is>
      </c>
      <c r="G1947" s="0" t="inlineStr">
        <is>
          <t>MENS</t>
        </is>
      </c>
      <c r="H1947" s="0" t="inlineStr">
        <is>
          <t>2XL</t>
        </is>
      </c>
      <c r="I1947" s="0">
        <v>36.99</v>
      </c>
      <c r="J1947" s="0">
        <v>4</v>
      </c>
    </row>
    <row r="1948" spans="1:10" customHeight="0">
      <c r="A1948" s="0">
        <f>HYPERLINK("https://dl.dropboxusercontent.com/scl/fi/2rjnfdgwshgt0w5v2s5sq/128489t.jpg?rlkey=ivcx21iuokrmksv1geyq2sd7c&amp;dl=0","Click to download Image")</f>
      </c>
      <c r="B1948" s="0">
        <f>HYPERLINK("https://dl.dropboxusercontent.com/scl/fi/qho66k182mrvg7qgnl1q7/2january-20201mens.jpg?rlkey=qsa1jzof0lw6qremg7sk7l3bb&amp;dl=0","Click to download SizeChart")</f>
      </c>
      <c r="C1948" s="0" t="inlineStr">
        <is>
          <t>Rowley Men's Midweight Sweatshirt</t>
        </is>
      </c>
      <c r="D1948" s="0" t="inlineStr">
        <is>
          <t>'128489</t>
        </is>
      </c>
      <c r="E1948" s="0" t="inlineStr">
        <is>
          <t>ISU ROWLEY M GD:128489F-3XL</t>
        </is>
      </c>
      <c r="F1948" s="0" t="inlineStr">
        <is>
          <t>'801128489094</t>
        </is>
      </c>
      <c r="G1948" s="0" t="inlineStr">
        <is>
          <t>MENS</t>
        </is>
      </c>
      <c r="H1948" s="0" t="inlineStr">
        <is>
          <t>3XL</t>
        </is>
      </c>
      <c r="I1948" s="0">
        <v>36.99</v>
      </c>
      <c r="J1948" s="0">
        <v>4</v>
      </c>
    </row>
    <row r="1949" spans="1:10" customHeight="0">
      <c r="A1949" s="0">
        <f>HYPERLINK("https://dl.dropboxusercontent.com/scl/fi/7psi29uc15rv7b7z49me0/128505-f.jpg?rlkey=vhnnd2w5438dxc5synxdcrvp1&amp;dl=0","Click to download Image")</f>
      </c>
      <c r="B1949" s="0">
        <f>HYPERLINK("https://dl.dropboxusercontent.com/scl/fi/1ahrmmqh7m8im8p4h7b7m/2january-20201mens.jpg?rlkey=dm1nem34mwiw21giho045aj8k&amp;dl=0","Click to download SizeChart")</f>
      </c>
      <c r="C1949" s="0" t="inlineStr">
        <is>
          <t>Ridgeway Men's Midweight Hoodie</t>
        </is>
      </c>
      <c r="D1949" s="0" t="inlineStr">
        <is>
          <t>'128505</t>
        </is>
      </c>
      <c r="E1949" s="0" t="inlineStr">
        <is>
          <t>ISU RIDGEW M CL:128505A-S</t>
        </is>
      </c>
      <c r="F1949" s="0" t="inlineStr">
        <is>
          <t>'801128505046</t>
        </is>
      </c>
      <c r="G1949" s="0" t="inlineStr">
        <is>
          <t>MENS</t>
        </is>
      </c>
      <c r="H1949" s="0" t="inlineStr">
        <is>
          <t>S</t>
        </is>
      </c>
      <c r="I1949" s="0">
        <v>39.99</v>
      </c>
      <c r="J1949" s="0">
        <v>1</v>
      </c>
    </row>
    <row r="1950" spans="1:10" customHeight="0">
      <c r="A1950" s="0">
        <f>HYPERLINK("https://dl.dropboxusercontent.com/scl/fi/7psi29uc15rv7b7z49me0/128505-f.jpg?rlkey=vhnnd2w5438dxc5synxdcrvp1&amp;dl=0","Click to download Image")</f>
      </c>
      <c r="B1950" s="0">
        <f>HYPERLINK("https://dl.dropboxusercontent.com/scl/fi/1ahrmmqh7m8im8p4h7b7m/2january-20201mens.jpg?rlkey=dm1nem34mwiw21giho045aj8k&amp;dl=0","Click to download SizeChart")</f>
      </c>
      <c r="C1950" s="0" t="inlineStr">
        <is>
          <t>Ridgeway Men's Midweight Hoodie</t>
        </is>
      </c>
      <c r="D1950" s="0" t="inlineStr">
        <is>
          <t>'128505</t>
        </is>
      </c>
      <c r="E1950" s="0" t="inlineStr">
        <is>
          <t>ISU RIDGEW M CL:128505B-M</t>
        </is>
      </c>
      <c r="F1950" s="0" t="inlineStr">
        <is>
          <t>'801128505053</t>
        </is>
      </c>
      <c r="G1950" s="0" t="inlineStr">
        <is>
          <t>MENS</t>
        </is>
      </c>
      <c r="H1950" s="0" t="inlineStr">
        <is>
          <t>M</t>
        </is>
      </c>
      <c r="I1950" s="0">
        <v>39.99</v>
      </c>
      <c r="J1950" s="0">
        <v>7</v>
      </c>
    </row>
    <row r="1951" spans="1:10" customHeight="0">
      <c r="A1951" s="0">
        <f>HYPERLINK("https://dl.dropboxusercontent.com/scl/fi/7psi29uc15rv7b7z49me0/128505-f.jpg?rlkey=vhnnd2w5438dxc5synxdcrvp1&amp;dl=0","Click to download Image")</f>
      </c>
      <c r="B1951" s="0">
        <f>HYPERLINK("https://dl.dropboxusercontent.com/scl/fi/1ahrmmqh7m8im8p4h7b7m/2january-20201mens.jpg?rlkey=dm1nem34mwiw21giho045aj8k&amp;dl=0","Click to download SizeChart")</f>
      </c>
      <c r="C1951" s="0" t="inlineStr">
        <is>
          <t>Ridgeway Men's Midweight Hoodie</t>
        </is>
      </c>
      <c r="D1951" s="0" t="inlineStr">
        <is>
          <t>'128505</t>
        </is>
      </c>
      <c r="E1951" s="0" t="inlineStr">
        <is>
          <t>ISU RIDGEW M CL:128505C-L</t>
        </is>
      </c>
      <c r="F1951" s="0" t="inlineStr">
        <is>
          <t>'801128505060</t>
        </is>
      </c>
      <c r="G1951" s="0" t="inlineStr">
        <is>
          <t>MENS</t>
        </is>
      </c>
      <c r="H1951" s="0" t="inlineStr">
        <is>
          <t>L</t>
        </is>
      </c>
      <c r="I1951" s="0">
        <v>39.99</v>
      </c>
      <c r="J1951" s="0">
        <v>7</v>
      </c>
    </row>
    <row r="1952" spans="1:10" customHeight="0">
      <c r="A1952" s="0">
        <f>HYPERLINK("https://dl.dropboxusercontent.com/scl/fi/7psi29uc15rv7b7z49me0/128505-f.jpg?rlkey=vhnnd2w5438dxc5synxdcrvp1&amp;dl=0","Click to download Image")</f>
      </c>
      <c r="B1952" s="0">
        <f>HYPERLINK("https://dl.dropboxusercontent.com/scl/fi/1ahrmmqh7m8im8p4h7b7m/2january-20201mens.jpg?rlkey=dm1nem34mwiw21giho045aj8k&amp;dl=0","Click to download SizeChart")</f>
      </c>
      <c r="C1952" s="0" t="inlineStr">
        <is>
          <t>Ridgeway Men's Midweight Hoodie</t>
        </is>
      </c>
      <c r="D1952" s="0" t="inlineStr">
        <is>
          <t>'128505</t>
        </is>
      </c>
      <c r="E1952" s="0" t="inlineStr">
        <is>
          <t>ISU RIDGEW M CL:128505D-XL</t>
        </is>
      </c>
      <c r="F1952" s="0" t="inlineStr">
        <is>
          <t>'801128505077</t>
        </is>
      </c>
      <c r="G1952" s="0" t="inlineStr">
        <is>
          <t>MENS</t>
        </is>
      </c>
      <c r="H1952" s="0" t="inlineStr">
        <is>
          <t>XL</t>
        </is>
      </c>
      <c r="I1952" s="0">
        <v>39.99</v>
      </c>
      <c r="J1952" s="0">
        <v>3</v>
      </c>
    </row>
    <row r="1953" spans="1:10" customHeight="0">
      <c r="A1953" s="0">
        <f>HYPERLINK("https://dl.dropboxusercontent.com/scl/fi/7psi29uc15rv7b7z49me0/128505-f.jpg?rlkey=vhnnd2w5438dxc5synxdcrvp1&amp;dl=0","Click to download Image")</f>
      </c>
      <c r="B1953" s="0">
        <f>HYPERLINK("https://dl.dropboxusercontent.com/scl/fi/1ahrmmqh7m8im8p4h7b7m/2january-20201mens.jpg?rlkey=dm1nem34mwiw21giho045aj8k&amp;dl=0","Click to download SizeChart")</f>
      </c>
      <c r="C1953" s="0" t="inlineStr">
        <is>
          <t>Ridgeway Men's Midweight Hoodie</t>
        </is>
      </c>
      <c r="D1953" s="0" t="inlineStr">
        <is>
          <t>'128505</t>
        </is>
      </c>
      <c r="E1953" s="0" t="inlineStr">
        <is>
          <t>ISU RIDGEW M CL:128505E-2XL</t>
        </is>
      </c>
      <c r="F1953" s="0" t="inlineStr">
        <is>
          <t>'801128505084</t>
        </is>
      </c>
      <c r="G1953" s="0" t="inlineStr">
        <is>
          <t>MENS</t>
        </is>
      </c>
      <c r="H1953" s="0" t="inlineStr">
        <is>
          <t>2XL</t>
        </is>
      </c>
      <c r="I1953" s="0">
        <v>41.99</v>
      </c>
      <c r="J1953" s="0">
        <v>6</v>
      </c>
    </row>
    <row r="1954" spans="1:10" customHeight="0">
      <c r="A1954" s="0">
        <f>HYPERLINK("https://dl.dropboxusercontent.com/scl/fi/7psi29uc15rv7b7z49me0/128505-f.jpg?rlkey=vhnnd2w5438dxc5synxdcrvp1&amp;dl=0","Click to download Image")</f>
      </c>
      <c r="B1954" s="0">
        <f>HYPERLINK("https://dl.dropboxusercontent.com/scl/fi/1ahrmmqh7m8im8p4h7b7m/2january-20201mens.jpg?rlkey=dm1nem34mwiw21giho045aj8k&amp;dl=0","Click to download SizeChart")</f>
      </c>
      <c r="C1954" s="0" t="inlineStr">
        <is>
          <t>Ridgeway Men's Midweight Hoodie</t>
        </is>
      </c>
      <c r="D1954" s="0" t="inlineStr">
        <is>
          <t>'128505</t>
        </is>
      </c>
      <c r="E1954" s="0" t="inlineStr">
        <is>
          <t>ISU RIDGEW M CL:128505F-3XL</t>
        </is>
      </c>
      <c r="F1954" s="0" t="inlineStr">
        <is>
          <t>'801128505091</t>
        </is>
      </c>
      <c r="G1954" s="0" t="inlineStr">
        <is>
          <t>MENS</t>
        </is>
      </c>
      <c r="H1954" s="0" t="inlineStr">
        <is>
          <t>3XL</t>
        </is>
      </c>
      <c r="I1954" s="0">
        <v>41.99</v>
      </c>
      <c r="J1954" s="0">
        <v>1</v>
      </c>
    </row>
    <row r="1955" spans="1:10" customHeight="0">
      <c r="A1955" s="0">
        <f>HYPERLINK("https://dl.dropboxusercontent.com/scl/fi/y6xnoxdfk353bd2fxp03a/128506t.jpg?rlkey=ytxon9w1ucxxunepbj5ia7a1u&amp;dl=0","Click to download Image")</f>
      </c>
      <c r="B1955" s="0">
        <f>HYPERLINK("https://dl.dropboxusercontent.com/scl/fi/1ahrmmqh7m8im8p4h7b7m/2january-20201mens.jpg?rlkey=dm1nem34mwiw21giho045aj8k&amp;dl=0","Click to download SizeChart")</f>
      </c>
      <c r="C1955" s="0" t="inlineStr">
        <is>
          <t>Ridgeway Men's Midweight Hoodie</t>
        </is>
      </c>
      <c r="D1955" s="0" t="inlineStr">
        <is>
          <t>'128506</t>
        </is>
      </c>
      <c r="E1955" s="0" t="inlineStr">
        <is>
          <t>ISU RIDGEW M GD:128506B-M</t>
        </is>
      </c>
      <c r="F1955" s="0" t="inlineStr">
        <is>
          <t>'801128506050</t>
        </is>
      </c>
      <c r="G1955" s="0" t="inlineStr">
        <is>
          <t>MENS</t>
        </is>
      </c>
      <c r="H1955" s="0" t="inlineStr">
        <is>
          <t>M</t>
        </is>
      </c>
      <c r="I1955" s="0">
        <v>39.99</v>
      </c>
      <c r="J1955" s="0">
        <v>0</v>
      </c>
    </row>
    <row r="1956" spans="1:10" customHeight="0">
      <c r="A1956" s="0">
        <f>HYPERLINK("https://dl.dropboxusercontent.com/scl/fi/y6xnoxdfk353bd2fxp03a/128506t.jpg?rlkey=ytxon9w1ucxxunepbj5ia7a1u&amp;dl=0","Click to download Image")</f>
      </c>
      <c r="B1956" s="0">
        <f>HYPERLINK("https://dl.dropboxusercontent.com/scl/fi/1ahrmmqh7m8im8p4h7b7m/2january-20201mens.jpg?rlkey=dm1nem34mwiw21giho045aj8k&amp;dl=0","Click to download SizeChart")</f>
      </c>
      <c r="C1956" s="0" t="inlineStr">
        <is>
          <t>Ridgeway Men's Midweight Hoodie</t>
        </is>
      </c>
      <c r="D1956" s="0" t="inlineStr">
        <is>
          <t>'128506</t>
        </is>
      </c>
      <c r="E1956" s="0" t="inlineStr">
        <is>
          <t>ISU RIDGEW M GD:128506C-L</t>
        </is>
      </c>
      <c r="F1956" s="0" t="inlineStr">
        <is>
          <t>'801128506067</t>
        </is>
      </c>
      <c r="G1956" s="0" t="inlineStr">
        <is>
          <t>MENS</t>
        </is>
      </c>
      <c r="H1956" s="0" t="inlineStr">
        <is>
          <t>L</t>
        </is>
      </c>
      <c r="I1956" s="0">
        <v>39.99</v>
      </c>
      <c r="J1956" s="0">
        <v>2</v>
      </c>
    </row>
    <row r="1957" spans="1:10" customHeight="0">
      <c r="A1957" s="0">
        <f>HYPERLINK("https://dl.dropboxusercontent.com/scl/fi/y6xnoxdfk353bd2fxp03a/128506t.jpg?rlkey=ytxon9w1ucxxunepbj5ia7a1u&amp;dl=0","Click to download Image")</f>
      </c>
      <c r="B1957" s="0">
        <f>HYPERLINK("https://dl.dropboxusercontent.com/scl/fi/1ahrmmqh7m8im8p4h7b7m/2january-20201mens.jpg?rlkey=dm1nem34mwiw21giho045aj8k&amp;dl=0","Click to download SizeChart")</f>
      </c>
      <c r="C1957" s="0" t="inlineStr">
        <is>
          <t>Ridgeway Men's Midweight Hoodie</t>
        </is>
      </c>
      <c r="D1957" s="0" t="inlineStr">
        <is>
          <t>'128506</t>
        </is>
      </c>
      <c r="E1957" s="0" t="inlineStr">
        <is>
          <t>ISU RIDGEW M GD:128506D-XL</t>
        </is>
      </c>
      <c r="F1957" s="0" t="inlineStr">
        <is>
          <t>'801128506074</t>
        </is>
      </c>
      <c r="G1957" s="0" t="inlineStr">
        <is>
          <t>MENS</t>
        </is>
      </c>
      <c r="H1957" s="0" t="inlineStr">
        <is>
          <t>XL</t>
        </is>
      </c>
      <c r="I1957" s="0">
        <v>39.99</v>
      </c>
      <c r="J1957" s="0">
        <v>0</v>
      </c>
    </row>
    <row r="1958" spans="1:10" customHeight="0">
      <c r="A1958" s="0">
        <f>HYPERLINK("https://dl.dropboxusercontent.com/scl/fi/y6xnoxdfk353bd2fxp03a/128506t.jpg?rlkey=ytxon9w1ucxxunepbj5ia7a1u&amp;dl=0","Click to download Image")</f>
      </c>
      <c r="B1958" s="0">
        <f>HYPERLINK("https://dl.dropboxusercontent.com/scl/fi/1ahrmmqh7m8im8p4h7b7m/2january-20201mens.jpg?rlkey=dm1nem34mwiw21giho045aj8k&amp;dl=0","Click to download SizeChart")</f>
      </c>
      <c r="C1958" s="0" t="inlineStr">
        <is>
          <t>Ridgeway Men's Midweight Hoodie</t>
        </is>
      </c>
      <c r="D1958" s="0" t="inlineStr">
        <is>
          <t>'128506</t>
        </is>
      </c>
      <c r="E1958" s="0" t="inlineStr">
        <is>
          <t>ISU RIDGEW M GD:128506E-2XL</t>
        </is>
      </c>
      <c r="F1958" s="0" t="inlineStr">
        <is>
          <t>'801128506081</t>
        </is>
      </c>
      <c r="G1958" s="0" t="inlineStr">
        <is>
          <t>MENS</t>
        </is>
      </c>
      <c r="H1958" s="0" t="inlineStr">
        <is>
          <t>2XL</t>
        </is>
      </c>
      <c r="I1958" s="0">
        <v>41.99</v>
      </c>
      <c r="J1958" s="0">
        <v>0</v>
      </c>
    </row>
    <row r="1959" spans="1:10" customHeight="0">
      <c r="A1959" s="0">
        <f>HYPERLINK("https://dl.dropboxusercontent.com/scl/fi/y6xnoxdfk353bd2fxp03a/128506t.jpg?rlkey=ytxon9w1ucxxunepbj5ia7a1u&amp;dl=0","Click to download Image")</f>
      </c>
      <c r="B1959" s="0">
        <f>HYPERLINK("https://dl.dropboxusercontent.com/scl/fi/1ahrmmqh7m8im8p4h7b7m/2january-20201mens.jpg?rlkey=dm1nem34mwiw21giho045aj8k&amp;dl=0","Click to download SizeChart")</f>
      </c>
      <c r="C1959" s="0" t="inlineStr">
        <is>
          <t>Ridgeway Men's Midweight Hoodie</t>
        </is>
      </c>
      <c r="D1959" s="0" t="inlineStr">
        <is>
          <t>'128506</t>
        </is>
      </c>
      <c r="E1959" s="0" t="inlineStr">
        <is>
          <t>ISU RIDGEW M GD:128506F-3XL</t>
        </is>
      </c>
      <c r="F1959" s="0" t="inlineStr">
        <is>
          <t>'801128506098</t>
        </is>
      </c>
      <c r="G1959" s="0" t="inlineStr">
        <is>
          <t>MENS</t>
        </is>
      </c>
      <c r="H1959" s="0" t="inlineStr">
        <is>
          <t>3XL</t>
        </is>
      </c>
      <c r="I1959" s="0">
        <v>41.99</v>
      </c>
      <c r="J1959" s="0">
        <v>0</v>
      </c>
    </row>
    <row r="1960" spans="1:10" customHeight="0">
      <c r="A1960" s="0">
        <f>HYPERLINK("https://dl.dropboxusercontent.com/scl/fi/70m7hq0vxrglqpx8rkd2b/128507t.jpg?rlkey=sbdz4qae6ux4ufcoqnzv03gr8&amp;dl=0","Click to download Image")</f>
      </c>
      <c r="B1960" s="0">
        <f>HYPERLINK("https://dl.dropboxusercontent.com/scl/fi/1ahrmmqh7m8im8p4h7b7m/2january-20201mens.jpg?rlkey=dm1nem34mwiw21giho045aj8k&amp;dl=0","Click to download SizeChart")</f>
      </c>
      <c r="C1960" s="0" t="inlineStr">
        <is>
          <t>Ridgeway Men's Midweight Hoodie</t>
        </is>
      </c>
      <c r="D1960" s="0" t="inlineStr">
        <is>
          <t>'128507</t>
        </is>
      </c>
      <c r="E1960" s="0" t="inlineStr">
        <is>
          <t>ISU RIDGEW M GY:128507B-M</t>
        </is>
      </c>
      <c r="F1960" s="0" t="inlineStr">
        <is>
          <t>'801128507057</t>
        </is>
      </c>
      <c r="G1960" s="0" t="inlineStr">
        <is>
          <t>MENS</t>
        </is>
      </c>
      <c r="H1960" s="0" t="inlineStr">
        <is>
          <t>M</t>
        </is>
      </c>
      <c r="I1960" s="0">
        <v>39.99</v>
      </c>
      <c r="J1960" s="0">
        <v>1</v>
      </c>
    </row>
    <row r="1961" spans="1:10" customHeight="0">
      <c r="A1961" s="0">
        <f>HYPERLINK("https://dl.dropboxusercontent.com/scl/fi/70m7hq0vxrglqpx8rkd2b/128507t.jpg?rlkey=sbdz4qae6ux4ufcoqnzv03gr8&amp;dl=0","Click to download Image")</f>
      </c>
      <c r="B1961" s="0">
        <f>HYPERLINK("https://dl.dropboxusercontent.com/scl/fi/1ahrmmqh7m8im8p4h7b7m/2january-20201mens.jpg?rlkey=dm1nem34mwiw21giho045aj8k&amp;dl=0","Click to download SizeChart")</f>
      </c>
      <c r="C1961" s="0" t="inlineStr">
        <is>
          <t>Ridgeway Men's Midweight Hoodie</t>
        </is>
      </c>
      <c r="D1961" s="0" t="inlineStr">
        <is>
          <t>'128507</t>
        </is>
      </c>
      <c r="E1961" s="0" t="inlineStr">
        <is>
          <t>ISU RIDGEW M GY:128507C-L</t>
        </is>
      </c>
      <c r="F1961" s="0" t="inlineStr">
        <is>
          <t>'801128507064</t>
        </is>
      </c>
      <c r="G1961" s="0" t="inlineStr">
        <is>
          <t>MENS</t>
        </is>
      </c>
      <c r="H1961" s="0" t="inlineStr">
        <is>
          <t>L</t>
        </is>
      </c>
      <c r="I1961" s="0">
        <v>39.99</v>
      </c>
      <c r="J1961" s="0">
        <v>7</v>
      </c>
    </row>
    <row r="1962" spans="1:10" customHeight="0">
      <c r="A1962" s="0">
        <f>HYPERLINK("https://dl.dropboxusercontent.com/scl/fi/70m7hq0vxrglqpx8rkd2b/128507t.jpg?rlkey=sbdz4qae6ux4ufcoqnzv03gr8&amp;dl=0","Click to download Image")</f>
      </c>
      <c r="B1962" s="0">
        <f>HYPERLINK("https://dl.dropboxusercontent.com/scl/fi/1ahrmmqh7m8im8p4h7b7m/2january-20201mens.jpg?rlkey=dm1nem34mwiw21giho045aj8k&amp;dl=0","Click to download SizeChart")</f>
      </c>
      <c r="C1962" s="0" t="inlineStr">
        <is>
          <t>Ridgeway Men's Midweight Hoodie</t>
        </is>
      </c>
      <c r="D1962" s="0" t="inlineStr">
        <is>
          <t>'128507</t>
        </is>
      </c>
      <c r="E1962" s="0" t="inlineStr">
        <is>
          <t>ISU RIDGEW M GY:128507D-XL</t>
        </is>
      </c>
      <c r="F1962" s="0" t="inlineStr">
        <is>
          <t>'801128507071</t>
        </is>
      </c>
      <c r="G1962" s="0" t="inlineStr">
        <is>
          <t>MENS</t>
        </is>
      </c>
      <c r="H1962" s="0" t="inlineStr">
        <is>
          <t>XL</t>
        </is>
      </c>
      <c r="I1962" s="0">
        <v>39.99</v>
      </c>
      <c r="J1962" s="0">
        <v>12</v>
      </c>
    </row>
    <row r="1963" spans="1:10" customHeight="0">
      <c r="A1963" s="0">
        <f>HYPERLINK("https://dl.dropboxusercontent.com/scl/fi/70m7hq0vxrglqpx8rkd2b/128507t.jpg?rlkey=sbdz4qae6ux4ufcoqnzv03gr8&amp;dl=0","Click to download Image")</f>
      </c>
      <c r="B1963" s="0">
        <f>HYPERLINK("https://dl.dropboxusercontent.com/scl/fi/1ahrmmqh7m8im8p4h7b7m/2january-20201mens.jpg?rlkey=dm1nem34mwiw21giho045aj8k&amp;dl=0","Click to download SizeChart")</f>
      </c>
      <c r="C1963" s="0" t="inlineStr">
        <is>
          <t>Ridgeway Men's Midweight Hoodie</t>
        </is>
      </c>
      <c r="D1963" s="0" t="inlineStr">
        <is>
          <t>'128507</t>
        </is>
      </c>
      <c r="E1963" s="0" t="inlineStr">
        <is>
          <t>ISU RIDGEW M GY:128507E-2XL</t>
        </is>
      </c>
      <c r="F1963" s="0" t="inlineStr">
        <is>
          <t>'801128507088</t>
        </is>
      </c>
      <c r="G1963" s="0" t="inlineStr">
        <is>
          <t>MENS</t>
        </is>
      </c>
      <c r="H1963" s="0" t="inlineStr">
        <is>
          <t>2XL</t>
        </is>
      </c>
      <c r="I1963" s="0">
        <v>41.99</v>
      </c>
      <c r="J1963" s="0">
        <v>12</v>
      </c>
    </row>
    <row r="1964" spans="1:10" customHeight="0">
      <c r="A1964" s="0">
        <f>HYPERLINK("https://dl.dropboxusercontent.com/scl/fi/70m7hq0vxrglqpx8rkd2b/128507t.jpg?rlkey=sbdz4qae6ux4ufcoqnzv03gr8&amp;dl=0","Click to download Image")</f>
      </c>
      <c r="B1964" s="0">
        <f>HYPERLINK("https://dl.dropboxusercontent.com/scl/fi/1ahrmmqh7m8im8p4h7b7m/2january-20201mens.jpg?rlkey=dm1nem34mwiw21giho045aj8k&amp;dl=0","Click to download SizeChart")</f>
      </c>
      <c r="C1964" s="0" t="inlineStr">
        <is>
          <t>Ridgeway Men's Midweight Hoodie</t>
        </is>
      </c>
      <c r="D1964" s="0" t="inlineStr">
        <is>
          <t>'128507</t>
        </is>
      </c>
      <c r="E1964" s="0" t="inlineStr">
        <is>
          <t>ISU RIDGEW M GY:128507F-3XL</t>
        </is>
      </c>
      <c r="F1964" s="0" t="inlineStr">
        <is>
          <t>'801128507095</t>
        </is>
      </c>
      <c r="G1964" s="0" t="inlineStr">
        <is>
          <t>MENS</t>
        </is>
      </c>
      <c r="H1964" s="0" t="inlineStr">
        <is>
          <t>3XL</t>
        </is>
      </c>
      <c r="I1964" s="0">
        <v>41.99</v>
      </c>
      <c r="J1964" s="0">
        <v>8</v>
      </c>
    </row>
    <row r="1965" spans="1:10" customHeight="0">
      <c r="A1965" s="0">
        <f>HYPERLINK("https://dl.dropboxusercontent.com/scl/fi/2pttap7fsqemrlf8k8c9e/97200af.jpg?rlkey=5xf2ia7dukohtrt2ktbvljne9&amp;dl=0","Click to download Image")</f>
      </c>
      <c r="B1965" s="0">
        <f>HYPERLINK("https://dl.dropboxusercontent.com/scl/fi/vjv1lrwgp0ytsuevipmq6/mens-d.jpg?rlkey=xq8txuoic3bgbwter1ryh2zlw&amp;dl=0","Click to download SizeChart")</f>
      </c>
      <c r="C1965" s="0" t="inlineStr">
        <is>
          <t>Logan Men's Windbreaker</t>
        </is>
      </c>
      <c r="D1965" s="0" t="inlineStr">
        <is>
          <t>'97200</t>
        </is>
      </c>
      <c r="E1965" s="0" t="inlineStr">
        <is>
          <t>LOGAN:97200A-S</t>
        </is>
      </c>
      <c r="F1965" s="0" t="inlineStr">
        <is>
          <t>'000000000000</t>
        </is>
      </c>
      <c r="G1965" s="0" t="inlineStr">
        <is>
          <t>MENS</t>
        </is>
      </c>
      <c r="H1965" s="0" t="inlineStr">
        <is>
          <t>S</t>
        </is>
      </c>
      <c r="I1965" s="0">
        <v>54.99</v>
      </c>
      <c r="J1965" s="0">
        <v>14</v>
      </c>
    </row>
    <row r="1966" spans="1:10" customHeight="0">
      <c r="A1966" s="0">
        <f>HYPERLINK("https://dl.dropboxusercontent.com/scl/fi/2pttap7fsqemrlf8k8c9e/97200af.jpg?rlkey=5xf2ia7dukohtrt2ktbvljne9&amp;dl=0","Click to download Image")</f>
      </c>
      <c r="B1966" s="0">
        <f>HYPERLINK("https://dl.dropboxusercontent.com/scl/fi/vjv1lrwgp0ytsuevipmq6/mens-d.jpg?rlkey=xq8txuoic3bgbwter1ryh2zlw&amp;dl=0","Click to download SizeChart")</f>
      </c>
      <c r="C1966" s="0" t="inlineStr">
        <is>
          <t>Logan Men's Windbreaker</t>
        </is>
      </c>
      <c r="D1966" s="0" t="inlineStr">
        <is>
          <t>'97200</t>
        </is>
      </c>
      <c r="E1966" s="0" t="inlineStr">
        <is>
          <t>LOGAN:97200B-M</t>
        </is>
      </c>
      <c r="F1966" s="0" t="inlineStr">
        <is>
          <t>'000000000000</t>
        </is>
      </c>
      <c r="G1966" s="0" t="inlineStr">
        <is>
          <t>MENS</t>
        </is>
      </c>
      <c r="H1966" s="0" t="inlineStr">
        <is>
          <t>M</t>
        </is>
      </c>
      <c r="I1966" s="0">
        <v>54.99</v>
      </c>
      <c r="J1966" s="0">
        <v>12</v>
      </c>
    </row>
    <row r="1967" spans="1:10" customHeight="0">
      <c r="A1967" s="0">
        <f>HYPERLINK("https://dl.dropboxusercontent.com/scl/fi/2pttap7fsqemrlf8k8c9e/97200af.jpg?rlkey=5xf2ia7dukohtrt2ktbvljne9&amp;dl=0","Click to download Image")</f>
      </c>
      <c r="B1967" s="0">
        <f>HYPERLINK("https://dl.dropboxusercontent.com/scl/fi/vjv1lrwgp0ytsuevipmq6/mens-d.jpg?rlkey=xq8txuoic3bgbwter1ryh2zlw&amp;dl=0","Click to download SizeChart")</f>
      </c>
      <c r="C1967" s="0" t="inlineStr">
        <is>
          <t>Logan Men's Windbreaker</t>
        </is>
      </c>
      <c r="D1967" s="0" t="inlineStr">
        <is>
          <t>'97200</t>
        </is>
      </c>
      <c r="E1967" s="0" t="inlineStr">
        <is>
          <t>LOGAN:97200E-2XL</t>
        </is>
      </c>
      <c r="F1967" s="0" t="inlineStr">
        <is>
          <t>'000000000000</t>
        </is>
      </c>
      <c r="G1967" s="0" t="inlineStr">
        <is>
          <t>MENS</t>
        </is>
      </c>
      <c r="H1967" s="0" t="inlineStr">
        <is>
          <t>2XL</t>
        </is>
      </c>
      <c r="I1967" s="0">
        <v>56.99</v>
      </c>
      <c r="J1967" s="0">
        <v>16</v>
      </c>
    </row>
    <row r="1968" spans="1:10" customHeight="0">
      <c r="A1968" s="0">
        <f>HYPERLINK("https://dl.dropboxusercontent.com/scl/fi/2pttap7fsqemrlf8k8c9e/97200af.jpg?rlkey=5xf2ia7dukohtrt2ktbvljne9&amp;dl=0","Click to download Image")</f>
      </c>
      <c r="B1968" s="0">
        <f>HYPERLINK("https://dl.dropboxusercontent.com/scl/fi/vjv1lrwgp0ytsuevipmq6/mens-d.jpg?rlkey=xq8txuoic3bgbwter1ryh2zlw&amp;dl=0","Click to download SizeChart")</f>
      </c>
      <c r="C1968" s="0" t="inlineStr">
        <is>
          <t>Logan Men's Windbreaker</t>
        </is>
      </c>
      <c r="D1968" s="0" t="inlineStr">
        <is>
          <t>'97200</t>
        </is>
      </c>
      <c r="E1968" s="0" t="inlineStr">
        <is>
          <t>LOGAN:97200F-3XL</t>
        </is>
      </c>
      <c r="F1968" s="0" t="inlineStr">
        <is>
          <t>'000000000000</t>
        </is>
      </c>
      <c r="G1968" s="0" t="inlineStr">
        <is>
          <t>MENS</t>
        </is>
      </c>
      <c r="H1968" s="0" t="inlineStr">
        <is>
          <t>3XL</t>
        </is>
      </c>
      <c r="I1968" s="0">
        <v>56.99</v>
      </c>
      <c r="J1968" s="0">
        <v>15</v>
      </c>
    </row>
    <row r="1969" spans="1:10" customHeight="0">
      <c r="A1969" s="0">
        <f>HYPERLINK("https://dl.dropboxusercontent.com/scl/fi/y0ucn1lqw6a8bwfhxftyn/116889-af.jpg?rlkey=11675zzgjfrbvwu0kugje8gir&amp;dl=0","Click to download Image")</f>
      </c>
      <c r="C1969" s="0" t="inlineStr">
        <is>
          <t>Magnus Men's Cap</t>
        </is>
      </c>
      <c r="D1969" s="0" t="inlineStr">
        <is>
          <t>'116889</t>
        </is>
      </c>
      <c r="E1969" s="0" t="inlineStr">
        <is>
          <t>ISU MAGNUS A KHAKI:116889</t>
        </is>
      </c>
      <c r="F1969" s="0" t="inlineStr">
        <is>
          <t>'701116889007</t>
        </is>
      </c>
      <c r="G1969" s="0" t="inlineStr">
        <is>
          <t>MENS</t>
        </is>
      </c>
      <c r="H1969" s="0" t="inlineStr">
        <is>
          <t>STANDARD MENS</t>
        </is>
      </c>
      <c r="I1969" s="0">
        <v>19.99</v>
      </c>
      <c r="J1969" s="0">
        <v>5</v>
      </c>
    </row>
    <row r="1970" spans="1:10" customHeight="0">
      <c r="A1970" s="0">
        <f>HYPERLINK("https://dl.dropboxusercontent.com/scl/fi/akzq7eml1g49w3k6xu0jv/117186-af.jpg?rlkey=jssfovth5eictgw07e7564ne6&amp;dl=0","Click to download Image")</f>
      </c>
      <c r="C1970" s="0" t="inlineStr">
        <is>
          <t>Nyomi Women's Cap</t>
        </is>
      </c>
      <c r="D1970" s="0" t="inlineStr">
        <is>
          <t>'117186</t>
        </is>
      </c>
      <c r="E1970" s="0" t="inlineStr">
        <is>
          <t>ISU NYOMI A GREY:117186</t>
        </is>
      </c>
      <c r="F1970" s="0" t="inlineStr">
        <is>
          <t>'701117186013</t>
        </is>
      </c>
      <c r="G1970" s="0" t="inlineStr">
        <is>
          <t>WOMENS</t>
        </is>
      </c>
      <c r="H1970" s="0" t="inlineStr">
        <is>
          <t>WOMENS</t>
        </is>
      </c>
      <c r="I1970" s="0">
        <v>19.99</v>
      </c>
      <c r="J1970" s="0">
        <v>15</v>
      </c>
    </row>
    <row r="1971" spans="1:10" customHeight="0">
      <c r="A1971" s="0">
        <f>HYPERLINK("https://dl.dropboxusercontent.com/scl/fi/uyjpw2nkev06tzxbaph5r/104732af15633.jpg?rlkey=k7ic9cz9h41u20ps9juhfe2fu&amp;dl=0","Click to download Image")</f>
      </c>
      <c r="B1971" s="0">
        <f>HYPERLINK("https://dl.dropboxusercontent.com/scl/fi/m2d8wl7q74vo8iy9wz5kz/10-18-size-chartsmens-athletic.jpg?rlkey=073sqb16xo6mleck1byeuhoyu&amp;dl=0","Click to download SizeChart")</f>
      </c>
      <c r="C1971" s="0" t="inlineStr">
        <is>
          <t>Ramsey Men's Midweight Hoodie</t>
        </is>
      </c>
      <c r="D1971" s="0" t="inlineStr">
        <is>
          <t>'104732</t>
        </is>
      </c>
      <c r="E1971" s="0" t="inlineStr">
        <is>
          <t>RAMSEY:104732A-S</t>
        </is>
      </c>
      <c r="F1971" s="0" t="inlineStr">
        <is>
          <t>'000000000000</t>
        </is>
      </c>
      <c r="G1971" s="0" t="inlineStr">
        <is>
          <t>MENS</t>
        </is>
      </c>
      <c r="H1971" s="0" t="inlineStr">
        <is>
          <t>S</t>
        </is>
      </c>
      <c r="I1971" s="0">
        <v>39.99</v>
      </c>
      <c r="J1971" s="0">
        <v>3</v>
      </c>
    </row>
    <row r="1972" spans="1:10" customHeight="0">
      <c r="A1972" s="0">
        <f>HYPERLINK("https://dl.dropboxusercontent.com/scl/fi/uyjpw2nkev06tzxbaph5r/104732af15633.jpg?rlkey=k7ic9cz9h41u20ps9juhfe2fu&amp;dl=0","Click to download Image")</f>
      </c>
      <c r="B1972" s="0">
        <f>HYPERLINK("https://dl.dropboxusercontent.com/scl/fi/m2d8wl7q74vo8iy9wz5kz/10-18-size-chartsmens-athletic.jpg?rlkey=073sqb16xo6mleck1byeuhoyu&amp;dl=0","Click to download SizeChart")</f>
      </c>
      <c r="C1972" s="0" t="inlineStr">
        <is>
          <t>Ramsey Men's Midweight Hoodie</t>
        </is>
      </c>
      <c r="D1972" s="0" t="inlineStr">
        <is>
          <t>'104732</t>
        </is>
      </c>
      <c r="E1972" s="0" t="inlineStr">
        <is>
          <t>RAMSEY:104732B-M</t>
        </is>
      </c>
      <c r="F1972" s="0" t="inlineStr">
        <is>
          <t>'000000000000</t>
        </is>
      </c>
      <c r="G1972" s="0" t="inlineStr">
        <is>
          <t>MENS</t>
        </is>
      </c>
      <c r="H1972" s="0" t="inlineStr">
        <is>
          <t>M</t>
        </is>
      </c>
      <c r="I1972" s="0">
        <v>39.99</v>
      </c>
      <c r="J1972" s="0">
        <v>8</v>
      </c>
    </row>
    <row r="1973" spans="1:10" customHeight="0">
      <c r="A1973" s="0">
        <f>HYPERLINK("https://dl.dropboxusercontent.com/scl/fi/uyjpw2nkev06tzxbaph5r/104732af15633.jpg?rlkey=k7ic9cz9h41u20ps9juhfe2fu&amp;dl=0","Click to download Image")</f>
      </c>
      <c r="B1973" s="0">
        <f>HYPERLINK("https://dl.dropboxusercontent.com/scl/fi/m2d8wl7q74vo8iy9wz5kz/10-18-size-chartsmens-athletic.jpg?rlkey=073sqb16xo6mleck1byeuhoyu&amp;dl=0","Click to download SizeChart")</f>
      </c>
      <c r="C1973" s="0" t="inlineStr">
        <is>
          <t>Ramsey Men's Midweight Hoodie</t>
        </is>
      </c>
      <c r="D1973" s="0" t="inlineStr">
        <is>
          <t>'104732</t>
        </is>
      </c>
      <c r="E1973" s="0" t="inlineStr">
        <is>
          <t>RAMSEY:104732C-L</t>
        </is>
      </c>
      <c r="F1973" s="0" t="inlineStr">
        <is>
          <t>'000000000000</t>
        </is>
      </c>
      <c r="G1973" s="0" t="inlineStr">
        <is>
          <t>MENS</t>
        </is>
      </c>
      <c r="H1973" s="0" t="inlineStr">
        <is>
          <t>L</t>
        </is>
      </c>
      <c r="I1973" s="0">
        <v>39.99</v>
      </c>
      <c r="J1973" s="0">
        <v>4</v>
      </c>
    </row>
    <row r="1974" spans="1:10" customHeight="0">
      <c r="A1974" s="0">
        <f>HYPERLINK("https://dl.dropboxusercontent.com/scl/fi/uyjpw2nkev06tzxbaph5r/104732af15633.jpg?rlkey=k7ic9cz9h41u20ps9juhfe2fu&amp;dl=0","Click to download Image")</f>
      </c>
      <c r="B1974" s="0">
        <f>HYPERLINK("https://dl.dropboxusercontent.com/scl/fi/m2d8wl7q74vo8iy9wz5kz/10-18-size-chartsmens-athletic.jpg?rlkey=073sqb16xo6mleck1byeuhoyu&amp;dl=0","Click to download SizeChart")</f>
      </c>
      <c r="C1974" s="0" t="inlineStr">
        <is>
          <t>Ramsey Men's Midweight Hoodie</t>
        </is>
      </c>
      <c r="D1974" s="0" t="inlineStr">
        <is>
          <t>'104732</t>
        </is>
      </c>
      <c r="E1974" s="0" t="inlineStr">
        <is>
          <t>RAMSEY:104732D-XL</t>
        </is>
      </c>
      <c r="F1974" s="0" t="inlineStr">
        <is>
          <t>'000000000000</t>
        </is>
      </c>
      <c r="G1974" s="0" t="inlineStr">
        <is>
          <t>MENS</t>
        </is>
      </c>
      <c r="H1974" s="0" t="inlineStr">
        <is>
          <t>XL</t>
        </is>
      </c>
      <c r="I1974" s="0">
        <v>39.99</v>
      </c>
      <c r="J1974" s="0">
        <v>0</v>
      </c>
    </row>
    <row r="1975" spans="1:10" customHeight="0">
      <c r="A1975" s="0">
        <f>HYPERLINK("https://dl.dropboxusercontent.com/scl/fi/uyjpw2nkev06tzxbaph5r/104732af15633.jpg?rlkey=k7ic9cz9h41u20ps9juhfe2fu&amp;dl=0","Click to download Image")</f>
      </c>
      <c r="B1975" s="0">
        <f>HYPERLINK("https://dl.dropboxusercontent.com/scl/fi/m2d8wl7q74vo8iy9wz5kz/10-18-size-chartsmens-athletic.jpg?rlkey=073sqb16xo6mleck1byeuhoyu&amp;dl=0","Click to download SizeChart")</f>
      </c>
      <c r="C1975" s="0" t="inlineStr">
        <is>
          <t>Ramsey Men's Midweight Hoodie</t>
        </is>
      </c>
      <c r="D1975" s="0" t="inlineStr">
        <is>
          <t>'104732</t>
        </is>
      </c>
      <c r="E1975" s="0" t="inlineStr">
        <is>
          <t>RAMSEY:104732E-2XL</t>
        </is>
      </c>
      <c r="F1975" s="0" t="inlineStr">
        <is>
          <t>'000000000000</t>
        </is>
      </c>
      <c r="G1975" s="0" t="inlineStr">
        <is>
          <t>MENS</t>
        </is>
      </c>
      <c r="H1975" s="0" t="inlineStr">
        <is>
          <t>2XL</t>
        </is>
      </c>
      <c r="I1975" s="0">
        <v>39.99</v>
      </c>
      <c r="J1975" s="0">
        <v>9</v>
      </c>
    </row>
    <row r="1976" spans="1:10" customHeight="0">
      <c r="A1976" s="0">
        <f>HYPERLINK("https://dl.dropboxusercontent.com/scl/fi/uyjpw2nkev06tzxbaph5r/104732af15633.jpg?rlkey=k7ic9cz9h41u20ps9juhfe2fu&amp;dl=0","Click to download Image")</f>
      </c>
      <c r="B1976" s="0">
        <f>HYPERLINK("https://dl.dropboxusercontent.com/scl/fi/m2d8wl7q74vo8iy9wz5kz/10-18-size-chartsmens-athletic.jpg?rlkey=073sqb16xo6mleck1byeuhoyu&amp;dl=0","Click to download SizeChart")</f>
      </c>
      <c r="C1976" s="0" t="inlineStr">
        <is>
          <t>Ramsey Men's Midweight Hoodie</t>
        </is>
      </c>
      <c r="D1976" s="0" t="inlineStr">
        <is>
          <t>'104732</t>
        </is>
      </c>
      <c r="E1976" s="0" t="inlineStr">
        <is>
          <t>RAMSEY:104732F-3XL</t>
        </is>
      </c>
      <c r="F1976" s="0" t="inlineStr">
        <is>
          <t>'000000000000</t>
        </is>
      </c>
      <c r="G1976" s="0" t="inlineStr">
        <is>
          <t>MENS</t>
        </is>
      </c>
      <c r="H1976" s="0" t="inlineStr">
        <is>
          <t>3XL</t>
        </is>
      </c>
      <c r="I1976" s="0">
        <v>39.99</v>
      </c>
      <c r="J1976" s="0">
        <v>6</v>
      </c>
    </row>
    <row r="1977" spans="1:10" customHeight="0">
      <c r="A1977" s="0">
        <f>HYPERLINK("https://dl.dropboxusercontent.com/scl/fi/o8j62a9ajxozo3cpqohc0/11082318823.jpg?rlkey=ofmfwlepz5uxa6nuwlrjcnx1p&amp;dl=0","Click to download Image")</f>
      </c>
      <c r="C1977" s="0" t="inlineStr">
        <is>
          <t>Cuffed Beanie</t>
        </is>
      </c>
      <c r="D1977" s="0" t="inlineStr">
        <is>
          <t>'110823</t>
        </is>
      </c>
      <c r="E1977" s="0" t="inlineStr">
        <is>
          <t>ISU CARDINAL CUFFED:110823</t>
        </is>
      </c>
      <c r="F1977" s="0" t="inlineStr">
        <is>
          <t>'700110823017</t>
        </is>
      </c>
      <c r="G1977" s="0" t="inlineStr">
        <is>
          <t>MENS</t>
        </is>
      </c>
      <c r="H1977" s="0" t="inlineStr">
        <is>
          <t>ADULT</t>
        </is>
      </c>
      <c r="I1977" s="0">
        <v>19.99</v>
      </c>
      <c r="J1977" s="0">
        <v>18</v>
      </c>
    </row>
    <row r="1978" spans="1:10" customHeight="0">
      <c r="A1978" s="0">
        <f>HYPERLINK("https://dl.dropboxusercontent.com/scl/fi/ckad07z09f66gia701ett/115326-af.jpg?rlkey=ny11ixyj06kc7q4sd8g21mmzn&amp;dl=0","Click to download Image")</f>
      </c>
      <c r="B1978" s="0">
        <f>HYPERLINK("https://dl.dropboxusercontent.com/scl/fi/gvicc8xnxayc0l78w1zz5/2january-20201mens.jpg?rlkey=youmzyacdkalx2r6yf9ukoobc&amp;dl=0","Click to download SizeChart")</f>
      </c>
      <c r="C1978" s="0" t="inlineStr">
        <is>
          <t>Andy Men's Midweight Hoodie</t>
        </is>
      </c>
      <c r="D1978" s="0" t="inlineStr">
        <is>
          <t>'115326</t>
        </is>
      </c>
      <c r="E1978" s="0" t="inlineStr">
        <is>
          <t>ISU ANDY CARDINAL:115326A-S</t>
        </is>
      </c>
      <c r="F1978" s="0" t="inlineStr">
        <is>
          <t>'801115326043</t>
        </is>
      </c>
      <c r="G1978" s="0" t="inlineStr">
        <is>
          <t>MENS</t>
        </is>
      </c>
      <c r="H1978" s="0" t="inlineStr">
        <is>
          <t>S</t>
        </is>
      </c>
      <c r="I1978" s="0">
        <v>39.99</v>
      </c>
      <c r="J1978" s="0">
        <v>0</v>
      </c>
    </row>
    <row r="1979" spans="1:10" customHeight="0">
      <c r="A1979" s="0">
        <f>HYPERLINK("https://dl.dropboxusercontent.com/scl/fi/ckad07z09f66gia701ett/115326-af.jpg?rlkey=ny11ixyj06kc7q4sd8g21mmzn&amp;dl=0","Click to download Image")</f>
      </c>
      <c r="B1979" s="0">
        <f>HYPERLINK("https://dl.dropboxusercontent.com/scl/fi/gvicc8xnxayc0l78w1zz5/2january-20201mens.jpg?rlkey=youmzyacdkalx2r6yf9ukoobc&amp;dl=0","Click to download SizeChart")</f>
      </c>
      <c r="C1979" s="0" t="inlineStr">
        <is>
          <t>Andy Men's Midweight Hoodie</t>
        </is>
      </c>
      <c r="D1979" s="0" t="inlineStr">
        <is>
          <t>'115326</t>
        </is>
      </c>
      <c r="E1979" s="0" t="inlineStr">
        <is>
          <t>ISU ANDY CARDINAL:115326B-M</t>
        </is>
      </c>
      <c r="F1979" s="0" t="inlineStr">
        <is>
          <t>'801115326050</t>
        </is>
      </c>
      <c r="G1979" s="0" t="inlineStr">
        <is>
          <t>MENS</t>
        </is>
      </c>
      <c r="H1979" s="0" t="inlineStr">
        <is>
          <t>M</t>
        </is>
      </c>
      <c r="I1979" s="0">
        <v>39.99</v>
      </c>
      <c r="J1979" s="0">
        <v>3</v>
      </c>
    </row>
    <row r="1980" spans="1:10" customHeight="0">
      <c r="A1980" s="0">
        <f>HYPERLINK("https://dl.dropboxusercontent.com/scl/fi/ckad07z09f66gia701ett/115326-af.jpg?rlkey=ny11ixyj06kc7q4sd8g21mmzn&amp;dl=0","Click to download Image")</f>
      </c>
      <c r="B1980" s="0">
        <f>HYPERLINK("https://dl.dropboxusercontent.com/scl/fi/gvicc8xnxayc0l78w1zz5/2january-20201mens.jpg?rlkey=youmzyacdkalx2r6yf9ukoobc&amp;dl=0","Click to download SizeChart")</f>
      </c>
      <c r="C1980" s="0" t="inlineStr">
        <is>
          <t>Andy Men's Midweight Hoodie</t>
        </is>
      </c>
      <c r="D1980" s="0" t="inlineStr">
        <is>
          <t>'115326</t>
        </is>
      </c>
      <c r="E1980" s="0" t="inlineStr">
        <is>
          <t>ISU ANDY CARDINAL:115326C-L</t>
        </is>
      </c>
      <c r="F1980" s="0" t="inlineStr">
        <is>
          <t>'801115326067</t>
        </is>
      </c>
      <c r="G1980" s="0" t="inlineStr">
        <is>
          <t>MENS</t>
        </is>
      </c>
      <c r="H1980" s="0" t="inlineStr">
        <is>
          <t>L</t>
        </is>
      </c>
      <c r="I1980" s="0">
        <v>39.99</v>
      </c>
      <c r="J1980" s="0">
        <v>5</v>
      </c>
    </row>
    <row r="1981" spans="1:10" customHeight="0">
      <c r="A1981" s="0">
        <f>HYPERLINK("https://dl.dropboxusercontent.com/scl/fi/ckad07z09f66gia701ett/115326-af.jpg?rlkey=ny11ixyj06kc7q4sd8g21mmzn&amp;dl=0","Click to download Image")</f>
      </c>
      <c r="B1981" s="0">
        <f>HYPERLINK("https://dl.dropboxusercontent.com/scl/fi/gvicc8xnxayc0l78w1zz5/2january-20201mens.jpg?rlkey=youmzyacdkalx2r6yf9ukoobc&amp;dl=0","Click to download SizeChart")</f>
      </c>
      <c r="C1981" s="0" t="inlineStr">
        <is>
          <t>Andy Men's Midweight Hoodie</t>
        </is>
      </c>
      <c r="D1981" s="0" t="inlineStr">
        <is>
          <t>'115326</t>
        </is>
      </c>
      <c r="E1981" s="0" t="inlineStr">
        <is>
          <t>ISU ANDY CARDINAL:115326D-XL</t>
        </is>
      </c>
      <c r="F1981" s="0" t="inlineStr">
        <is>
          <t>'801115326074</t>
        </is>
      </c>
      <c r="G1981" s="0" t="inlineStr">
        <is>
          <t>MENS</t>
        </is>
      </c>
      <c r="H1981" s="0" t="inlineStr">
        <is>
          <t>XL</t>
        </is>
      </c>
      <c r="I1981" s="0">
        <v>39.99</v>
      </c>
      <c r="J1981" s="0">
        <v>5</v>
      </c>
    </row>
    <row r="1982" spans="1:10" customHeight="0">
      <c r="A1982" s="0">
        <f>HYPERLINK("https://dl.dropboxusercontent.com/scl/fi/ckad07z09f66gia701ett/115326-af.jpg?rlkey=ny11ixyj06kc7q4sd8g21mmzn&amp;dl=0","Click to download Image")</f>
      </c>
      <c r="B1982" s="0">
        <f>HYPERLINK("https://dl.dropboxusercontent.com/scl/fi/gvicc8xnxayc0l78w1zz5/2january-20201mens.jpg?rlkey=youmzyacdkalx2r6yf9ukoobc&amp;dl=0","Click to download SizeChart")</f>
      </c>
      <c r="C1982" s="0" t="inlineStr">
        <is>
          <t>Andy Men's Midweight Hoodie</t>
        </is>
      </c>
      <c r="D1982" s="0" t="inlineStr">
        <is>
          <t>'115326</t>
        </is>
      </c>
      <c r="E1982" s="0" t="inlineStr">
        <is>
          <t>ISU ANDY CARDINAL:115326E-2XL</t>
        </is>
      </c>
      <c r="F1982" s="0" t="inlineStr">
        <is>
          <t>'801115326081</t>
        </is>
      </c>
      <c r="G1982" s="0" t="inlineStr">
        <is>
          <t>MENS</t>
        </is>
      </c>
      <c r="H1982" s="0" t="inlineStr">
        <is>
          <t>2XL</t>
        </is>
      </c>
      <c r="I1982" s="0">
        <v>41.99</v>
      </c>
      <c r="J1982" s="0">
        <v>9</v>
      </c>
    </row>
    <row r="1983" spans="1:10" customHeight="0">
      <c r="A1983" s="0">
        <f>HYPERLINK("https://dl.dropboxusercontent.com/scl/fi/ckad07z09f66gia701ett/115326-af.jpg?rlkey=ny11ixyj06kc7q4sd8g21mmzn&amp;dl=0","Click to download Image")</f>
      </c>
      <c r="B1983" s="0">
        <f>HYPERLINK("https://dl.dropboxusercontent.com/scl/fi/gvicc8xnxayc0l78w1zz5/2january-20201mens.jpg?rlkey=youmzyacdkalx2r6yf9ukoobc&amp;dl=0","Click to download SizeChart")</f>
      </c>
      <c r="C1983" s="0" t="inlineStr">
        <is>
          <t>Andy Men's Midweight Hoodie</t>
        </is>
      </c>
      <c r="D1983" s="0" t="inlineStr">
        <is>
          <t>'115326</t>
        </is>
      </c>
      <c r="E1983" s="0" t="inlineStr">
        <is>
          <t>ISU ANDY CARDINAL:115326F-3XL</t>
        </is>
      </c>
      <c r="F1983" s="0" t="inlineStr">
        <is>
          <t>'801115326098</t>
        </is>
      </c>
      <c r="G1983" s="0" t="inlineStr">
        <is>
          <t>MENS</t>
        </is>
      </c>
      <c r="H1983" s="0" t="inlineStr">
        <is>
          <t>3XL</t>
        </is>
      </c>
      <c r="I1983" s="0">
        <v>41.99</v>
      </c>
      <c r="J1983" s="0">
        <v>6</v>
      </c>
    </row>
    <row r="1984" spans="1:10" customHeight="0">
      <c r="A1984" s="0">
        <f>HYPERLINK("https://dl.dropboxusercontent.com/scl/fi/emfmc3hqtl02ve69lfvmq/isustormf74279.jpg?rlkey=39ophllvk8glwdgvt87xru33e&amp;dl=0","Click to download Image")</f>
      </c>
      <c r="B1984" s="0">
        <f>HYPERLINK("https://dl.dropboxusercontent.com/scl/fi/ydvmo92ojoazdgwl348n2/womens-hoodie-and-sweatshirt-size-chartsjetta.jpg?rlkey=mxi61znevghpopgawrx9bs1md&amp;dl=0","Click to download SizeChart")</f>
      </c>
      <c r="C1984" s="0" t="inlineStr">
        <is>
          <t>Jetta Women's Sherpa Hoodie</t>
        </is>
      </c>
      <c r="D1984" s="0" t="inlineStr">
        <is>
          <t>'133641</t>
        </is>
      </c>
      <c r="E1984" s="0" t="inlineStr">
        <is>
          <t>ISU JETTA W BK:133641A-S</t>
        </is>
      </c>
      <c r="F1984" s="0" t="inlineStr">
        <is>
          <t>'801133641043</t>
        </is>
      </c>
      <c r="G1984" s="0" t="inlineStr">
        <is>
          <t>WOMENS</t>
        </is>
      </c>
      <c r="H1984" s="0" t="inlineStr">
        <is>
          <t>S</t>
        </is>
      </c>
      <c r="I1984" s="0">
        <v>34.99</v>
      </c>
      <c r="J1984" s="0">
        <v>7</v>
      </c>
    </row>
    <row r="1985" spans="1:10" customHeight="0">
      <c r="A1985" s="0">
        <f>HYPERLINK("https://dl.dropboxusercontent.com/scl/fi/emfmc3hqtl02ve69lfvmq/isustormf74279.jpg?rlkey=39ophllvk8glwdgvt87xru33e&amp;dl=0","Click to download Image")</f>
      </c>
      <c r="B1985" s="0">
        <f>HYPERLINK("https://dl.dropboxusercontent.com/scl/fi/ydvmo92ojoazdgwl348n2/womens-hoodie-and-sweatshirt-size-chartsjetta.jpg?rlkey=mxi61znevghpopgawrx9bs1md&amp;dl=0","Click to download SizeChart")</f>
      </c>
      <c r="C1985" s="0" t="inlineStr">
        <is>
          <t>Jetta Women's Sherpa Hoodie</t>
        </is>
      </c>
      <c r="D1985" s="0" t="inlineStr">
        <is>
          <t>'133641</t>
        </is>
      </c>
      <c r="E1985" s="0" t="inlineStr">
        <is>
          <t>ISU JETTA W BK:133641B-M</t>
        </is>
      </c>
      <c r="F1985" s="0" t="inlineStr">
        <is>
          <t>'801133641050</t>
        </is>
      </c>
      <c r="G1985" s="0" t="inlineStr">
        <is>
          <t>WOMENS</t>
        </is>
      </c>
      <c r="H1985" s="0" t="inlineStr">
        <is>
          <t>M</t>
        </is>
      </c>
      <c r="I1985" s="0">
        <v>34.99</v>
      </c>
      <c r="J1985" s="0">
        <v>21</v>
      </c>
    </row>
    <row r="1986" spans="1:10" customHeight="0">
      <c r="A1986" s="0">
        <f>HYPERLINK("https://dl.dropboxusercontent.com/scl/fi/emfmc3hqtl02ve69lfvmq/isustormf74279.jpg?rlkey=39ophllvk8glwdgvt87xru33e&amp;dl=0","Click to download Image")</f>
      </c>
      <c r="B1986" s="0">
        <f>HYPERLINK("https://dl.dropboxusercontent.com/scl/fi/ydvmo92ojoazdgwl348n2/womens-hoodie-and-sweatshirt-size-chartsjetta.jpg?rlkey=mxi61znevghpopgawrx9bs1md&amp;dl=0","Click to download SizeChart")</f>
      </c>
      <c r="C1986" s="0" t="inlineStr">
        <is>
          <t>Jetta Women's Sherpa Hoodie</t>
        </is>
      </c>
      <c r="D1986" s="0" t="inlineStr">
        <is>
          <t>'133641</t>
        </is>
      </c>
      <c r="E1986" s="0" t="inlineStr">
        <is>
          <t>ISU JETTA W BK:133641C-L</t>
        </is>
      </c>
      <c r="F1986" s="0" t="inlineStr">
        <is>
          <t>'801133641067</t>
        </is>
      </c>
      <c r="G1986" s="0" t="inlineStr">
        <is>
          <t>WOMENS</t>
        </is>
      </c>
      <c r="H1986" s="0" t="inlineStr">
        <is>
          <t>L</t>
        </is>
      </c>
      <c r="I1986" s="0">
        <v>34.99</v>
      </c>
      <c r="J1986" s="0">
        <v>14</v>
      </c>
    </row>
    <row r="1987" spans="1:10" customHeight="0">
      <c r="A1987" s="0">
        <f>HYPERLINK("https://dl.dropboxusercontent.com/scl/fi/emfmc3hqtl02ve69lfvmq/isustormf74279.jpg?rlkey=39ophllvk8glwdgvt87xru33e&amp;dl=0","Click to download Image")</f>
      </c>
      <c r="B1987" s="0">
        <f>HYPERLINK("https://dl.dropboxusercontent.com/scl/fi/ydvmo92ojoazdgwl348n2/womens-hoodie-and-sweatshirt-size-chartsjetta.jpg?rlkey=mxi61znevghpopgawrx9bs1md&amp;dl=0","Click to download SizeChart")</f>
      </c>
      <c r="C1987" s="0" t="inlineStr">
        <is>
          <t>Jetta Women's Sherpa Hoodie</t>
        </is>
      </c>
      <c r="D1987" s="0" t="inlineStr">
        <is>
          <t>'133641</t>
        </is>
      </c>
      <c r="E1987" s="0" t="inlineStr">
        <is>
          <t>ISU JETTA W BK:133641D-XL</t>
        </is>
      </c>
      <c r="F1987" s="0" t="inlineStr">
        <is>
          <t>'801133641074</t>
        </is>
      </c>
      <c r="G1987" s="0" t="inlineStr">
        <is>
          <t>WOMENS</t>
        </is>
      </c>
      <c r="H1987" s="0" t="inlineStr">
        <is>
          <t>XL</t>
        </is>
      </c>
      <c r="I1987" s="0">
        <v>34.99</v>
      </c>
      <c r="J1987" s="0">
        <v>0</v>
      </c>
    </row>
    <row r="1988" spans="1:10" customHeight="0">
      <c r="A1988" s="0">
        <f>HYPERLINK("https://dl.dropboxusercontent.com/scl/fi/emfmc3hqtl02ve69lfvmq/isustormf74279.jpg?rlkey=39ophllvk8glwdgvt87xru33e&amp;dl=0","Click to download Image")</f>
      </c>
      <c r="B1988" s="0">
        <f>HYPERLINK("https://dl.dropboxusercontent.com/scl/fi/ydvmo92ojoazdgwl348n2/womens-hoodie-and-sweatshirt-size-chartsjetta.jpg?rlkey=mxi61znevghpopgawrx9bs1md&amp;dl=0","Click to download SizeChart")</f>
      </c>
      <c r="C1988" s="0" t="inlineStr">
        <is>
          <t>Jetta Women's Sherpa Hoodie</t>
        </is>
      </c>
      <c r="D1988" s="0" t="inlineStr">
        <is>
          <t>'133641</t>
        </is>
      </c>
      <c r="E1988" s="0" t="inlineStr">
        <is>
          <t>ISU JETTA W BK:133641E-2XL</t>
        </is>
      </c>
      <c r="F1988" s="0" t="inlineStr">
        <is>
          <t>'801133641081</t>
        </is>
      </c>
      <c r="G1988" s="0" t="inlineStr">
        <is>
          <t>WOMENS</t>
        </is>
      </c>
      <c r="H1988" s="0" t="inlineStr">
        <is>
          <t>2XL</t>
        </is>
      </c>
      <c r="I1988" s="0">
        <v>36.99</v>
      </c>
      <c r="J1988" s="0">
        <v>5</v>
      </c>
    </row>
    <row r="1989" spans="1:10" customHeight="0">
      <c r="A1989" s="0">
        <f>HYPERLINK("https://dl.dropboxusercontent.com/scl/fi/emfmc3hqtl02ve69lfvmq/isustormf74279.jpg?rlkey=39ophllvk8glwdgvt87xru33e&amp;dl=0","Click to download Image")</f>
      </c>
      <c r="B1989" s="0">
        <f>HYPERLINK("https://dl.dropboxusercontent.com/scl/fi/ydvmo92ojoazdgwl348n2/womens-hoodie-and-sweatshirt-size-chartsjetta.jpg?rlkey=mxi61znevghpopgawrx9bs1md&amp;dl=0","Click to download SizeChart")</f>
      </c>
      <c r="C1989" s="0" t="inlineStr">
        <is>
          <t>Jetta Women's Sherpa Hoodie</t>
        </is>
      </c>
      <c r="D1989" s="0" t="inlineStr">
        <is>
          <t>'133641</t>
        </is>
      </c>
      <c r="E1989" s="0" t="inlineStr">
        <is>
          <t>ISU JETTA W BK:133641F-3XL</t>
        </is>
      </c>
      <c r="F1989" s="0" t="inlineStr">
        <is>
          <t>'801133641098</t>
        </is>
      </c>
      <c r="G1989" s="0" t="inlineStr">
        <is>
          <t>WOMENS</t>
        </is>
      </c>
      <c r="H1989" s="0" t="inlineStr">
        <is>
          <t>3XL</t>
        </is>
      </c>
      <c r="I1989" s="0">
        <v>36.99</v>
      </c>
      <c r="J1989" s="0">
        <v>5</v>
      </c>
    </row>
    <row r="1990" spans="1:10" customHeight="0">
      <c r="A1990" s="0">
        <f>HYPERLINK("https://dl.dropboxusercontent.com/scl/fi/et9ydearahxpu6qrwsjbu/gibson-150487-f.jpg?rlkey=5d98gn0yod9cgloxqv0q8cq8p&amp;dl=0","Click to download Image")</f>
      </c>
      <c r="B1990" s="0">
        <f>HYPERLINK("https://dl.dropboxusercontent.com/scl/fi/qmpur7fvmoq0wndkzr56f/2january-20201mens.jpg?rlkey=lc35aik67ed15rld4ozty6wzo&amp;dl=0","Click to download SizeChart")</f>
      </c>
      <c r="C1990" s="0" t="inlineStr">
        <is>
          <t>Gibson Men's Midweight Fleece Hoodie</t>
        </is>
      </c>
      <c r="D1990" s="0" t="inlineStr">
        <is>
          <t>'150487</t>
        </is>
      </c>
      <c r="E1990" s="0" t="inlineStr">
        <is>
          <t>ISU GIBSON M GD:150487A-S</t>
        </is>
      </c>
      <c r="F1990" s="0" t="inlineStr">
        <is>
          <t>'801150487044</t>
        </is>
      </c>
      <c r="G1990" s="0" t="inlineStr">
        <is>
          <t>MENS</t>
        </is>
      </c>
      <c r="H1990" s="0" t="inlineStr">
        <is>
          <t>S</t>
        </is>
      </c>
      <c r="I1990" s="0">
        <v>39.99</v>
      </c>
      <c r="J1990" s="0">
        <v>7</v>
      </c>
    </row>
    <row r="1991" spans="1:10" customHeight="0">
      <c r="A1991" s="0">
        <f>HYPERLINK("https://dl.dropboxusercontent.com/scl/fi/et9ydearahxpu6qrwsjbu/gibson-150487-f.jpg?rlkey=5d98gn0yod9cgloxqv0q8cq8p&amp;dl=0","Click to download Image")</f>
      </c>
      <c r="B1991" s="0">
        <f>HYPERLINK("https://dl.dropboxusercontent.com/scl/fi/qmpur7fvmoq0wndkzr56f/2january-20201mens.jpg?rlkey=lc35aik67ed15rld4ozty6wzo&amp;dl=0","Click to download SizeChart")</f>
      </c>
      <c r="C1991" s="0" t="inlineStr">
        <is>
          <t>Gibson Men's Midweight Fleece Hoodie</t>
        </is>
      </c>
      <c r="D1991" s="0" t="inlineStr">
        <is>
          <t>'150487</t>
        </is>
      </c>
      <c r="E1991" s="0" t="inlineStr">
        <is>
          <t>ISU GIBSON M GD:150487B-M</t>
        </is>
      </c>
      <c r="F1991" s="0" t="inlineStr">
        <is>
          <t>'801150487051</t>
        </is>
      </c>
      <c r="G1991" s="0" t="inlineStr">
        <is>
          <t>MENS</t>
        </is>
      </c>
      <c r="H1991" s="0" t="inlineStr">
        <is>
          <t>M</t>
        </is>
      </c>
      <c r="I1991" s="0">
        <v>39.99</v>
      </c>
      <c r="J1991" s="0">
        <v>9</v>
      </c>
    </row>
    <row r="1992" spans="1:10" customHeight="0">
      <c r="A1992" s="0">
        <f>HYPERLINK("https://dl.dropboxusercontent.com/scl/fi/et9ydearahxpu6qrwsjbu/gibson-150487-f.jpg?rlkey=5d98gn0yod9cgloxqv0q8cq8p&amp;dl=0","Click to download Image")</f>
      </c>
      <c r="B1992" s="0">
        <f>HYPERLINK("https://dl.dropboxusercontent.com/scl/fi/qmpur7fvmoq0wndkzr56f/2january-20201mens.jpg?rlkey=lc35aik67ed15rld4ozty6wzo&amp;dl=0","Click to download SizeChart")</f>
      </c>
      <c r="C1992" s="0" t="inlineStr">
        <is>
          <t>Gibson Men's Midweight Fleece Hoodie</t>
        </is>
      </c>
      <c r="D1992" s="0" t="inlineStr">
        <is>
          <t>'150487</t>
        </is>
      </c>
      <c r="E1992" s="0" t="inlineStr">
        <is>
          <t>ISU GIBSON M GD:150487C-L</t>
        </is>
      </c>
      <c r="F1992" s="0" t="inlineStr">
        <is>
          <t>'801150487068</t>
        </is>
      </c>
      <c r="G1992" s="0" t="inlineStr">
        <is>
          <t>MENS</t>
        </is>
      </c>
      <c r="H1992" s="0" t="inlineStr">
        <is>
          <t>L</t>
        </is>
      </c>
      <c r="I1992" s="0">
        <v>39.99</v>
      </c>
      <c r="J1992" s="0">
        <v>17</v>
      </c>
    </row>
    <row r="1993" spans="1:10" customHeight="0">
      <c r="A1993" s="0">
        <f>HYPERLINK("https://dl.dropboxusercontent.com/scl/fi/et9ydearahxpu6qrwsjbu/gibson-150487-f.jpg?rlkey=5d98gn0yod9cgloxqv0q8cq8p&amp;dl=0","Click to download Image")</f>
      </c>
      <c r="B1993" s="0">
        <f>HYPERLINK("https://dl.dropboxusercontent.com/scl/fi/qmpur7fvmoq0wndkzr56f/2january-20201mens.jpg?rlkey=lc35aik67ed15rld4ozty6wzo&amp;dl=0","Click to download SizeChart")</f>
      </c>
      <c r="C1993" s="0" t="inlineStr">
        <is>
          <t>Gibson Men's Midweight Fleece Hoodie</t>
        </is>
      </c>
      <c r="D1993" s="0" t="inlineStr">
        <is>
          <t>'150487</t>
        </is>
      </c>
      <c r="E1993" s="0" t="inlineStr">
        <is>
          <t>ISU GIBSON M GD:150487D-XL</t>
        </is>
      </c>
      <c r="F1993" s="0" t="inlineStr">
        <is>
          <t>'801150487075</t>
        </is>
      </c>
      <c r="G1993" s="0" t="inlineStr">
        <is>
          <t>MENS</t>
        </is>
      </c>
      <c r="H1993" s="0" t="inlineStr">
        <is>
          <t>XL</t>
        </is>
      </c>
      <c r="I1993" s="0">
        <v>39.99</v>
      </c>
      <c r="J1993" s="0">
        <v>18</v>
      </c>
    </row>
    <row r="1994" spans="1:10" customHeight="0">
      <c r="A1994" s="0">
        <f>HYPERLINK("https://dl.dropboxusercontent.com/scl/fi/et9ydearahxpu6qrwsjbu/gibson-150487-f.jpg?rlkey=5d98gn0yod9cgloxqv0q8cq8p&amp;dl=0","Click to download Image")</f>
      </c>
      <c r="B1994" s="0">
        <f>HYPERLINK("https://dl.dropboxusercontent.com/scl/fi/qmpur7fvmoq0wndkzr56f/2january-20201mens.jpg?rlkey=lc35aik67ed15rld4ozty6wzo&amp;dl=0","Click to download SizeChart")</f>
      </c>
      <c r="C1994" s="0" t="inlineStr">
        <is>
          <t>Gibson Men's Midweight Fleece Hoodie</t>
        </is>
      </c>
      <c r="D1994" s="0" t="inlineStr">
        <is>
          <t>'150487</t>
        </is>
      </c>
      <c r="E1994" s="0" t="inlineStr">
        <is>
          <t>ISU GIBSON M GD:150487E-2XL</t>
        </is>
      </c>
      <c r="F1994" s="0" t="inlineStr">
        <is>
          <t>'801150487082</t>
        </is>
      </c>
      <c r="G1994" s="0" t="inlineStr">
        <is>
          <t>MENS</t>
        </is>
      </c>
      <c r="H1994" s="0" t="inlineStr">
        <is>
          <t>2XL</t>
        </is>
      </c>
      <c r="I1994" s="0">
        <v>41.99</v>
      </c>
      <c r="J1994" s="0">
        <v>13</v>
      </c>
    </row>
    <row r="1995" spans="1:10" customHeight="0">
      <c r="A1995" s="0">
        <f>HYPERLINK("https://dl.dropboxusercontent.com/scl/fi/et9ydearahxpu6qrwsjbu/gibson-150487-f.jpg?rlkey=5d98gn0yod9cgloxqv0q8cq8p&amp;dl=0","Click to download Image")</f>
      </c>
      <c r="B1995" s="0">
        <f>HYPERLINK("https://dl.dropboxusercontent.com/scl/fi/qmpur7fvmoq0wndkzr56f/2january-20201mens.jpg?rlkey=lc35aik67ed15rld4ozty6wzo&amp;dl=0","Click to download SizeChart")</f>
      </c>
      <c r="C1995" s="0" t="inlineStr">
        <is>
          <t>Gibson Men's Midweight Fleece Hoodie</t>
        </is>
      </c>
      <c r="D1995" s="0" t="inlineStr">
        <is>
          <t>'150487</t>
        </is>
      </c>
      <c r="E1995" s="0" t="inlineStr">
        <is>
          <t>ISU GIBSON M GD:150487F-3XL</t>
        </is>
      </c>
      <c r="F1995" s="0" t="inlineStr">
        <is>
          <t>'801150487099</t>
        </is>
      </c>
      <c r="G1995" s="0" t="inlineStr">
        <is>
          <t>MENS</t>
        </is>
      </c>
      <c r="H1995" s="0" t="inlineStr">
        <is>
          <t>3XL</t>
        </is>
      </c>
      <c r="I1995" s="0">
        <v>41.99</v>
      </c>
      <c r="J1995" s="0">
        <v>9</v>
      </c>
    </row>
    <row r="1996" spans="1:10" customHeight="0">
      <c r="A1996" s="0">
        <f>HYPERLINK("https://dl.dropboxusercontent.com/scl/fi/n5iubewv0qusym14gpw7m/gibson-150488-f.jpg?rlkey=0gk1ey6rnppy5gow98uer57oe&amp;dl=0","Click to download Image")</f>
      </c>
      <c r="B1996" s="0">
        <f>HYPERLINK("https://dl.dropboxusercontent.com/scl/fi/qmpur7fvmoq0wndkzr56f/2january-20201mens.jpg?rlkey=lc35aik67ed15rld4ozty6wzo&amp;dl=0","Click to download SizeChart")</f>
      </c>
      <c r="C1996" s="0" t="inlineStr">
        <is>
          <t>Gibson Men's Midweight Fleece Hoodie</t>
        </is>
      </c>
      <c r="D1996" s="0" t="inlineStr">
        <is>
          <t>'150488</t>
        </is>
      </c>
      <c r="E1996" s="0" t="inlineStr">
        <is>
          <t>ISU GIBSON M HG:150488A-S</t>
        </is>
      </c>
      <c r="F1996" s="0" t="inlineStr">
        <is>
          <t>'801150488041</t>
        </is>
      </c>
      <c r="G1996" s="0" t="inlineStr">
        <is>
          <t>MENS</t>
        </is>
      </c>
      <c r="H1996" s="0" t="inlineStr">
        <is>
          <t>S</t>
        </is>
      </c>
      <c r="I1996" s="0">
        <v>39.99</v>
      </c>
      <c r="J1996" s="0">
        <v>3</v>
      </c>
    </row>
    <row r="1997" spans="1:10" customHeight="0">
      <c r="A1997" s="0">
        <f>HYPERLINK("https://dl.dropboxusercontent.com/scl/fi/n5iubewv0qusym14gpw7m/gibson-150488-f.jpg?rlkey=0gk1ey6rnppy5gow98uer57oe&amp;dl=0","Click to download Image")</f>
      </c>
      <c r="B1997" s="0">
        <f>HYPERLINK("https://dl.dropboxusercontent.com/scl/fi/qmpur7fvmoq0wndkzr56f/2january-20201mens.jpg?rlkey=lc35aik67ed15rld4ozty6wzo&amp;dl=0","Click to download SizeChart")</f>
      </c>
      <c r="C1997" s="0" t="inlineStr">
        <is>
          <t>Gibson Men's Midweight Fleece Hoodie</t>
        </is>
      </c>
      <c r="D1997" s="0" t="inlineStr">
        <is>
          <t>'150488</t>
        </is>
      </c>
      <c r="E1997" s="0" t="inlineStr">
        <is>
          <t>ISU GIBSON M HG:150488B-M</t>
        </is>
      </c>
      <c r="F1997" s="0" t="inlineStr">
        <is>
          <t>'801150488058</t>
        </is>
      </c>
      <c r="G1997" s="0" t="inlineStr">
        <is>
          <t>MENS</t>
        </is>
      </c>
      <c r="H1997" s="0" t="inlineStr">
        <is>
          <t>M</t>
        </is>
      </c>
      <c r="I1997" s="0">
        <v>39.99</v>
      </c>
      <c r="J1997" s="0">
        <v>6</v>
      </c>
    </row>
    <row r="1998" spans="1:10" customHeight="0">
      <c r="A1998" s="0">
        <f>HYPERLINK("https://dl.dropboxusercontent.com/scl/fi/n5iubewv0qusym14gpw7m/gibson-150488-f.jpg?rlkey=0gk1ey6rnppy5gow98uer57oe&amp;dl=0","Click to download Image")</f>
      </c>
      <c r="B1998" s="0">
        <f>HYPERLINK("https://dl.dropboxusercontent.com/scl/fi/qmpur7fvmoq0wndkzr56f/2january-20201mens.jpg?rlkey=lc35aik67ed15rld4ozty6wzo&amp;dl=0","Click to download SizeChart")</f>
      </c>
      <c r="C1998" s="0" t="inlineStr">
        <is>
          <t>Gibson Men's Midweight Fleece Hoodie</t>
        </is>
      </c>
      <c r="D1998" s="0" t="inlineStr">
        <is>
          <t>'150488</t>
        </is>
      </c>
      <c r="E1998" s="0" t="inlineStr">
        <is>
          <t>ISU GIBSON M HG:150488C-L</t>
        </is>
      </c>
      <c r="F1998" s="0" t="inlineStr">
        <is>
          <t>'801150488065</t>
        </is>
      </c>
      <c r="G1998" s="0" t="inlineStr">
        <is>
          <t>MENS</t>
        </is>
      </c>
      <c r="H1998" s="0" t="inlineStr">
        <is>
          <t>L</t>
        </is>
      </c>
      <c r="I1998" s="0">
        <v>39.99</v>
      </c>
      <c r="J1998" s="0">
        <v>12</v>
      </c>
    </row>
    <row r="1999" spans="1:10" customHeight="0">
      <c r="A1999" s="0">
        <f>HYPERLINK("https://dl.dropboxusercontent.com/scl/fi/n5iubewv0qusym14gpw7m/gibson-150488-f.jpg?rlkey=0gk1ey6rnppy5gow98uer57oe&amp;dl=0","Click to download Image")</f>
      </c>
      <c r="B1999" s="0">
        <f>HYPERLINK("https://dl.dropboxusercontent.com/scl/fi/qmpur7fvmoq0wndkzr56f/2january-20201mens.jpg?rlkey=lc35aik67ed15rld4ozty6wzo&amp;dl=0","Click to download SizeChart")</f>
      </c>
      <c r="C1999" s="0" t="inlineStr">
        <is>
          <t>Gibson Men's Midweight Fleece Hoodie</t>
        </is>
      </c>
      <c r="D1999" s="0" t="inlineStr">
        <is>
          <t>'150488</t>
        </is>
      </c>
      <c r="E1999" s="0" t="inlineStr">
        <is>
          <t>ISU GIBSON M HG:150488D-XL</t>
        </is>
      </c>
      <c r="F1999" s="0" t="inlineStr">
        <is>
          <t>'801150488072</t>
        </is>
      </c>
      <c r="G1999" s="0" t="inlineStr">
        <is>
          <t>MENS</t>
        </is>
      </c>
      <c r="H1999" s="0" t="inlineStr">
        <is>
          <t>XL</t>
        </is>
      </c>
      <c r="I1999" s="0">
        <v>39.99</v>
      </c>
      <c r="J1999" s="0">
        <v>12</v>
      </c>
    </row>
    <row r="2000" spans="1:10" customHeight="0">
      <c r="A2000" s="0">
        <f>HYPERLINK("https://dl.dropboxusercontent.com/scl/fi/n5iubewv0qusym14gpw7m/gibson-150488-f.jpg?rlkey=0gk1ey6rnppy5gow98uer57oe&amp;dl=0","Click to download Image")</f>
      </c>
      <c r="B2000" s="0">
        <f>HYPERLINK("https://dl.dropboxusercontent.com/scl/fi/qmpur7fvmoq0wndkzr56f/2january-20201mens.jpg?rlkey=lc35aik67ed15rld4ozty6wzo&amp;dl=0","Click to download SizeChart")</f>
      </c>
      <c r="C2000" s="0" t="inlineStr">
        <is>
          <t>Gibson Men's Midweight Fleece Hoodie</t>
        </is>
      </c>
      <c r="D2000" s="0" t="inlineStr">
        <is>
          <t>'150488</t>
        </is>
      </c>
      <c r="E2000" s="0" t="inlineStr">
        <is>
          <t>ISU GIBSON M HG:150488E-2XL</t>
        </is>
      </c>
      <c r="F2000" s="0" t="inlineStr">
        <is>
          <t>'801150488089</t>
        </is>
      </c>
      <c r="G2000" s="0" t="inlineStr">
        <is>
          <t>MENS</t>
        </is>
      </c>
      <c r="H2000" s="0" t="inlineStr">
        <is>
          <t>2XL</t>
        </is>
      </c>
      <c r="I2000" s="0">
        <v>41.99</v>
      </c>
      <c r="J2000" s="0">
        <v>9</v>
      </c>
    </row>
    <row r="2001" spans="1:10" customHeight="0">
      <c r="A2001" s="0">
        <f>HYPERLINK("https://dl.dropboxusercontent.com/scl/fi/n5iubewv0qusym14gpw7m/gibson-150488-f.jpg?rlkey=0gk1ey6rnppy5gow98uer57oe&amp;dl=0","Click to download Image")</f>
      </c>
      <c r="B2001" s="0">
        <f>HYPERLINK("https://dl.dropboxusercontent.com/scl/fi/qmpur7fvmoq0wndkzr56f/2january-20201mens.jpg?rlkey=lc35aik67ed15rld4ozty6wzo&amp;dl=0","Click to download SizeChart")</f>
      </c>
      <c r="C2001" s="0" t="inlineStr">
        <is>
          <t>Gibson Men's Midweight Fleece Hoodie</t>
        </is>
      </c>
      <c r="D2001" s="0" t="inlineStr">
        <is>
          <t>'150488</t>
        </is>
      </c>
      <c r="E2001" s="0" t="inlineStr">
        <is>
          <t>ISU GIBSON M HG:150488F-3XL</t>
        </is>
      </c>
      <c r="F2001" s="0" t="inlineStr">
        <is>
          <t>'801150488096</t>
        </is>
      </c>
      <c r="G2001" s="0" t="inlineStr">
        <is>
          <t>MENS</t>
        </is>
      </c>
      <c r="H2001" s="0" t="inlineStr">
        <is>
          <t>3XL</t>
        </is>
      </c>
      <c r="I2001" s="0">
        <v>41.99</v>
      </c>
      <c r="J2001" s="0">
        <v>6</v>
      </c>
    </row>
    <row r="2002" spans="1:10" customHeight="0">
      <c r="A2002" s="0">
        <f>HYPERLINK("https://dl.dropboxusercontent.com/scl/fi/8slf6abopm1iy16j1o6bi/gibson-150486-f.jpg?rlkey=fpxhq3uv1jxds09pxmfpr0mei&amp;dl=0","Click to download Image")</f>
      </c>
      <c r="B2002" s="0">
        <f>HYPERLINK("https://dl.dropboxusercontent.com/scl/fi/qmpur7fvmoq0wndkzr56f/2january-20201mens.jpg?rlkey=lc35aik67ed15rld4ozty6wzo&amp;dl=0","Click to download SizeChart")</f>
      </c>
      <c r="C2002" s="0" t="inlineStr">
        <is>
          <t>Gibson Men's Midweight Fleece Hoodie</t>
        </is>
      </c>
      <c r="D2002" s="0" t="inlineStr">
        <is>
          <t>'150486</t>
        </is>
      </c>
      <c r="E2002" s="0" t="inlineStr">
        <is>
          <t>ISU GIBSON M CL:150486A-S</t>
        </is>
      </c>
      <c r="F2002" s="0" t="inlineStr">
        <is>
          <t>'801150486047</t>
        </is>
      </c>
      <c r="G2002" s="0" t="inlineStr">
        <is>
          <t>MENS</t>
        </is>
      </c>
      <c r="H2002" s="0" t="inlineStr">
        <is>
          <t>S</t>
        </is>
      </c>
      <c r="I2002" s="0">
        <v>39.99</v>
      </c>
      <c r="J2002" s="0">
        <v>0</v>
      </c>
    </row>
    <row r="2003" spans="1:10" customHeight="0">
      <c r="A2003" s="0">
        <f>HYPERLINK("https://dl.dropboxusercontent.com/scl/fi/8slf6abopm1iy16j1o6bi/gibson-150486-f.jpg?rlkey=fpxhq3uv1jxds09pxmfpr0mei&amp;dl=0","Click to download Image")</f>
      </c>
      <c r="B2003" s="0">
        <f>HYPERLINK("https://dl.dropboxusercontent.com/scl/fi/qmpur7fvmoq0wndkzr56f/2january-20201mens.jpg?rlkey=lc35aik67ed15rld4ozty6wzo&amp;dl=0","Click to download SizeChart")</f>
      </c>
      <c r="C2003" s="0" t="inlineStr">
        <is>
          <t>Gibson Men's Midweight Fleece Hoodie</t>
        </is>
      </c>
      <c r="D2003" s="0" t="inlineStr">
        <is>
          <t>'150486</t>
        </is>
      </c>
      <c r="E2003" s="0" t="inlineStr">
        <is>
          <t>ISU GIBSON M CL:150486B-M</t>
        </is>
      </c>
      <c r="F2003" s="0" t="inlineStr">
        <is>
          <t>'801150486054</t>
        </is>
      </c>
      <c r="G2003" s="0" t="inlineStr">
        <is>
          <t>MENS</t>
        </is>
      </c>
      <c r="H2003" s="0" t="inlineStr">
        <is>
          <t>M</t>
        </is>
      </c>
      <c r="I2003" s="0">
        <v>39.99</v>
      </c>
      <c r="J2003" s="0">
        <v>0</v>
      </c>
    </row>
    <row r="2004" spans="1:10" customHeight="0">
      <c r="A2004" s="0">
        <f>HYPERLINK("https://dl.dropboxusercontent.com/scl/fi/8slf6abopm1iy16j1o6bi/gibson-150486-f.jpg?rlkey=fpxhq3uv1jxds09pxmfpr0mei&amp;dl=0","Click to download Image")</f>
      </c>
      <c r="B2004" s="0">
        <f>HYPERLINK("https://dl.dropboxusercontent.com/scl/fi/qmpur7fvmoq0wndkzr56f/2january-20201mens.jpg?rlkey=lc35aik67ed15rld4ozty6wzo&amp;dl=0","Click to download SizeChart")</f>
      </c>
      <c r="C2004" s="0" t="inlineStr">
        <is>
          <t>Gibson Men's Midweight Fleece Hoodie</t>
        </is>
      </c>
      <c r="D2004" s="0" t="inlineStr">
        <is>
          <t>'150486</t>
        </is>
      </c>
      <c r="E2004" s="0" t="inlineStr">
        <is>
          <t>ISU GIBSON M CL:150486C-L</t>
        </is>
      </c>
      <c r="F2004" s="0" t="inlineStr">
        <is>
          <t>'801150486061</t>
        </is>
      </c>
      <c r="G2004" s="0" t="inlineStr">
        <is>
          <t>MENS</t>
        </is>
      </c>
      <c r="H2004" s="0" t="inlineStr">
        <is>
          <t>L</t>
        </is>
      </c>
      <c r="I2004" s="0">
        <v>39.99</v>
      </c>
      <c r="J2004" s="0">
        <v>8</v>
      </c>
    </row>
    <row r="2005" spans="1:10" customHeight="0">
      <c r="A2005" s="0">
        <f>HYPERLINK("https://dl.dropboxusercontent.com/scl/fi/8slf6abopm1iy16j1o6bi/gibson-150486-f.jpg?rlkey=fpxhq3uv1jxds09pxmfpr0mei&amp;dl=0","Click to download Image")</f>
      </c>
      <c r="B2005" s="0">
        <f>HYPERLINK("https://dl.dropboxusercontent.com/scl/fi/qmpur7fvmoq0wndkzr56f/2january-20201mens.jpg?rlkey=lc35aik67ed15rld4ozty6wzo&amp;dl=0","Click to download SizeChart")</f>
      </c>
      <c r="C2005" s="0" t="inlineStr">
        <is>
          <t>Gibson Men's Midweight Fleece Hoodie</t>
        </is>
      </c>
      <c r="D2005" s="0" t="inlineStr">
        <is>
          <t>'150486</t>
        </is>
      </c>
      <c r="E2005" s="0" t="inlineStr">
        <is>
          <t>ISU GIBSON M CL:150486D-XL</t>
        </is>
      </c>
      <c r="F2005" s="0" t="inlineStr">
        <is>
          <t>'801150486078</t>
        </is>
      </c>
      <c r="G2005" s="0" t="inlineStr">
        <is>
          <t>MENS</t>
        </is>
      </c>
      <c r="H2005" s="0" t="inlineStr">
        <is>
          <t>XL</t>
        </is>
      </c>
      <c r="I2005" s="0">
        <v>39.99</v>
      </c>
      <c r="J2005" s="0">
        <v>3</v>
      </c>
    </row>
    <row r="2006" spans="1:10" customHeight="0">
      <c r="A2006" s="0">
        <f>HYPERLINK("https://dl.dropboxusercontent.com/scl/fi/8slf6abopm1iy16j1o6bi/gibson-150486-f.jpg?rlkey=fpxhq3uv1jxds09pxmfpr0mei&amp;dl=0","Click to download Image")</f>
      </c>
      <c r="B2006" s="0">
        <f>HYPERLINK("https://dl.dropboxusercontent.com/scl/fi/qmpur7fvmoq0wndkzr56f/2january-20201mens.jpg?rlkey=lc35aik67ed15rld4ozty6wzo&amp;dl=0","Click to download SizeChart")</f>
      </c>
      <c r="C2006" s="0" t="inlineStr">
        <is>
          <t>Gibson Men's Midweight Fleece Hoodie</t>
        </is>
      </c>
      <c r="D2006" s="0" t="inlineStr">
        <is>
          <t>'150486</t>
        </is>
      </c>
      <c r="E2006" s="0" t="inlineStr">
        <is>
          <t>ISU GIBSON M CL:150486E-2XL</t>
        </is>
      </c>
      <c r="F2006" s="0" t="inlineStr">
        <is>
          <t>'801150486085</t>
        </is>
      </c>
      <c r="G2006" s="0" t="inlineStr">
        <is>
          <t>MENS</t>
        </is>
      </c>
      <c r="H2006" s="0" t="inlineStr">
        <is>
          <t>2XL</t>
        </is>
      </c>
      <c r="I2006" s="0">
        <v>41.99</v>
      </c>
      <c r="J2006" s="0">
        <v>3</v>
      </c>
    </row>
    <row r="2007" spans="1:10" customHeight="0">
      <c r="A2007" s="0">
        <f>HYPERLINK("https://dl.dropboxusercontent.com/scl/fi/8slf6abopm1iy16j1o6bi/gibson-150486-f.jpg?rlkey=fpxhq3uv1jxds09pxmfpr0mei&amp;dl=0","Click to download Image")</f>
      </c>
      <c r="B2007" s="0">
        <f>HYPERLINK("https://dl.dropboxusercontent.com/scl/fi/qmpur7fvmoq0wndkzr56f/2january-20201mens.jpg?rlkey=lc35aik67ed15rld4ozty6wzo&amp;dl=0","Click to download SizeChart")</f>
      </c>
      <c r="C2007" s="0" t="inlineStr">
        <is>
          <t>Gibson Men's Midweight Fleece Hoodie</t>
        </is>
      </c>
      <c r="D2007" s="0" t="inlineStr">
        <is>
          <t>'150486</t>
        </is>
      </c>
      <c r="E2007" s="0" t="inlineStr">
        <is>
          <t>ISU GIBSON M CL:150486F-3XL</t>
        </is>
      </c>
      <c r="F2007" s="0" t="inlineStr">
        <is>
          <t>'801150486092</t>
        </is>
      </c>
      <c r="G2007" s="0" t="inlineStr">
        <is>
          <t>MENS</t>
        </is>
      </c>
      <c r="H2007" s="0" t="inlineStr">
        <is>
          <t>3XL</t>
        </is>
      </c>
      <c r="I2007" s="0">
        <v>41.99</v>
      </c>
      <c r="J2007" s="0">
        <v>6</v>
      </c>
    </row>
    <row r="2008" spans="1:10" customHeight="0">
      <c r="A2008" s="0">
        <f>HYPERLINK("https://dl.dropboxusercontent.com/scl/fi/w2rxwn3x2in7je2issle4/132337-af.jpg?rlkey=62s9mjtghr575vb17gjxz2lqj&amp;dl=0","Click to download Image")</f>
      </c>
      <c r="C2008" s="0" t="inlineStr">
        <is>
          <t>6 Can Soft-Sided Cooler</t>
        </is>
      </c>
      <c r="D2008" s="0" t="inlineStr">
        <is>
          <t>'132337</t>
        </is>
      </c>
      <c r="E2008" s="0" t="inlineStr">
        <is>
          <t>ISU 6 CAN COOLER:132337</t>
        </is>
      </c>
      <c r="F2008" s="0" t="inlineStr">
        <is>
          <t>'901132337012</t>
        </is>
      </c>
      <c r="H2008" s="0" t="inlineStr">
        <is>
          <t>OS</t>
        </is>
      </c>
      <c r="I2008" s="0">
        <v>14.99</v>
      </c>
      <c r="J2008" s="0">
        <v>84</v>
      </c>
    </row>
    <row r="2009" spans="1:10" customHeight="0">
      <c r="A2009" s="0">
        <f>HYPERLINK("https://dl.dropboxusercontent.com/scl/fi/tu9cc8n5c3uo8hh79ugwp/122681-af.jpg?rlkey=0ki3do4tu0wp5yztn5crbvv7u&amp;dl=0","Click to download Image")</f>
      </c>
      <c r="B2009" s="0">
        <f>HYPERLINK("https://dl.dropboxusercontent.com/scl/fi/drt8s2vkea3zio1xl1jsc/2january-20201mens.jpg?rlkey=pctvlhhluvw5piu35eg5v540y&amp;dl=0","Click to download SizeChart")</f>
      </c>
      <c r="C2009" s="0" t="inlineStr">
        <is>
          <t>Gianni Men's Long Sleeve Performance Shirt</t>
        </is>
      </c>
      <c r="D2009" s="0" t="inlineStr">
        <is>
          <t>'122681</t>
        </is>
      </c>
      <c r="E2009" s="0" t="inlineStr">
        <is>
          <t>ISU M GIANNI CL:122681A-S</t>
        </is>
      </c>
      <c r="F2009" s="0" t="inlineStr">
        <is>
          <t>'801122681043</t>
        </is>
      </c>
      <c r="G2009" s="0" t="inlineStr">
        <is>
          <t>MENS</t>
        </is>
      </c>
      <c r="H2009" s="0" t="inlineStr">
        <is>
          <t>S</t>
        </is>
      </c>
      <c r="I2009" s="0">
        <v>29.98</v>
      </c>
      <c r="J2009" s="0">
        <v>0</v>
      </c>
    </row>
    <row r="2010" spans="1:10" customHeight="0">
      <c r="A2010" s="0">
        <f>HYPERLINK("https://dl.dropboxusercontent.com/scl/fi/tu9cc8n5c3uo8hh79ugwp/122681-af.jpg?rlkey=0ki3do4tu0wp5yztn5crbvv7u&amp;dl=0","Click to download Image")</f>
      </c>
      <c r="B2010" s="0">
        <f>HYPERLINK("https://dl.dropboxusercontent.com/scl/fi/drt8s2vkea3zio1xl1jsc/2january-20201mens.jpg?rlkey=pctvlhhluvw5piu35eg5v540y&amp;dl=0","Click to download SizeChart")</f>
      </c>
      <c r="C2010" s="0" t="inlineStr">
        <is>
          <t>Gianni Men's Long Sleeve Performance Shirt</t>
        </is>
      </c>
      <c r="D2010" s="0" t="inlineStr">
        <is>
          <t>'122681</t>
        </is>
      </c>
      <c r="E2010" s="0" t="inlineStr">
        <is>
          <t>ISU M GIANNI CL:122681B-M</t>
        </is>
      </c>
      <c r="F2010" s="0" t="inlineStr">
        <is>
          <t>'801122681050</t>
        </is>
      </c>
      <c r="G2010" s="0" t="inlineStr">
        <is>
          <t>MENS</t>
        </is>
      </c>
      <c r="H2010" s="0" t="inlineStr">
        <is>
          <t>M</t>
        </is>
      </c>
      <c r="I2010" s="0">
        <v>29.98</v>
      </c>
      <c r="J2010" s="0">
        <v>0</v>
      </c>
    </row>
    <row r="2011" spans="1:10" customHeight="0">
      <c r="A2011" s="0">
        <f>HYPERLINK("https://dl.dropboxusercontent.com/scl/fi/tu9cc8n5c3uo8hh79ugwp/122681-af.jpg?rlkey=0ki3do4tu0wp5yztn5crbvv7u&amp;dl=0","Click to download Image")</f>
      </c>
      <c r="B2011" s="0">
        <f>HYPERLINK("https://dl.dropboxusercontent.com/scl/fi/drt8s2vkea3zio1xl1jsc/2january-20201mens.jpg?rlkey=pctvlhhluvw5piu35eg5v540y&amp;dl=0","Click to download SizeChart")</f>
      </c>
      <c r="C2011" s="0" t="inlineStr">
        <is>
          <t>Gianni Men's Long Sleeve Performance Shirt</t>
        </is>
      </c>
      <c r="D2011" s="0" t="inlineStr">
        <is>
          <t>'122681</t>
        </is>
      </c>
      <c r="E2011" s="0" t="inlineStr">
        <is>
          <t>ISU M GIANNI CL:122681C-L</t>
        </is>
      </c>
      <c r="F2011" s="0" t="inlineStr">
        <is>
          <t>'801122681067</t>
        </is>
      </c>
      <c r="G2011" s="0" t="inlineStr">
        <is>
          <t>MENS</t>
        </is>
      </c>
      <c r="H2011" s="0" t="inlineStr">
        <is>
          <t>L</t>
        </is>
      </c>
      <c r="I2011" s="0">
        <v>29.98</v>
      </c>
      <c r="J2011" s="0">
        <v>18</v>
      </c>
    </row>
    <row r="2012" spans="1:10" customHeight="0">
      <c r="A2012" s="0">
        <f>HYPERLINK("https://dl.dropboxusercontent.com/scl/fi/tu9cc8n5c3uo8hh79ugwp/122681-af.jpg?rlkey=0ki3do4tu0wp5yztn5crbvv7u&amp;dl=0","Click to download Image")</f>
      </c>
      <c r="B2012" s="0">
        <f>HYPERLINK("https://dl.dropboxusercontent.com/scl/fi/drt8s2vkea3zio1xl1jsc/2january-20201mens.jpg?rlkey=pctvlhhluvw5piu35eg5v540y&amp;dl=0","Click to download SizeChart")</f>
      </c>
      <c r="C2012" s="0" t="inlineStr">
        <is>
          <t>Gianni Men's Long Sleeve Performance Shirt</t>
        </is>
      </c>
      <c r="D2012" s="0" t="inlineStr">
        <is>
          <t>'122681</t>
        </is>
      </c>
      <c r="E2012" s="0" t="inlineStr">
        <is>
          <t>ISU M GIANNI CL:122681D-XL</t>
        </is>
      </c>
      <c r="F2012" s="0" t="inlineStr">
        <is>
          <t>'801122681074</t>
        </is>
      </c>
      <c r="G2012" s="0" t="inlineStr">
        <is>
          <t>MENS</t>
        </is>
      </c>
      <c r="H2012" s="0" t="inlineStr">
        <is>
          <t>XL</t>
        </is>
      </c>
      <c r="I2012" s="0">
        <v>29.98</v>
      </c>
      <c r="J2012" s="0">
        <v>33</v>
      </c>
    </row>
    <row r="2013" spans="1:10" customHeight="0">
      <c r="A2013" s="0">
        <f>HYPERLINK("https://dl.dropboxusercontent.com/scl/fi/tu9cc8n5c3uo8hh79ugwp/122681-af.jpg?rlkey=0ki3do4tu0wp5yztn5crbvv7u&amp;dl=0","Click to download Image")</f>
      </c>
      <c r="B2013" s="0">
        <f>HYPERLINK("https://dl.dropboxusercontent.com/scl/fi/drt8s2vkea3zio1xl1jsc/2january-20201mens.jpg?rlkey=pctvlhhluvw5piu35eg5v540y&amp;dl=0","Click to download SizeChart")</f>
      </c>
      <c r="C2013" s="0" t="inlineStr">
        <is>
          <t>Gianni Men's Long Sleeve Performance Shirt</t>
        </is>
      </c>
      <c r="D2013" s="0" t="inlineStr">
        <is>
          <t>'122681</t>
        </is>
      </c>
      <c r="E2013" s="0" t="inlineStr">
        <is>
          <t>ISU M GIANNI CL:122681E-2XL</t>
        </is>
      </c>
      <c r="F2013" s="0" t="inlineStr">
        <is>
          <t>'801122681081</t>
        </is>
      </c>
      <c r="G2013" s="0" t="inlineStr">
        <is>
          <t>MENS</t>
        </is>
      </c>
      <c r="H2013" s="0" t="inlineStr">
        <is>
          <t>2XL</t>
        </is>
      </c>
      <c r="I2013" s="0">
        <v>29.98</v>
      </c>
      <c r="J2013" s="0">
        <v>26</v>
      </c>
    </row>
    <row r="2014" spans="1:10" customHeight="0">
      <c r="A2014" s="0">
        <f>HYPERLINK("https://dl.dropboxusercontent.com/scl/fi/tu9cc8n5c3uo8hh79ugwp/122681-af.jpg?rlkey=0ki3do4tu0wp5yztn5crbvv7u&amp;dl=0","Click to download Image")</f>
      </c>
      <c r="B2014" s="0">
        <f>HYPERLINK("https://dl.dropboxusercontent.com/scl/fi/drt8s2vkea3zio1xl1jsc/2january-20201mens.jpg?rlkey=pctvlhhluvw5piu35eg5v540y&amp;dl=0","Click to download SizeChart")</f>
      </c>
      <c r="C2014" s="0" t="inlineStr">
        <is>
          <t>Gianni Men's Long Sleeve Performance Shirt</t>
        </is>
      </c>
      <c r="D2014" s="0" t="inlineStr">
        <is>
          <t>'122681</t>
        </is>
      </c>
      <c r="E2014" s="0" t="inlineStr">
        <is>
          <t>ISU M GIANNI CL:122681F-3XL</t>
        </is>
      </c>
      <c r="F2014" s="0" t="inlineStr">
        <is>
          <t>'801122681098</t>
        </is>
      </c>
      <c r="G2014" s="0" t="inlineStr">
        <is>
          <t>MENS</t>
        </is>
      </c>
      <c r="H2014" s="0" t="inlineStr">
        <is>
          <t>3XL</t>
        </is>
      </c>
      <c r="I2014" s="0">
        <v>29.98</v>
      </c>
      <c r="J2014" s="0">
        <v>14</v>
      </c>
    </row>
    <row r="2015" spans="1:10" customHeight="0">
      <c r="A2015" s="0">
        <f>HYPERLINK("https://dl.dropboxusercontent.com/scl/fi/h6bk77te8zk2ysooa6346/temple.jpg?rlkey=km17ibosh9bc1oeb2ij8bh31m&amp;dl=0","Click to download Image")</f>
      </c>
      <c r="C2015" s="0" t="inlineStr">
        <is>
          <t>Temple Canvas Weekender Bag</t>
        </is>
      </c>
      <c r="D2015" s="0" t="inlineStr">
        <is>
          <t>'107124</t>
        </is>
      </c>
      <c r="E2015" s="0" t="inlineStr">
        <is>
          <t>ISU TEMPLE BAG:107124</t>
        </is>
      </c>
      <c r="F2015" s="0" t="inlineStr">
        <is>
          <t>'900107124015</t>
        </is>
      </c>
      <c r="H2015" s="0" t="inlineStr">
        <is>
          <t>OS</t>
        </is>
      </c>
      <c r="I2015" s="0">
        <v>54.99</v>
      </c>
      <c r="J2015" s="0">
        <v>200</v>
      </c>
    </row>
    <row r="2016" spans="1:10" customHeight="0">
      <c r="A2016" s="0">
        <f>HYPERLINK("https://dl.dropboxusercontent.com/scl/fi/vm1vy8wprvp2fpb3503s7/websterisu92540.jpg?rlkey=palkpgx5i8zsy9l3dt4gkp8cd&amp;dl=0","Click to download Image")</f>
      </c>
      <c r="B2016" s="0">
        <f>HYPERLINK("https://dl.dropboxusercontent.com/scl/fi/9im7hkjew0lx2c7bx8nji/mens-hoodie-size-chartswebster.jpg?rlkey=1cnawjui2p405w39abepm1gk9&amp;dl=0","Click to download SizeChart")</f>
      </c>
      <c r="C2016" s="0" t="inlineStr">
        <is>
          <t>Webster Men's Full Zip Hoodie</t>
        </is>
      </c>
      <c r="D2016" s="0" t="inlineStr">
        <is>
          <t>'109213</t>
        </is>
      </c>
      <c r="E2016" s="0" t="inlineStr">
        <is>
          <t>ISU BLACK WEBSTER:109213A-S</t>
        </is>
      </c>
      <c r="F2016" s="0" t="inlineStr">
        <is>
          <t>'800109213017</t>
        </is>
      </c>
      <c r="G2016" s="0" t="inlineStr">
        <is>
          <t>MENS</t>
        </is>
      </c>
      <c r="H2016" s="0" t="inlineStr">
        <is>
          <t>S</t>
        </is>
      </c>
      <c r="I2016" s="0">
        <v>49.99</v>
      </c>
      <c r="J2016" s="0">
        <v>11</v>
      </c>
    </row>
    <row r="2017" spans="1:10" customHeight="0">
      <c r="A2017" s="0">
        <f>HYPERLINK("https://dl.dropboxusercontent.com/scl/fi/vm1vy8wprvp2fpb3503s7/websterisu92540.jpg?rlkey=palkpgx5i8zsy9l3dt4gkp8cd&amp;dl=0","Click to download Image")</f>
      </c>
      <c r="B2017" s="0">
        <f>HYPERLINK("https://dl.dropboxusercontent.com/scl/fi/9im7hkjew0lx2c7bx8nji/mens-hoodie-size-chartswebster.jpg?rlkey=1cnawjui2p405w39abepm1gk9&amp;dl=0","Click to download SizeChart")</f>
      </c>
      <c r="C2017" s="0" t="inlineStr">
        <is>
          <t>Webster Men's Full Zip Hoodie</t>
        </is>
      </c>
      <c r="D2017" s="0" t="inlineStr">
        <is>
          <t>'109213</t>
        </is>
      </c>
      <c r="E2017" s="0" t="inlineStr">
        <is>
          <t>ISU BLACK WEBSTER:109213B-M</t>
        </is>
      </c>
      <c r="F2017" s="0" t="inlineStr">
        <is>
          <t>'800109213024</t>
        </is>
      </c>
      <c r="G2017" s="0" t="inlineStr">
        <is>
          <t>MENS</t>
        </is>
      </c>
      <c r="H2017" s="0" t="inlineStr">
        <is>
          <t>M</t>
        </is>
      </c>
      <c r="I2017" s="0">
        <v>49.99</v>
      </c>
      <c r="J2017" s="0">
        <v>12</v>
      </c>
    </row>
    <row r="2018" spans="1:10" customHeight="0">
      <c r="A2018" s="0">
        <f>HYPERLINK("https://dl.dropboxusercontent.com/scl/fi/vm1vy8wprvp2fpb3503s7/websterisu92540.jpg?rlkey=palkpgx5i8zsy9l3dt4gkp8cd&amp;dl=0","Click to download Image")</f>
      </c>
      <c r="B2018" s="0">
        <f>HYPERLINK("https://dl.dropboxusercontent.com/scl/fi/9im7hkjew0lx2c7bx8nji/mens-hoodie-size-chartswebster.jpg?rlkey=1cnawjui2p405w39abepm1gk9&amp;dl=0","Click to download SizeChart")</f>
      </c>
      <c r="C2018" s="0" t="inlineStr">
        <is>
          <t>Webster Men's Full Zip Hoodie</t>
        </is>
      </c>
      <c r="D2018" s="0" t="inlineStr">
        <is>
          <t>'109213</t>
        </is>
      </c>
      <c r="E2018" s="0" t="inlineStr">
        <is>
          <t>ISU BLACK WEBSTER:109213C-L</t>
        </is>
      </c>
      <c r="F2018" s="0" t="inlineStr">
        <is>
          <t>'800109213031</t>
        </is>
      </c>
      <c r="G2018" s="0" t="inlineStr">
        <is>
          <t>MENS</t>
        </is>
      </c>
      <c r="H2018" s="0" t="inlineStr">
        <is>
          <t>L</t>
        </is>
      </c>
      <c r="I2018" s="0">
        <v>49.99</v>
      </c>
      <c r="J2018" s="0">
        <v>0</v>
      </c>
    </row>
    <row r="2019" spans="1:10" customHeight="0">
      <c r="A2019" s="0">
        <f>HYPERLINK("https://dl.dropboxusercontent.com/scl/fi/vm1vy8wprvp2fpb3503s7/websterisu92540.jpg?rlkey=palkpgx5i8zsy9l3dt4gkp8cd&amp;dl=0","Click to download Image")</f>
      </c>
      <c r="B2019" s="0">
        <f>HYPERLINK("https://dl.dropboxusercontent.com/scl/fi/9im7hkjew0lx2c7bx8nji/mens-hoodie-size-chartswebster.jpg?rlkey=1cnawjui2p405w39abepm1gk9&amp;dl=0","Click to download SizeChart")</f>
      </c>
      <c r="C2019" s="0" t="inlineStr">
        <is>
          <t>Webster Men's Full Zip Hoodie</t>
        </is>
      </c>
      <c r="D2019" s="0" t="inlineStr">
        <is>
          <t>'109213</t>
        </is>
      </c>
      <c r="E2019" s="0" t="inlineStr">
        <is>
          <t>ISU BLACK WEBSTER:109213D-XL</t>
        </is>
      </c>
      <c r="F2019" s="0" t="inlineStr">
        <is>
          <t>'800109213048</t>
        </is>
      </c>
      <c r="G2019" s="0" t="inlineStr">
        <is>
          <t>MENS</t>
        </is>
      </c>
      <c r="H2019" s="0" t="inlineStr">
        <is>
          <t>XL</t>
        </is>
      </c>
      <c r="I2019" s="0">
        <v>49.99</v>
      </c>
      <c r="J2019" s="0">
        <v>0</v>
      </c>
    </row>
    <row r="2020" spans="1:10" customHeight="0">
      <c r="A2020" s="0">
        <f>HYPERLINK("https://dl.dropboxusercontent.com/scl/fi/vm1vy8wprvp2fpb3503s7/websterisu92540.jpg?rlkey=palkpgx5i8zsy9l3dt4gkp8cd&amp;dl=0","Click to download Image")</f>
      </c>
      <c r="B2020" s="0">
        <f>HYPERLINK("https://dl.dropboxusercontent.com/scl/fi/9im7hkjew0lx2c7bx8nji/mens-hoodie-size-chartswebster.jpg?rlkey=1cnawjui2p405w39abepm1gk9&amp;dl=0","Click to download SizeChart")</f>
      </c>
      <c r="C2020" s="0" t="inlineStr">
        <is>
          <t>Webster Men's Full Zip Hoodie</t>
        </is>
      </c>
      <c r="D2020" s="0" t="inlineStr">
        <is>
          <t>'109213</t>
        </is>
      </c>
      <c r="E2020" s="0" t="inlineStr">
        <is>
          <t>ISU BLACK WEBSTER:109213E-2XL</t>
        </is>
      </c>
      <c r="F2020" s="0" t="inlineStr">
        <is>
          <t>'800109213055</t>
        </is>
      </c>
      <c r="G2020" s="0" t="inlineStr">
        <is>
          <t>MENS</t>
        </is>
      </c>
      <c r="H2020" s="0" t="inlineStr">
        <is>
          <t>2XL</t>
        </is>
      </c>
      <c r="I2020" s="0">
        <v>49.99</v>
      </c>
      <c r="J2020" s="0">
        <v>6</v>
      </c>
    </row>
    <row r="2021" spans="1:10" customHeight="0">
      <c r="A2021" s="0">
        <f>HYPERLINK("https://dl.dropboxusercontent.com/scl/fi/vm1vy8wprvp2fpb3503s7/websterisu92540.jpg?rlkey=palkpgx5i8zsy9l3dt4gkp8cd&amp;dl=0","Click to download Image")</f>
      </c>
      <c r="B2021" s="0">
        <f>HYPERLINK("https://dl.dropboxusercontent.com/scl/fi/9im7hkjew0lx2c7bx8nji/mens-hoodie-size-chartswebster.jpg?rlkey=1cnawjui2p405w39abepm1gk9&amp;dl=0","Click to download SizeChart")</f>
      </c>
      <c r="C2021" s="0" t="inlineStr">
        <is>
          <t>Webster Men's Full Zip Hoodie</t>
        </is>
      </c>
      <c r="D2021" s="0" t="inlineStr">
        <is>
          <t>'109213</t>
        </is>
      </c>
      <c r="E2021" s="0" t="inlineStr">
        <is>
          <t>ISU BLACK WEBSTER:109213F-3XL</t>
        </is>
      </c>
      <c r="F2021" s="0" t="inlineStr">
        <is>
          <t>'800109213062</t>
        </is>
      </c>
      <c r="G2021" s="0" t="inlineStr">
        <is>
          <t>MENS</t>
        </is>
      </c>
      <c r="H2021" s="0" t="inlineStr">
        <is>
          <t>3XL</t>
        </is>
      </c>
      <c r="I2021" s="0">
        <v>49.99</v>
      </c>
      <c r="J2021" s="0">
        <v>10</v>
      </c>
    </row>
    <row r="2022" spans="1:10" customHeight="0">
      <c r="A2022" s="0">
        <f>HYPERLINK("https://dl.dropboxusercontent.com/scl/fi/xmtlw1dtutet11vlsw2t2/webstergrey06160.jpg?rlkey=92pyigcrwrofhdjkjtyxo1f9k&amp;dl=0","Click to download Image")</f>
      </c>
      <c r="B2022" s="0">
        <f>HYPERLINK("https://dl.dropboxusercontent.com/scl/fi/9im7hkjew0lx2c7bx8nji/mens-hoodie-size-chartswebster.jpg?rlkey=1cnawjui2p405w39abepm1gk9&amp;dl=0","Click to download SizeChart")</f>
      </c>
      <c r="C2022" s="0" t="inlineStr">
        <is>
          <t>Webster Men's Full Zip Hoodie</t>
        </is>
      </c>
      <c r="D2022" s="0" t="inlineStr">
        <is>
          <t>'109214</t>
        </is>
      </c>
      <c r="E2022" s="0" t="inlineStr">
        <is>
          <t>ISU GREY WEBSTER:109214A-S</t>
        </is>
      </c>
      <c r="F2022" s="0" t="inlineStr">
        <is>
          <t>'800109214014</t>
        </is>
      </c>
      <c r="G2022" s="0" t="inlineStr">
        <is>
          <t>MENS</t>
        </is>
      </c>
      <c r="H2022" s="0" t="inlineStr">
        <is>
          <t>S</t>
        </is>
      </c>
      <c r="I2022" s="0">
        <v>49.99</v>
      </c>
      <c r="J2022" s="0">
        <v>5</v>
      </c>
    </row>
    <row r="2023" spans="1:10" customHeight="0">
      <c r="A2023" s="0">
        <f>HYPERLINK("https://dl.dropboxusercontent.com/scl/fi/xmtlw1dtutet11vlsw2t2/webstergrey06160.jpg?rlkey=92pyigcrwrofhdjkjtyxo1f9k&amp;dl=0","Click to download Image")</f>
      </c>
      <c r="B2023" s="0">
        <f>HYPERLINK("https://dl.dropboxusercontent.com/scl/fi/9im7hkjew0lx2c7bx8nji/mens-hoodie-size-chartswebster.jpg?rlkey=1cnawjui2p405w39abepm1gk9&amp;dl=0","Click to download SizeChart")</f>
      </c>
      <c r="C2023" s="0" t="inlineStr">
        <is>
          <t>Webster Men's Full Zip Hoodie</t>
        </is>
      </c>
      <c r="D2023" s="0" t="inlineStr">
        <is>
          <t>'109214</t>
        </is>
      </c>
      <c r="E2023" s="0" t="inlineStr">
        <is>
          <t>ISU GREY WEBSTER:109214B-M</t>
        </is>
      </c>
      <c r="F2023" s="0" t="inlineStr">
        <is>
          <t>'800109214021</t>
        </is>
      </c>
      <c r="G2023" s="0" t="inlineStr">
        <is>
          <t>MENS</t>
        </is>
      </c>
      <c r="H2023" s="0" t="inlineStr">
        <is>
          <t>M</t>
        </is>
      </c>
      <c r="I2023" s="0">
        <v>49.99</v>
      </c>
      <c r="J2023" s="0">
        <v>9</v>
      </c>
    </row>
    <row r="2024" spans="1:10" customHeight="0">
      <c r="A2024" s="0">
        <f>HYPERLINK("https://dl.dropboxusercontent.com/scl/fi/xmtlw1dtutet11vlsw2t2/webstergrey06160.jpg?rlkey=92pyigcrwrofhdjkjtyxo1f9k&amp;dl=0","Click to download Image")</f>
      </c>
      <c r="B2024" s="0">
        <f>HYPERLINK("https://dl.dropboxusercontent.com/scl/fi/9im7hkjew0lx2c7bx8nji/mens-hoodie-size-chartswebster.jpg?rlkey=1cnawjui2p405w39abepm1gk9&amp;dl=0","Click to download SizeChart")</f>
      </c>
      <c r="C2024" s="0" t="inlineStr">
        <is>
          <t>Webster Men's Full Zip Hoodie</t>
        </is>
      </c>
      <c r="D2024" s="0" t="inlineStr">
        <is>
          <t>'109214</t>
        </is>
      </c>
      <c r="E2024" s="0" t="inlineStr">
        <is>
          <t>ISU GREY WEBSTER:109214C-L</t>
        </is>
      </c>
      <c r="F2024" s="0" t="inlineStr">
        <is>
          <t>'800109214038</t>
        </is>
      </c>
      <c r="G2024" s="0" t="inlineStr">
        <is>
          <t>MENS</t>
        </is>
      </c>
      <c r="H2024" s="0" t="inlineStr">
        <is>
          <t>L</t>
        </is>
      </c>
      <c r="I2024" s="0">
        <v>49.99</v>
      </c>
      <c r="J2024" s="0">
        <v>11</v>
      </c>
    </row>
    <row r="2025" spans="1:10" customHeight="0">
      <c r="A2025" s="0">
        <f>HYPERLINK("https://dl.dropboxusercontent.com/scl/fi/xmtlw1dtutet11vlsw2t2/webstergrey06160.jpg?rlkey=92pyigcrwrofhdjkjtyxo1f9k&amp;dl=0","Click to download Image")</f>
      </c>
      <c r="B2025" s="0">
        <f>HYPERLINK("https://dl.dropboxusercontent.com/scl/fi/9im7hkjew0lx2c7bx8nji/mens-hoodie-size-chartswebster.jpg?rlkey=1cnawjui2p405w39abepm1gk9&amp;dl=0","Click to download SizeChart")</f>
      </c>
      <c r="C2025" s="0" t="inlineStr">
        <is>
          <t>Webster Men's Full Zip Hoodie</t>
        </is>
      </c>
      <c r="D2025" s="0" t="inlineStr">
        <is>
          <t>'109214</t>
        </is>
      </c>
      <c r="E2025" s="0" t="inlineStr">
        <is>
          <t>ISU GREY WEBSTER:109214D-XL</t>
        </is>
      </c>
      <c r="F2025" s="0" t="inlineStr">
        <is>
          <t>'800109214045</t>
        </is>
      </c>
      <c r="G2025" s="0" t="inlineStr">
        <is>
          <t>MENS</t>
        </is>
      </c>
      <c r="H2025" s="0" t="inlineStr">
        <is>
          <t>XL</t>
        </is>
      </c>
      <c r="I2025" s="0">
        <v>49.99</v>
      </c>
      <c r="J2025" s="0">
        <v>10</v>
      </c>
    </row>
    <row r="2026" spans="1:10" customHeight="0">
      <c r="A2026" s="0">
        <f>HYPERLINK("https://dl.dropboxusercontent.com/scl/fi/xmtlw1dtutet11vlsw2t2/webstergrey06160.jpg?rlkey=92pyigcrwrofhdjkjtyxo1f9k&amp;dl=0","Click to download Image")</f>
      </c>
      <c r="B2026" s="0">
        <f>HYPERLINK("https://dl.dropboxusercontent.com/scl/fi/9im7hkjew0lx2c7bx8nji/mens-hoodie-size-chartswebster.jpg?rlkey=1cnawjui2p405w39abepm1gk9&amp;dl=0","Click to download SizeChart")</f>
      </c>
      <c r="C2026" s="0" t="inlineStr">
        <is>
          <t>Webster Men's Full Zip Hoodie</t>
        </is>
      </c>
      <c r="D2026" s="0" t="inlineStr">
        <is>
          <t>'109214</t>
        </is>
      </c>
      <c r="E2026" s="0" t="inlineStr">
        <is>
          <t>ISU GREY WEBSTER:109214E-2XL</t>
        </is>
      </c>
      <c r="F2026" s="0" t="inlineStr">
        <is>
          <t>'800109214052</t>
        </is>
      </c>
      <c r="G2026" s="0" t="inlineStr">
        <is>
          <t>MENS</t>
        </is>
      </c>
      <c r="H2026" s="0" t="inlineStr">
        <is>
          <t>2XL</t>
        </is>
      </c>
      <c r="I2026" s="0">
        <v>49.99</v>
      </c>
      <c r="J2026" s="0">
        <v>10</v>
      </c>
    </row>
    <row r="2027" spans="1:10" customHeight="0">
      <c r="A2027" s="0">
        <f>HYPERLINK("https://dl.dropboxusercontent.com/scl/fi/xmtlw1dtutet11vlsw2t2/webstergrey06160.jpg?rlkey=92pyigcrwrofhdjkjtyxo1f9k&amp;dl=0","Click to download Image")</f>
      </c>
      <c r="B2027" s="0">
        <f>HYPERLINK("https://dl.dropboxusercontent.com/scl/fi/9im7hkjew0lx2c7bx8nji/mens-hoodie-size-chartswebster.jpg?rlkey=1cnawjui2p405w39abepm1gk9&amp;dl=0","Click to download SizeChart")</f>
      </c>
      <c r="C2027" s="0" t="inlineStr">
        <is>
          <t>Webster Men's Full Zip Hoodie</t>
        </is>
      </c>
      <c r="D2027" s="0" t="inlineStr">
        <is>
          <t>'109214</t>
        </is>
      </c>
      <c r="E2027" s="0" t="inlineStr">
        <is>
          <t>ISU GREY WEBSTER:109214F-3XL</t>
        </is>
      </c>
      <c r="F2027" s="0" t="inlineStr">
        <is>
          <t>'800109214069</t>
        </is>
      </c>
      <c r="G2027" s="0" t="inlineStr">
        <is>
          <t>MENS</t>
        </is>
      </c>
      <c r="H2027" s="0" t="inlineStr">
        <is>
          <t>3XL</t>
        </is>
      </c>
      <c r="I2027" s="0">
        <v>49.99</v>
      </c>
      <c r="J2027" s="0">
        <v>6</v>
      </c>
    </row>
    <row r="2028" spans="1:10" customHeight="0">
      <c r="A2028" s="0">
        <f>HYPERLINK("https://dl.dropboxusercontent.com/scl/fi/aervc7vg7nlr33q3b0gqs/121124-af.jpg?rlkey=lrql4klcqbx37wdsij0b6hmrn&amp;dl=0","Click to download Image")</f>
      </c>
      <c r="B2028" s="0">
        <f>HYPERLINK("https://dl.dropboxusercontent.com/scl/fi/5vq9zd4q6avu3uuud4m7k/graphic-update22022-toddler.jpg?rlkey=uqwb8l088kegapui7n4pbzx17&amp;dl=0","Click to download SizeChart")</f>
      </c>
      <c r="C2028" s="0" t="inlineStr">
        <is>
          <t>Meadow Toddler Pullover</t>
        </is>
      </c>
      <c r="D2028" s="0" t="inlineStr">
        <is>
          <t>'122431</t>
        </is>
      </c>
      <c r="E2028" s="0" t="inlineStr">
        <is>
          <t>ISU MEADOW T FB:122431A-2T</t>
        </is>
      </c>
      <c r="F2028" s="0" t="inlineStr">
        <is>
          <t>'801122431082</t>
        </is>
      </c>
      <c r="G2028" s="0" t="inlineStr">
        <is>
          <t>TODDLER</t>
        </is>
      </c>
      <c r="H2028" s="0" t="inlineStr">
        <is>
          <t>2T</t>
        </is>
      </c>
      <c r="I2028" s="0">
        <v>49.99</v>
      </c>
      <c r="J2028" s="0">
        <v>22</v>
      </c>
    </row>
    <row r="2029" spans="1:10" customHeight="0">
      <c r="A2029" s="0">
        <f>HYPERLINK("https://dl.dropboxusercontent.com/scl/fi/aervc7vg7nlr33q3b0gqs/121124-af.jpg?rlkey=lrql4klcqbx37wdsij0b6hmrn&amp;dl=0","Click to download Image")</f>
      </c>
      <c r="B2029" s="0">
        <f>HYPERLINK("https://dl.dropboxusercontent.com/scl/fi/5vq9zd4q6avu3uuud4m7k/graphic-update22022-toddler.jpg?rlkey=uqwb8l088kegapui7n4pbzx17&amp;dl=0","Click to download SizeChart")</f>
      </c>
      <c r="C2029" s="0" t="inlineStr">
        <is>
          <t>Meadow Toddler Pullover</t>
        </is>
      </c>
      <c r="D2029" s="0" t="inlineStr">
        <is>
          <t>'122431</t>
        </is>
      </c>
      <c r="E2029" s="0" t="inlineStr">
        <is>
          <t>ISU MEADOW T FB:122431B-3T</t>
        </is>
      </c>
      <c r="F2029" s="0" t="inlineStr">
        <is>
          <t>'801122431099</t>
        </is>
      </c>
      <c r="G2029" s="0" t="inlineStr">
        <is>
          <t>TODDLER</t>
        </is>
      </c>
      <c r="H2029" s="0" t="inlineStr">
        <is>
          <t>3T</t>
        </is>
      </c>
      <c r="I2029" s="0">
        <v>49.99</v>
      </c>
      <c r="J2029" s="0">
        <v>22</v>
      </c>
    </row>
    <row r="2030" spans="1:10" customHeight="0">
      <c r="A2030" s="0">
        <f>HYPERLINK("https://dl.dropboxusercontent.com/scl/fi/aervc7vg7nlr33q3b0gqs/121124-af.jpg?rlkey=lrql4klcqbx37wdsij0b6hmrn&amp;dl=0","Click to download Image")</f>
      </c>
      <c r="B2030" s="0">
        <f>HYPERLINK("https://dl.dropboxusercontent.com/scl/fi/5vq9zd4q6avu3uuud4m7k/graphic-update22022-toddler.jpg?rlkey=uqwb8l088kegapui7n4pbzx17&amp;dl=0","Click to download SizeChart")</f>
      </c>
      <c r="C2030" s="0" t="inlineStr">
        <is>
          <t>Meadow Toddler Pullover</t>
        </is>
      </c>
      <c r="D2030" s="0" t="inlineStr">
        <is>
          <t>'122431</t>
        </is>
      </c>
      <c r="E2030" s="0" t="inlineStr">
        <is>
          <t>ISU MEADOW T FB:122431C-4T</t>
        </is>
      </c>
      <c r="F2030" s="0" t="inlineStr">
        <is>
          <t>'801122431105</t>
        </is>
      </c>
      <c r="G2030" s="0" t="inlineStr">
        <is>
          <t>TODDLER</t>
        </is>
      </c>
      <c r="H2030" s="0" t="inlineStr">
        <is>
          <t>4T</t>
        </is>
      </c>
      <c r="I2030" s="0">
        <v>49.99</v>
      </c>
      <c r="J2030" s="0">
        <v>21</v>
      </c>
    </row>
    <row r="2031" spans="1:10" customHeight="0">
      <c r="A2031" s="0">
        <f>HYPERLINK("https://dl.dropboxusercontent.com/scl/fi/aervc7vg7nlr33q3b0gqs/121124-af.jpg?rlkey=lrql4klcqbx37wdsij0b6hmrn&amp;dl=0","Click to download Image")</f>
      </c>
      <c r="B2031" s="0">
        <f>HYPERLINK("https://dl.dropboxusercontent.com/scl/fi/5vq9zd4q6avu3uuud4m7k/graphic-update22022-toddler.jpg?rlkey=uqwb8l088kegapui7n4pbzx17&amp;dl=0","Click to download SizeChart")</f>
      </c>
      <c r="C2031" s="0" t="inlineStr">
        <is>
          <t>Meadow Toddler Pullover</t>
        </is>
      </c>
      <c r="D2031" s="0" t="inlineStr">
        <is>
          <t>'122431</t>
        </is>
      </c>
      <c r="E2031" s="0" t="inlineStr">
        <is>
          <t>ISU MEADOW T FB:122431D-5T</t>
        </is>
      </c>
      <c r="F2031" s="0" t="inlineStr">
        <is>
          <t>'801122431112</t>
        </is>
      </c>
      <c r="G2031" s="0" t="inlineStr">
        <is>
          <t>TODDLER</t>
        </is>
      </c>
      <c r="H2031" s="0" t="inlineStr">
        <is>
          <t>5T</t>
        </is>
      </c>
      <c r="I2031" s="0">
        <v>49.99</v>
      </c>
      <c r="J2031" s="0">
        <v>18</v>
      </c>
    </row>
    <row r="2032" spans="1:10" customHeight="0">
      <c r="A2032" s="0">
        <f>HYPERLINK("https://dl.dropboxusercontent.com/scl/fi/aervc7vg7nlr33q3b0gqs/121124-af.jpg?rlkey=lrql4klcqbx37wdsij0b6hmrn&amp;dl=0","Click to download Image")</f>
      </c>
      <c r="B2032" s="0">
        <f>HYPERLINK("https://dl.dropboxusercontent.com/scl/fi/5vq9zd4q6avu3uuud4m7k/graphic-update22022-toddler.jpg?rlkey=uqwb8l088kegapui7n4pbzx17&amp;dl=0","Click to download SizeChart")</f>
      </c>
      <c r="C2032" s="0" t="inlineStr">
        <is>
          <t>Meadow Toddler Pullover</t>
        </is>
      </c>
      <c r="D2032" s="0" t="inlineStr">
        <is>
          <t>'122431</t>
        </is>
      </c>
      <c r="E2032" s="0" t="inlineStr">
        <is>
          <t>ISU MEADOW T FB 12PK:122431Z-12PK</t>
        </is>
      </c>
      <c r="F2032" s="0" t="inlineStr">
        <is>
          <t>'801122431990</t>
        </is>
      </c>
      <c r="G2032" s="0" t="inlineStr">
        <is>
          <t>TODDLER</t>
        </is>
      </c>
      <c r="H2032" s="0" t="inlineStr">
        <is>
          <t>12 PACK</t>
        </is>
      </c>
      <c r="I2032" s="0">
        <v>480</v>
      </c>
      <c r="J2032" s="0">
        <v>6</v>
      </c>
    </row>
    <row r="2033" spans="1:10" customHeight="0">
      <c r="A2033" s="0">
        <f>HYPERLINK("https://dl.dropboxusercontent.com/scl/fi/cikav34vnd3rzpt9eihsw/123278-af.jpg?rlkey=xxfke9p13sj05xapkooca4cio&amp;dl=0","Click to download Image")</f>
      </c>
      <c r="B2033" s="0">
        <f>HYPERLINK("https://dl.dropboxusercontent.com/scl/fi/5vq9zd4q6avu3uuud4m7k/graphic-update22022-toddler.jpg?rlkey=uqwb8l088kegapui7n4pbzx17&amp;dl=0","Click to download SizeChart")</f>
      </c>
      <c r="C2033" s="0" t="inlineStr">
        <is>
          <t>Meadow Toddler Pullover</t>
        </is>
      </c>
      <c r="D2033" s="0" t="inlineStr">
        <is>
          <t>'123279</t>
        </is>
      </c>
      <c r="E2033" s="0" t="inlineStr">
        <is>
          <t>ISU MEADOW T BK:123279A-2T</t>
        </is>
      </c>
      <c r="F2033" s="0" t="inlineStr">
        <is>
          <t>'801123279089</t>
        </is>
      </c>
      <c r="G2033" s="0" t="inlineStr">
        <is>
          <t>TODDLER</t>
        </is>
      </c>
      <c r="H2033" s="0" t="inlineStr">
        <is>
          <t>2T</t>
        </is>
      </c>
      <c r="I2033" s="0">
        <v>49.99</v>
      </c>
      <c r="J2033" s="0">
        <v>5</v>
      </c>
    </row>
    <row r="2034" spans="1:10" customHeight="0">
      <c r="A2034" s="0">
        <f>HYPERLINK("https://dl.dropboxusercontent.com/scl/fi/cikav34vnd3rzpt9eihsw/123278-af.jpg?rlkey=xxfke9p13sj05xapkooca4cio&amp;dl=0","Click to download Image")</f>
      </c>
      <c r="B2034" s="0">
        <f>HYPERLINK("https://dl.dropboxusercontent.com/scl/fi/5vq9zd4q6avu3uuud4m7k/graphic-update22022-toddler.jpg?rlkey=uqwb8l088kegapui7n4pbzx17&amp;dl=0","Click to download SizeChart")</f>
      </c>
      <c r="C2034" s="0" t="inlineStr">
        <is>
          <t>Meadow Toddler Pullover</t>
        </is>
      </c>
      <c r="D2034" s="0" t="inlineStr">
        <is>
          <t>'123279</t>
        </is>
      </c>
      <c r="E2034" s="0" t="inlineStr">
        <is>
          <t>ISU MEADOW T BK:123279B-3T</t>
        </is>
      </c>
      <c r="F2034" s="0" t="inlineStr">
        <is>
          <t>'801123279096</t>
        </is>
      </c>
      <c r="G2034" s="0" t="inlineStr">
        <is>
          <t>TODDLER</t>
        </is>
      </c>
      <c r="H2034" s="0" t="inlineStr">
        <is>
          <t>3T</t>
        </is>
      </c>
      <c r="I2034" s="0">
        <v>49.99</v>
      </c>
      <c r="J2034" s="0">
        <v>5</v>
      </c>
    </row>
    <row r="2035" spans="1:10" customHeight="0">
      <c r="A2035" s="0">
        <f>HYPERLINK("https://dl.dropboxusercontent.com/scl/fi/cikav34vnd3rzpt9eihsw/123278-af.jpg?rlkey=xxfke9p13sj05xapkooca4cio&amp;dl=0","Click to download Image")</f>
      </c>
      <c r="B2035" s="0">
        <f>HYPERLINK("https://dl.dropboxusercontent.com/scl/fi/5vq9zd4q6avu3uuud4m7k/graphic-update22022-toddler.jpg?rlkey=uqwb8l088kegapui7n4pbzx17&amp;dl=0","Click to download SizeChart")</f>
      </c>
      <c r="C2035" s="0" t="inlineStr">
        <is>
          <t>Meadow Toddler Pullover</t>
        </is>
      </c>
      <c r="D2035" s="0" t="inlineStr">
        <is>
          <t>'123279</t>
        </is>
      </c>
      <c r="E2035" s="0" t="inlineStr">
        <is>
          <t>ISU MEADOW T BK:123279C-4T</t>
        </is>
      </c>
      <c r="F2035" s="0" t="inlineStr">
        <is>
          <t>'801123279102</t>
        </is>
      </c>
      <c r="G2035" s="0" t="inlineStr">
        <is>
          <t>TODDLER</t>
        </is>
      </c>
      <c r="H2035" s="0" t="inlineStr">
        <is>
          <t>4T</t>
        </is>
      </c>
      <c r="I2035" s="0">
        <v>49.99</v>
      </c>
      <c r="J2035" s="0">
        <v>5</v>
      </c>
    </row>
    <row r="2036" spans="1:10" customHeight="0">
      <c r="A2036" s="0">
        <f>HYPERLINK("https://dl.dropboxusercontent.com/scl/fi/cikav34vnd3rzpt9eihsw/123278-af.jpg?rlkey=xxfke9p13sj05xapkooca4cio&amp;dl=0","Click to download Image")</f>
      </c>
      <c r="B2036" s="0">
        <f>HYPERLINK("https://dl.dropboxusercontent.com/scl/fi/5vq9zd4q6avu3uuud4m7k/graphic-update22022-toddler.jpg?rlkey=uqwb8l088kegapui7n4pbzx17&amp;dl=0","Click to download SizeChart")</f>
      </c>
      <c r="C2036" s="0" t="inlineStr">
        <is>
          <t>Meadow Toddler Pullover</t>
        </is>
      </c>
      <c r="D2036" s="0" t="inlineStr">
        <is>
          <t>'123279</t>
        </is>
      </c>
      <c r="E2036" s="0" t="inlineStr">
        <is>
          <t>ISU MEADOW T BK:123279D-5T</t>
        </is>
      </c>
      <c r="F2036" s="0" t="inlineStr">
        <is>
          <t>'801123279119</t>
        </is>
      </c>
      <c r="G2036" s="0" t="inlineStr">
        <is>
          <t>TODDLER</t>
        </is>
      </c>
      <c r="H2036" s="0" t="inlineStr">
        <is>
          <t>5T</t>
        </is>
      </c>
      <c r="I2036" s="0">
        <v>49.99</v>
      </c>
      <c r="J2036" s="0">
        <v>9</v>
      </c>
    </row>
    <row r="2037" spans="1:10" customHeight="0">
      <c r="A2037" s="0">
        <f>HYPERLINK("https://dl.dropboxusercontent.com/scl/fi/cikav34vnd3rzpt9eihsw/123278-af.jpg?rlkey=xxfke9p13sj05xapkooca4cio&amp;dl=0","Click to download Image")</f>
      </c>
      <c r="B2037" s="0">
        <f>HYPERLINK("https://dl.dropboxusercontent.com/scl/fi/5vq9zd4q6avu3uuud4m7k/graphic-update22022-toddler.jpg?rlkey=uqwb8l088kegapui7n4pbzx17&amp;dl=0","Click to download SizeChart")</f>
      </c>
      <c r="C2037" s="0" t="inlineStr">
        <is>
          <t>Meadow Toddler Pullover</t>
        </is>
      </c>
      <c r="D2037" s="0" t="inlineStr">
        <is>
          <t>'123279</t>
        </is>
      </c>
      <c r="E2037" s="0" t="inlineStr">
        <is>
          <t>ISU MEADOW T BK 12PK:123279Z-12PK</t>
        </is>
      </c>
      <c r="F2037" s="0" t="inlineStr">
        <is>
          <t>'801123279997</t>
        </is>
      </c>
      <c r="G2037" s="0" t="inlineStr">
        <is>
          <t>TODDLER</t>
        </is>
      </c>
      <c r="H2037" s="0" t="inlineStr">
        <is>
          <t>12 PACK</t>
        </is>
      </c>
      <c r="I2037" s="0">
        <v>480</v>
      </c>
      <c r="J2037" s="0">
        <v>1</v>
      </c>
    </row>
    <row r="2038" spans="1:10" customHeight="0">
      <c r="A2038" s="0">
        <f>HYPERLINK("https://dl.dropboxusercontent.com/scl/fi/uxl2d48afygitqf4ae7jy/123278-af.jpg?rlkey=9g2yw1njkv43d2jdylybjrqhp&amp;dl=0","Click to download Image")</f>
      </c>
      <c r="B2038" s="0">
        <f>HYPERLINK("https://dl.dropboxusercontent.com/scl/fi/280g282h39cto0j5ete0g/graphic-update22022-youth.jpg?rlkey=60l5ozhajgpgzv2udg6jujf8c&amp;dl=0","Click to download SizeChart")</f>
      </c>
      <c r="C2038" s="0" t="inlineStr">
        <is>
          <t>Meadow Youth Pullover</t>
        </is>
      </c>
      <c r="D2038" s="0" t="inlineStr">
        <is>
          <t>'123278</t>
        </is>
      </c>
      <c r="E2038" s="0" t="inlineStr">
        <is>
          <t>ISU MEADOW Y BK:123278B-YS</t>
        </is>
      </c>
      <c r="F2038" s="0" t="inlineStr">
        <is>
          <t>'801123278013</t>
        </is>
      </c>
      <c r="G2038" s="0" t="inlineStr">
        <is>
          <t>YOUTH</t>
        </is>
      </c>
      <c r="H2038" s="0" t="inlineStr">
        <is>
          <t>YS</t>
        </is>
      </c>
      <c r="I2038" s="0">
        <v>49.99</v>
      </c>
      <c r="J2038" s="0">
        <v>5</v>
      </c>
    </row>
    <row r="2039" spans="1:10" customHeight="0">
      <c r="A2039" s="0">
        <f>HYPERLINK("https://dl.dropboxusercontent.com/scl/fi/uxl2d48afygitqf4ae7jy/123278-af.jpg?rlkey=9g2yw1njkv43d2jdylybjrqhp&amp;dl=0","Click to download Image")</f>
      </c>
      <c r="B2039" s="0">
        <f>HYPERLINK("https://dl.dropboxusercontent.com/scl/fi/280g282h39cto0j5ete0g/graphic-update22022-youth.jpg?rlkey=60l5ozhajgpgzv2udg6jujf8c&amp;dl=0","Click to download SizeChart")</f>
      </c>
      <c r="C2039" s="0" t="inlineStr">
        <is>
          <t>Meadow Youth Pullover</t>
        </is>
      </c>
      <c r="D2039" s="0" t="inlineStr">
        <is>
          <t>'123278</t>
        </is>
      </c>
      <c r="E2039" s="0" t="inlineStr">
        <is>
          <t>ISU MEADOW Y BK:123278C-YM</t>
        </is>
      </c>
      <c r="F2039" s="0" t="inlineStr">
        <is>
          <t>'801123278020</t>
        </is>
      </c>
      <c r="G2039" s="0" t="inlineStr">
        <is>
          <t>YOUTH</t>
        </is>
      </c>
      <c r="H2039" s="0" t="inlineStr">
        <is>
          <t>YM</t>
        </is>
      </c>
      <c r="I2039" s="0">
        <v>49.99</v>
      </c>
      <c r="J2039" s="0">
        <v>6</v>
      </c>
    </row>
    <row r="2040" spans="1:10" customHeight="0">
      <c r="A2040" s="0">
        <f>HYPERLINK("https://dl.dropboxusercontent.com/scl/fi/uxl2d48afygitqf4ae7jy/123278-af.jpg?rlkey=9g2yw1njkv43d2jdylybjrqhp&amp;dl=0","Click to download Image")</f>
      </c>
      <c r="B2040" s="0">
        <f>HYPERLINK("https://dl.dropboxusercontent.com/scl/fi/280g282h39cto0j5ete0g/graphic-update22022-youth.jpg?rlkey=60l5ozhajgpgzv2udg6jujf8c&amp;dl=0","Click to download SizeChart")</f>
      </c>
      <c r="C2040" s="0" t="inlineStr">
        <is>
          <t>Meadow Youth Pullover</t>
        </is>
      </c>
      <c r="D2040" s="0" t="inlineStr">
        <is>
          <t>'123278</t>
        </is>
      </c>
      <c r="E2040" s="0" t="inlineStr">
        <is>
          <t>ISU MEADOW Y BK:123278D-YL</t>
        </is>
      </c>
      <c r="F2040" s="0" t="inlineStr">
        <is>
          <t>'801123278037</t>
        </is>
      </c>
      <c r="G2040" s="0" t="inlineStr">
        <is>
          <t>YOUTH</t>
        </is>
      </c>
      <c r="H2040" s="0" t="inlineStr">
        <is>
          <t>YL</t>
        </is>
      </c>
      <c r="I2040" s="0">
        <v>49.99</v>
      </c>
      <c r="J2040" s="0">
        <v>1</v>
      </c>
    </row>
    <row r="2041" spans="1:10" customHeight="0">
      <c r="A2041" s="0">
        <f>HYPERLINK("https://dl.dropboxusercontent.com/scl/fi/uxl2d48afygitqf4ae7jy/123278-af.jpg?rlkey=9g2yw1njkv43d2jdylybjrqhp&amp;dl=0","Click to download Image")</f>
      </c>
      <c r="B2041" s="0">
        <f>HYPERLINK("https://dl.dropboxusercontent.com/scl/fi/280g282h39cto0j5ete0g/graphic-update22022-youth.jpg?rlkey=60l5ozhajgpgzv2udg6jujf8c&amp;dl=0","Click to download SizeChart")</f>
      </c>
      <c r="C2041" s="0" t="inlineStr">
        <is>
          <t>Meadow Youth Pullover</t>
        </is>
      </c>
      <c r="D2041" s="0" t="inlineStr">
        <is>
          <t>'123278</t>
        </is>
      </c>
      <c r="E2041" s="0" t="inlineStr">
        <is>
          <t>ISU MEADOW Y BK:123278E-YXL</t>
        </is>
      </c>
      <c r="F2041" s="0" t="inlineStr">
        <is>
          <t>'801123278044</t>
        </is>
      </c>
      <c r="G2041" s="0" t="inlineStr">
        <is>
          <t>YOUTH</t>
        </is>
      </c>
      <c r="H2041" s="0" t="inlineStr">
        <is>
          <t>YXL</t>
        </is>
      </c>
      <c r="I2041" s="0">
        <v>49.99</v>
      </c>
      <c r="J2041" s="0">
        <v>5</v>
      </c>
    </row>
    <row r="2042" spans="1:10" customHeight="0">
      <c r="A2042" s="0">
        <f>HYPERLINK("https://dl.dropboxusercontent.com/scl/fi/uxl2d48afygitqf4ae7jy/123278-af.jpg?rlkey=9g2yw1njkv43d2jdylybjrqhp&amp;dl=0","Click to download Image")</f>
      </c>
      <c r="B2042" s="0">
        <f>HYPERLINK("https://dl.dropboxusercontent.com/scl/fi/280g282h39cto0j5ete0g/graphic-update22022-youth.jpg?rlkey=60l5ozhajgpgzv2udg6jujf8c&amp;dl=0","Click to download SizeChart")</f>
      </c>
      <c r="C2042" s="0" t="inlineStr">
        <is>
          <t>Meadow Youth Pullover</t>
        </is>
      </c>
      <c r="D2042" s="0" t="inlineStr">
        <is>
          <t>'123278</t>
        </is>
      </c>
      <c r="E2042" s="0" t="inlineStr">
        <is>
          <t>ISU MEADOW Y BK 12PK:123278Z-12PK</t>
        </is>
      </c>
      <c r="F2042" s="0" t="inlineStr">
        <is>
          <t>'801123278990</t>
        </is>
      </c>
      <c r="G2042" s="0" t="inlineStr">
        <is>
          <t>YOUTH</t>
        </is>
      </c>
      <c r="H2042" s="0" t="inlineStr">
        <is>
          <t>12 PACK</t>
        </is>
      </c>
      <c r="I2042" s="0">
        <v>480</v>
      </c>
      <c r="J2042" s="0">
        <v>0</v>
      </c>
    </row>
    <row r="2043" spans="1:10" customHeight="0">
      <c r="A2043" s="0">
        <f>HYPERLINK("https://dl.dropboxusercontent.com/scl/fi/4elyvzcyryy5ptyqa7igz/112814-af.jpg?rlkey=fbhohko3efi4yjrevr4q4auyb&amp;dl=0","Click to download Image")</f>
      </c>
      <c r="C2043" s="0" t="inlineStr">
        <is>
          <t>Prudence Women's Beanie</t>
        </is>
      </c>
      <c r="D2043" s="0" t="inlineStr">
        <is>
          <t>'112814</t>
        </is>
      </c>
      <c r="E2043" s="0" t="inlineStr">
        <is>
          <t>ISU PRUDENCE CARDINAL:112814</t>
        </is>
      </c>
      <c r="F2043" s="0" t="inlineStr">
        <is>
          <t>'701112814010</t>
        </is>
      </c>
      <c r="G2043" s="0" t="inlineStr">
        <is>
          <t>WOMENS</t>
        </is>
      </c>
      <c r="H2043" s="0" t="inlineStr">
        <is>
          <t>WOMENS</t>
        </is>
      </c>
      <c r="I2043" s="0">
        <v>24.99</v>
      </c>
      <c r="J2043" s="0">
        <v>125</v>
      </c>
    </row>
    <row r="2044" spans="1:10" customHeight="0">
      <c r="A2044" s="0">
        <f>HYPERLINK("https://dl.dropboxusercontent.com/scl/fi/vuo7tgx2zrlex2ulgu572/109475-af.jpg?rlkey=s6ackn11sns0fyw275esp2ram&amp;dl=0","Click to download Image")</f>
      </c>
      <c r="B2044" s="0">
        <f>HYPERLINK("https://dl.dropboxusercontent.com/scl/fi/akal9bt6p1lhky2sny2zh/mens-t-shirt-size-chartsapollo-lander.jpg?rlkey=30wh55hiddzec45oemdj8mjam&amp;dl=0","Click to download SizeChart")</f>
      </c>
      <c r="C2044" s="0" t="inlineStr">
        <is>
          <t>Lander Men's T-Shirt</t>
        </is>
      </c>
      <c r="D2044" s="0" t="inlineStr">
        <is>
          <t>'109475</t>
        </is>
      </c>
      <c r="E2044" s="0" t="inlineStr">
        <is>
          <t>ISU LANDER:109475A-S</t>
        </is>
      </c>
      <c r="F2044" s="0" t="inlineStr">
        <is>
          <t>'801109475047</t>
        </is>
      </c>
      <c r="G2044" s="0" t="inlineStr">
        <is>
          <t>MENS</t>
        </is>
      </c>
      <c r="H2044" s="0" t="inlineStr">
        <is>
          <t>S</t>
        </is>
      </c>
      <c r="I2044" s="0">
        <v>32.99</v>
      </c>
      <c r="J2044" s="0">
        <v>0</v>
      </c>
    </row>
    <row r="2045" spans="1:10" customHeight="0">
      <c r="A2045" s="0">
        <f>HYPERLINK("https://dl.dropboxusercontent.com/scl/fi/vuo7tgx2zrlex2ulgu572/109475-af.jpg?rlkey=s6ackn11sns0fyw275esp2ram&amp;dl=0","Click to download Image")</f>
      </c>
      <c r="B2045" s="0">
        <f>HYPERLINK("https://dl.dropboxusercontent.com/scl/fi/akal9bt6p1lhky2sny2zh/mens-t-shirt-size-chartsapollo-lander.jpg?rlkey=30wh55hiddzec45oemdj8mjam&amp;dl=0","Click to download SizeChart")</f>
      </c>
      <c r="C2045" s="0" t="inlineStr">
        <is>
          <t>Lander Men's T-Shirt</t>
        </is>
      </c>
      <c r="D2045" s="0" t="inlineStr">
        <is>
          <t>'109475</t>
        </is>
      </c>
      <c r="E2045" s="0" t="inlineStr">
        <is>
          <t>ISU LANDER:109475B-M</t>
        </is>
      </c>
      <c r="F2045" s="0" t="inlineStr">
        <is>
          <t>'801109475054</t>
        </is>
      </c>
      <c r="G2045" s="0" t="inlineStr">
        <is>
          <t>MENS</t>
        </is>
      </c>
      <c r="H2045" s="0" t="inlineStr">
        <is>
          <t>M</t>
        </is>
      </c>
      <c r="I2045" s="0">
        <v>32.99</v>
      </c>
      <c r="J2045" s="0">
        <v>7</v>
      </c>
    </row>
    <row r="2046" spans="1:10" customHeight="0">
      <c r="A2046" s="0">
        <f>HYPERLINK("https://dl.dropboxusercontent.com/scl/fi/vuo7tgx2zrlex2ulgu572/109475-af.jpg?rlkey=s6ackn11sns0fyw275esp2ram&amp;dl=0","Click to download Image")</f>
      </c>
      <c r="B2046" s="0">
        <f>HYPERLINK("https://dl.dropboxusercontent.com/scl/fi/akal9bt6p1lhky2sny2zh/mens-t-shirt-size-chartsapollo-lander.jpg?rlkey=30wh55hiddzec45oemdj8mjam&amp;dl=0","Click to download SizeChart")</f>
      </c>
      <c r="C2046" s="0" t="inlineStr">
        <is>
          <t>Lander Men's T-Shirt</t>
        </is>
      </c>
      <c r="D2046" s="0" t="inlineStr">
        <is>
          <t>'109475</t>
        </is>
      </c>
      <c r="E2046" s="0" t="inlineStr">
        <is>
          <t>ISU LANDER:109475C-L</t>
        </is>
      </c>
      <c r="F2046" s="0" t="inlineStr">
        <is>
          <t>'801109475061</t>
        </is>
      </c>
      <c r="G2046" s="0" t="inlineStr">
        <is>
          <t>MENS</t>
        </is>
      </c>
      <c r="H2046" s="0" t="inlineStr">
        <is>
          <t>L</t>
        </is>
      </c>
      <c r="I2046" s="0">
        <v>32.99</v>
      </c>
      <c r="J2046" s="0">
        <v>0</v>
      </c>
    </row>
    <row r="2047" spans="1:10" customHeight="0">
      <c r="A2047" s="0">
        <f>HYPERLINK("https://dl.dropboxusercontent.com/scl/fi/vuo7tgx2zrlex2ulgu572/109475-af.jpg?rlkey=s6ackn11sns0fyw275esp2ram&amp;dl=0","Click to download Image")</f>
      </c>
      <c r="B2047" s="0">
        <f>HYPERLINK("https://dl.dropboxusercontent.com/scl/fi/akal9bt6p1lhky2sny2zh/mens-t-shirt-size-chartsapollo-lander.jpg?rlkey=30wh55hiddzec45oemdj8mjam&amp;dl=0","Click to download SizeChart")</f>
      </c>
      <c r="C2047" s="0" t="inlineStr">
        <is>
          <t>Lander Men's T-Shirt</t>
        </is>
      </c>
      <c r="D2047" s="0" t="inlineStr">
        <is>
          <t>'109475</t>
        </is>
      </c>
      <c r="E2047" s="0" t="inlineStr">
        <is>
          <t>ISU LANDER:109475D-XL</t>
        </is>
      </c>
      <c r="F2047" s="0" t="inlineStr">
        <is>
          <t>'801109475078</t>
        </is>
      </c>
      <c r="G2047" s="0" t="inlineStr">
        <is>
          <t>MENS</t>
        </is>
      </c>
      <c r="H2047" s="0" t="inlineStr">
        <is>
          <t>XL</t>
        </is>
      </c>
      <c r="I2047" s="0">
        <v>32.99</v>
      </c>
      <c r="J2047" s="0">
        <v>6</v>
      </c>
    </row>
    <row r="2048" spans="1:10" customHeight="0">
      <c r="A2048" s="0">
        <f>HYPERLINK("https://dl.dropboxusercontent.com/scl/fi/vuo7tgx2zrlex2ulgu572/109475-af.jpg?rlkey=s6ackn11sns0fyw275esp2ram&amp;dl=0","Click to download Image")</f>
      </c>
      <c r="B2048" s="0">
        <f>HYPERLINK("https://dl.dropboxusercontent.com/scl/fi/akal9bt6p1lhky2sny2zh/mens-t-shirt-size-chartsapollo-lander.jpg?rlkey=30wh55hiddzec45oemdj8mjam&amp;dl=0","Click to download SizeChart")</f>
      </c>
      <c r="C2048" s="0" t="inlineStr">
        <is>
          <t>Lander Men's T-Shirt</t>
        </is>
      </c>
      <c r="D2048" s="0" t="inlineStr">
        <is>
          <t>'109475</t>
        </is>
      </c>
      <c r="E2048" s="0" t="inlineStr">
        <is>
          <t>ISU LANDER:109475E-2XL</t>
        </is>
      </c>
      <c r="F2048" s="0" t="inlineStr">
        <is>
          <t>'801109475085</t>
        </is>
      </c>
      <c r="G2048" s="0" t="inlineStr">
        <is>
          <t>MENS</t>
        </is>
      </c>
      <c r="H2048" s="0" t="inlineStr">
        <is>
          <t>2XL</t>
        </is>
      </c>
      <c r="I2048" s="0">
        <v>34.99</v>
      </c>
      <c r="J2048" s="0">
        <v>5</v>
      </c>
    </row>
    <row r="2049" spans="1:10" customHeight="0">
      <c r="A2049" s="0">
        <f>HYPERLINK("https://dl.dropboxusercontent.com/scl/fi/vuo7tgx2zrlex2ulgu572/109475-af.jpg?rlkey=s6ackn11sns0fyw275esp2ram&amp;dl=0","Click to download Image")</f>
      </c>
      <c r="B2049" s="0">
        <f>HYPERLINK("https://dl.dropboxusercontent.com/scl/fi/akal9bt6p1lhky2sny2zh/mens-t-shirt-size-chartsapollo-lander.jpg?rlkey=30wh55hiddzec45oemdj8mjam&amp;dl=0","Click to download SizeChart")</f>
      </c>
      <c r="C2049" s="0" t="inlineStr">
        <is>
          <t>Lander Men's T-Shirt</t>
        </is>
      </c>
      <c r="D2049" s="0" t="inlineStr">
        <is>
          <t>'109475</t>
        </is>
      </c>
      <c r="E2049" s="0" t="inlineStr">
        <is>
          <t>ISU LANDER:109475F-3XL</t>
        </is>
      </c>
      <c r="F2049" s="0" t="inlineStr">
        <is>
          <t>'801109475092</t>
        </is>
      </c>
      <c r="G2049" s="0" t="inlineStr">
        <is>
          <t>MENS</t>
        </is>
      </c>
      <c r="H2049" s="0" t="inlineStr">
        <is>
          <t>3XL</t>
        </is>
      </c>
      <c r="I2049" s="0">
        <v>34.99</v>
      </c>
      <c r="J2049" s="0">
        <v>0</v>
      </c>
    </row>
    <row r="2050" spans="1:10" customHeight="0">
      <c r="A2050" s="0">
        <f>HYPERLINK("https://dl.dropboxusercontent.com/scl/fi/vuo7tgx2zrlex2ulgu572/109475-af.jpg?rlkey=s6ackn11sns0fyw275esp2ram&amp;dl=0","Click to download Image")</f>
      </c>
      <c r="B2050" s="0">
        <f>HYPERLINK("https://dl.dropboxusercontent.com/scl/fi/akal9bt6p1lhky2sny2zh/mens-t-shirt-size-chartsapollo-lander.jpg?rlkey=30wh55hiddzec45oemdj8mjam&amp;dl=0","Click to download SizeChart")</f>
      </c>
      <c r="C2050" s="0" t="inlineStr">
        <is>
          <t>Lander Men's T-Shirt</t>
        </is>
      </c>
      <c r="D2050" s="0" t="inlineStr">
        <is>
          <t>'109475</t>
        </is>
      </c>
      <c r="E2050" s="0" t="inlineStr">
        <is>
          <t>ISU LANDER 12 PACK:109475Z-12PK</t>
        </is>
      </c>
      <c r="F2050" s="0" t="inlineStr">
        <is>
          <t>'801109475993</t>
        </is>
      </c>
      <c r="G2050" s="0" t="inlineStr">
        <is>
          <t>MENS</t>
        </is>
      </c>
      <c r="H2050" s="0" t="inlineStr">
        <is>
          <t>12 PACK</t>
        </is>
      </c>
      <c r="I2050" s="0">
        <v>377.88</v>
      </c>
      <c r="J2050" s="0">
        <v>0</v>
      </c>
    </row>
    <row r="2051" spans="1:10" customHeight="0">
      <c r="A2051" s="0">
        <f>HYPERLINK("https://dl.dropboxusercontent.com/scl/fi/8zrjd8e13tk1rz67nnpcd/108035-af.jpg?rlkey=am8r1kgdkpyssolqjwtziy1il&amp;dl=0","Click to download Image")</f>
      </c>
      <c r="B2051" s="0">
        <f>HYPERLINK("https://dl.dropboxusercontent.com/scl/fi/4bf7v3csjbp5ugwd3seba/womens-t-shirt-size-chartsmahattan.jpg?rlkey=d02nccqsdf44sxte1jpvnshib&amp;dl=0","Click to download SizeChart")</f>
      </c>
      <c r="C2051" s="0" t="inlineStr">
        <is>
          <t>Manhattan Women's Short Sleeve T-Shirt</t>
        </is>
      </c>
      <c r="D2051" s="0" t="inlineStr">
        <is>
          <t>'108035</t>
        </is>
      </c>
      <c r="E2051" s="0" t="inlineStr">
        <is>
          <t>ISU MANHATTAN DK GREY:108035A-S</t>
        </is>
      </c>
      <c r="F2051" s="0" t="inlineStr">
        <is>
          <t>'800108035016</t>
        </is>
      </c>
      <c r="G2051" s="0" t="inlineStr">
        <is>
          <t>WOMENS</t>
        </is>
      </c>
      <c r="H2051" s="0" t="inlineStr">
        <is>
          <t>S</t>
        </is>
      </c>
      <c r="I2051" s="0">
        <v>26.99</v>
      </c>
      <c r="J2051" s="0">
        <v>5</v>
      </c>
    </row>
    <row r="2052" spans="1:10" customHeight="0">
      <c r="A2052" s="0">
        <f>HYPERLINK("https://dl.dropboxusercontent.com/scl/fi/8zrjd8e13tk1rz67nnpcd/108035-af.jpg?rlkey=am8r1kgdkpyssolqjwtziy1il&amp;dl=0","Click to download Image")</f>
      </c>
      <c r="B2052" s="0">
        <f>HYPERLINK("https://dl.dropboxusercontent.com/scl/fi/4bf7v3csjbp5ugwd3seba/womens-t-shirt-size-chartsmahattan.jpg?rlkey=d02nccqsdf44sxte1jpvnshib&amp;dl=0","Click to download SizeChart")</f>
      </c>
      <c r="C2052" s="0" t="inlineStr">
        <is>
          <t>Manhattan Women's Short Sleeve T-Shirt</t>
        </is>
      </c>
      <c r="D2052" s="0" t="inlineStr">
        <is>
          <t>'108035</t>
        </is>
      </c>
      <c r="E2052" s="0" t="inlineStr">
        <is>
          <t>ISU MANHATTAN DK GREY:108035B-M</t>
        </is>
      </c>
      <c r="F2052" s="0" t="inlineStr">
        <is>
          <t>'800108035023</t>
        </is>
      </c>
      <c r="G2052" s="0" t="inlineStr">
        <is>
          <t>WOMENS</t>
        </is>
      </c>
      <c r="H2052" s="0" t="inlineStr">
        <is>
          <t>M</t>
        </is>
      </c>
      <c r="I2052" s="0">
        <v>26.99</v>
      </c>
      <c r="J2052" s="0">
        <v>8</v>
      </c>
    </row>
    <row r="2053" spans="1:10" customHeight="0">
      <c r="A2053" s="0">
        <f>HYPERLINK("https://dl.dropboxusercontent.com/scl/fi/8zrjd8e13tk1rz67nnpcd/108035-af.jpg?rlkey=am8r1kgdkpyssolqjwtziy1il&amp;dl=0","Click to download Image")</f>
      </c>
      <c r="B2053" s="0">
        <f>HYPERLINK("https://dl.dropboxusercontent.com/scl/fi/4bf7v3csjbp5ugwd3seba/womens-t-shirt-size-chartsmahattan.jpg?rlkey=d02nccqsdf44sxte1jpvnshib&amp;dl=0","Click to download SizeChart")</f>
      </c>
      <c r="C2053" s="0" t="inlineStr">
        <is>
          <t>Manhattan Women's Short Sleeve T-Shirt</t>
        </is>
      </c>
      <c r="D2053" s="0" t="inlineStr">
        <is>
          <t>'108035</t>
        </is>
      </c>
      <c r="E2053" s="0" t="inlineStr">
        <is>
          <t>ISU MANHATTAN DK GREY:108035C-L</t>
        </is>
      </c>
      <c r="F2053" s="0" t="inlineStr">
        <is>
          <t>'800108035030</t>
        </is>
      </c>
      <c r="G2053" s="0" t="inlineStr">
        <is>
          <t>WOMENS</t>
        </is>
      </c>
      <c r="H2053" s="0" t="inlineStr">
        <is>
          <t>L</t>
        </is>
      </c>
      <c r="I2053" s="0">
        <v>26.99</v>
      </c>
      <c r="J2053" s="0">
        <v>9</v>
      </c>
    </row>
    <row r="2054" spans="1:10" customHeight="0">
      <c r="A2054" s="0">
        <f>HYPERLINK("https://dl.dropboxusercontent.com/scl/fi/8zrjd8e13tk1rz67nnpcd/108035-af.jpg?rlkey=am8r1kgdkpyssolqjwtziy1il&amp;dl=0","Click to download Image")</f>
      </c>
      <c r="B2054" s="0">
        <f>HYPERLINK("https://dl.dropboxusercontent.com/scl/fi/4bf7v3csjbp5ugwd3seba/womens-t-shirt-size-chartsmahattan.jpg?rlkey=d02nccqsdf44sxte1jpvnshib&amp;dl=0","Click to download SizeChart")</f>
      </c>
      <c r="C2054" s="0" t="inlineStr">
        <is>
          <t>Manhattan Women's Short Sleeve T-Shirt</t>
        </is>
      </c>
      <c r="D2054" s="0" t="inlineStr">
        <is>
          <t>'108035</t>
        </is>
      </c>
      <c r="E2054" s="0" t="inlineStr">
        <is>
          <t>ISU MANHATTAN DK GREY:108035D-XL</t>
        </is>
      </c>
      <c r="F2054" s="0" t="inlineStr">
        <is>
          <t>'800108035047</t>
        </is>
      </c>
      <c r="G2054" s="0" t="inlineStr">
        <is>
          <t>WOMENS</t>
        </is>
      </c>
      <c r="H2054" s="0" t="inlineStr">
        <is>
          <t>XL</t>
        </is>
      </c>
      <c r="I2054" s="0">
        <v>26.99</v>
      </c>
      <c r="J2054" s="0">
        <v>0</v>
      </c>
    </row>
    <row r="2055" spans="1:10" customHeight="0">
      <c r="A2055" s="0">
        <f>HYPERLINK("https://dl.dropboxusercontent.com/scl/fi/8zrjd8e13tk1rz67nnpcd/108035-af.jpg?rlkey=am8r1kgdkpyssolqjwtziy1il&amp;dl=0","Click to download Image")</f>
      </c>
      <c r="B2055" s="0">
        <f>HYPERLINK("https://dl.dropboxusercontent.com/scl/fi/4bf7v3csjbp5ugwd3seba/womens-t-shirt-size-chartsmahattan.jpg?rlkey=d02nccqsdf44sxte1jpvnshib&amp;dl=0","Click to download SizeChart")</f>
      </c>
      <c r="C2055" s="0" t="inlineStr">
        <is>
          <t>Manhattan Women's Short Sleeve T-Shirt</t>
        </is>
      </c>
      <c r="D2055" s="0" t="inlineStr">
        <is>
          <t>'108035</t>
        </is>
      </c>
      <c r="E2055" s="0" t="inlineStr">
        <is>
          <t>ISU MANHATTAN DK GREY:108035E-2XL</t>
        </is>
      </c>
      <c r="F2055" s="0" t="inlineStr">
        <is>
          <t>'800108035055</t>
        </is>
      </c>
      <c r="G2055" s="0" t="inlineStr">
        <is>
          <t>WOMENS</t>
        </is>
      </c>
      <c r="H2055" s="0" t="inlineStr">
        <is>
          <t>2XL</t>
        </is>
      </c>
      <c r="I2055" s="0">
        <v>26.99</v>
      </c>
      <c r="J2055" s="0">
        <v>0</v>
      </c>
    </row>
    <row r="2056" spans="1:10" customHeight="0">
      <c r="A2056" s="0">
        <f>HYPERLINK("https://dl.dropboxusercontent.com/scl/fi/8zrjd8e13tk1rz67nnpcd/108035-af.jpg?rlkey=am8r1kgdkpyssolqjwtziy1il&amp;dl=0","Click to download Image")</f>
      </c>
      <c r="B2056" s="0">
        <f>HYPERLINK("https://dl.dropboxusercontent.com/scl/fi/4bf7v3csjbp5ugwd3seba/womens-t-shirt-size-chartsmahattan.jpg?rlkey=d02nccqsdf44sxte1jpvnshib&amp;dl=0","Click to download SizeChart")</f>
      </c>
      <c r="C2056" s="0" t="inlineStr">
        <is>
          <t>Manhattan Women's Short Sleeve T-Shirt</t>
        </is>
      </c>
      <c r="D2056" s="0" t="inlineStr">
        <is>
          <t>'108035</t>
        </is>
      </c>
      <c r="E2056" s="0" t="inlineStr">
        <is>
          <t>ISU MANHATTAN DK GREY:108035F-3XL</t>
        </is>
      </c>
      <c r="F2056" s="0" t="inlineStr">
        <is>
          <t>'800108035061</t>
        </is>
      </c>
      <c r="G2056" s="0" t="inlineStr">
        <is>
          <t>WOMENS</t>
        </is>
      </c>
      <c r="H2056" s="0" t="inlineStr">
        <is>
          <t>3XL</t>
        </is>
      </c>
      <c r="I2056" s="0">
        <v>26.99</v>
      </c>
      <c r="J2056" s="0">
        <v>0</v>
      </c>
    </row>
    <row r="2057" spans="1:10" customHeight="0">
      <c r="A2057" s="0">
        <f>HYPERLINK("https://dl.dropboxusercontent.com/scl/fi/8zrjd8e13tk1rz67nnpcd/108035-af.jpg?rlkey=am8r1kgdkpyssolqjwtziy1il&amp;dl=0","Click to download Image")</f>
      </c>
      <c r="B2057" s="0">
        <f>HYPERLINK("https://dl.dropboxusercontent.com/scl/fi/4bf7v3csjbp5ugwd3seba/womens-t-shirt-size-chartsmahattan.jpg?rlkey=d02nccqsdf44sxte1jpvnshib&amp;dl=0","Click to download SizeChart")</f>
      </c>
      <c r="C2057" s="0" t="inlineStr">
        <is>
          <t>Manhattan Women's Short Sleeve T-Shirt</t>
        </is>
      </c>
      <c r="D2057" s="0" t="inlineStr">
        <is>
          <t>'108035</t>
        </is>
      </c>
      <c r="E2057" s="0" t="inlineStr">
        <is>
          <t>ISU MANHATTAN DK GREY 12 PACK:108035Z-12PK</t>
        </is>
      </c>
      <c r="F2057" s="0" t="inlineStr">
        <is>
          <t>'800108035108</t>
        </is>
      </c>
      <c r="G2057" s="0" t="inlineStr">
        <is>
          <t>WOMENS</t>
        </is>
      </c>
      <c r="H2057" s="0" t="inlineStr">
        <is>
          <t>12 PACK</t>
        </is>
      </c>
      <c r="I2057" s="0">
        <v>299.88</v>
      </c>
      <c r="J2057" s="0">
        <v>0</v>
      </c>
    </row>
    <row r="2058" spans="1:10" customHeight="0">
      <c r="A2058" s="0">
        <f>HYPERLINK("https://dl.dropboxusercontent.com/scl/fi/u3nzr1pag8ff8x1ty9di5/111298-af.jpg?rlkey=hfr49gux6j6e29j8erdddb60f&amp;dl=0","Click to download Image")</f>
      </c>
      <c r="B2058" s="0">
        <f>HYPERLINK("https://dl.dropboxusercontent.com/scl/fi/4bf7v3csjbp5ugwd3seba/womens-t-shirt-size-chartsmahattan.jpg?rlkey=d02nccqsdf44sxte1jpvnshib&amp;dl=0","Click to download SizeChart")</f>
      </c>
      <c r="C2058" s="0" t="inlineStr">
        <is>
          <t>Manhattan Women's Short Sleeve T-Shirt</t>
        </is>
      </c>
      <c r="D2058" s="0" t="inlineStr">
        <is>
          <t>'111298</t>
        </is>
      </c>
      <c r="E2058" s="0" t="inlineStr">
        <is>
          <t>ISU MANHATTAN CARDINAL:111298A-S</t>
        </is>
      </c>
      <c r="F2058" s="0" t="inlineStr">
        <is>
          <t>'801111298047</t>
        </is>
      </c>
      <c r="G2058" s="0" t="inlineStr">
        <is>
          <t>WOMENS</t>
        </is>
      </c>
      <c r="H2058" s="0" t="inlineStr">
        <is>
          <t>S</t>
        </is>
      </c>
      <c r="I2058" s="0">
        <v>26.99</v>
      </c>
      <c r="J2058" s="0">
        <v>6</v>
      </c>
    </row>
    <row r="2059" spans="1:10" customHeight="0">
      <c r="A2059" s="0">
        <f>HYPERLINK("https://dl.dropboxusercontent.com/scl/fi/u3nzr1pag8ff8x1ty9di5/111298-af.jpg?rlkey=hfr49gux6j6e29j8erdddb60f&amp;dl=0","Click to download Image")</f>
      </c>
      <c r="B2059" s="0">
        <f>HYPERLINK("https://dl.dropboxusercontent.com/scl/fi/4bf7v3csjbp5ugwd3seba/womens-t-shirt-size-chartsmahattan.jpg?rlkey=d02nccqsdf44sxte1jpvnshib&amp;dl=0","Click to download SizeChart")</f>
      </c>
      <c r="C2059" s="0" t="inlineStr">
        <is>
          <t>Manhattan Women's Short Sleeve T-Shirt</t>
        </is>
      </c>
      <c r="D2059" s="0" t="inlineStr">
        <is>
          <t>'111298</t>
        </is>
      </c>
      <c r="E2059" s="0" t="inlineStr">
        <is>
          <t>ISU MANHATTAN CARDINAL:111298B-M</t>
        </is>
      </c>
      <c r="F2059" s="0" t="inlineStr">
        <is>
          <t>'801111298054</t>
        </is>
      </c>
      <c r="G2059" s="0" t="inlineStr">
        <is>
          <t>WOMENS</t>
        </is>
      </c>
      <c r="H2059" s="0" t="inlineStr">
        <is>
          <t>M</t>
        </is>
      </c>
      <c r="I2059" s="0">
        <v>26.99</v>
      </c>
      <c r="J2059" s="0">
        <v>12</v>
      </c>
    </row>
    <row r="2060" spans="1:10" customHeight="0">
      <c r="A2060" s="0">
        <f>HYPERLINK("https://dl.dropboxusercontent.com/scl/fi/u3nzr1pag8ff8x1ty9di5/111298-af.jpg?rlkey=hfr49gux6j6e29j8erdddb60f&amp;dl=0","Click to download Image")</f>
      </c>
      <c r="B2060" s="0">
        <f>HYPERLINK("https://dl.dropboxusercontent.com/scl/fi/4bf7v3csjbp5ugwd3seba/womens-t-shirt-size-chartsmahattan.jpg?rlkey=d02nccqsdf44sxte1jpvnshib&amp;dl=0","Click to download SizeChart")</f>
      </c>
      <c r="C2060" s="0" t="inlineStr">
        <is>
          <t>Manhattan Women's Short Sleeve T-Shirt</t>
        </is>
      </c>
      <c r="D2060" s="0" t="inlineStr">
        <is>
          <t>'111298</t>
        </is>
      </c>
      <c r="E2060" s="0" t="inlineStr">
        <is>
          <t>ISU MANHATTAN CARDINAL:111298C-L</t>
        </is>
      </c>
      <c r="F2060" s="0" t="inlineStr">
        <is>
          <t>'801111298061</t>
        </is>
      </c>
      <c r="G2060" s="0" t="inlineStr">
        <is>
          <t>WOMENS</t>
        </is>
      </c>
      <c r="H2060" s="0" t="inlineStr">
        <is>
          <t>L</t>
        </is>
      </c>
      <c r="I2060" s="0">
        <v>26.99</v>
      </c>
      <c r="J2060" s="0">
        <v>13</v>
      </c>
    </row>
    <row r="2061" spans="1:10" customHeight="0">
      <c r="A2061" s="0">
        <f>HYPERLINK("https://dl.dropboxusercontent.com/scl/fi/u3nzr1pag8ff8x1ty9di5/111298-af.jpg?rlkey=hfr49gux6j6e29j8erdddb60f&amp;dl=0","Click to download Image")</f>
      </c>
      <c r="B2061" s="0">
        <f>HYPERLINK("https://dl.dropboxusercontent.com/scl/fi/4bf7v3csjbp5ugwd3seba/womens-t-shirt-size-chartsmahattan.jpg?rlkey=d02nccqsdf44sxte1jpvnshib&amp;dl=0","Click to download SizeChart")</f>
      </c>
      <c r="C2061" s="0" t="inlineStr">
        <is>
          <t>Manhattan Women's Short Sleeve T-Shirt</t>
        </is>
      </c>
      <c r="D2061" s="0" t="inlineStr">
        <is>
          <t>'111298</t>
        </is>
      </c>
      <c r="E2061" s="0" t="inlineStr">
        <is>
          <t>ISU MANHATTAN CARDINAL:111298D-XL</t>
        </is>
      </c>
      <c r="F2061" s="0" t="inlineStr">
        <is>
          <t>'801111298078</t>
        </is>
      </c>
      <c r="G2061" s="0" t="inlineStr">
        <is>
          <t>WOMENS</t>
        </is>
      </c>
      <c r="H2061" s="0" t="inlineStr">
        <is>
          <t>XL</t>
        </is>
      </c>
      <c r="I2061" s="0">
        <v>26.99</v>
      </c>
      <c r="J2061" s="0">
        <v>0</v>
      </c>
    </row>
    <row r="2062" spans="1:10" customHeight="0">
      <c r="A2062" s="0">
        <f>HYPERLINK("https://dl.dropboxusercontent.com/scl/fi/u3nzr1pag8ff8x1ty9di5/111298-af.jpg?rlkey=hfr49gux6j6e29j8erdddb60f&amp;dl=0","Click to download Image")</f>
      </c>
      <c r="B2062" s="0">
        <f>HYPERLINK("https://dl.dropboxusercontent.com/scl/fi/4bf7v3csjbp5ugwd3seba/womens-t-shirt-size-chartsmahattan.jpg?rlkey=d02nccqsdf44sxte1jpvnshib&amp;dl=0","Click to download SizeChart")</f>
      </c>
      <c r="C2062" s="0" t="inlineStr">
        <is>
          <t>Manhattan Women's Short Sleeve T-Shirt</t>
        </is>
      </c>
      <c r="D2062" s="0" t="inlineStr">
        <is>
          <t>'111298</t>
        </is>
      </c>
      <c r="E2062" s="0" t="inlineStr">
        <is>
          <t>ISU MANHATTAN CARDINAL:111298E-2XL</t>
        </is>
      </c>
      <c r="F2062" s="0" t="inlineStr">
        <is>
          <t>'801111298085</t>
        </is>
      </c>
      <c r="G2062" s="0" t="inlineStr">
        <is>
          <t>WOMENS</t>
        </is>
      </c>
      <c r="H2062" s="0" t="inlineStr">
        <is>
          <t>2XL</t>
        </is>
      </c>
      <c r="I2062" s="0">
        <v>26.99</v>
      </c>
      <c r="J2062" s="0">
        <v>0</v>
      </c>
    </row>
    <row r="2063" spans="1:10" customHeight="0">
      <c r="A2063" s="0">
        <f>HYPERLINK("https://dl.dropboxusercontent.com/scl/fi/u3nzr1pag8ff8x1ty9di5/111298-af.jpg?rlkey=hfr49gux6j6e29j8erdddb60f&amp;dl=0","Click to download Image")</f>
      </c>
      <c r="B2063" s="0">
        <f>HYPERLINK("https://dl.dropboxusercontent.com/scl/fi/4bf7v3csjbp5ugwd3seba/womens-t-shirt-size-chartsmahattan.jpg?rlkey=d02nccqsdf44sxte1jpvnshib&amp;dl=0","Click to download SizeChart")</f>
      </c>
      <c r="C2063" s="0" t="inlineStr">
        <is>
          <t>Manhattan Women's Short Sleeve T-Shirt</t>
        </is>
      </c>
      <c r="D2063" s="0" t="inlineStr">
        <is>
          <t>'111298</t>
        </is>
      </c>
      <c r="E2063" s="0" t="inlineStr">
        <is>
          <t>ISU MANHATTAN CARDINAL:111298F-3XL</t>
        </is>
      </c>
      <c r="F2063" s="0" t="inlineStr">
        <is>
          <t>'801111298092</t>
        </is>
      </c>
      <c r="G2063" s="0" t="inlineStr">
        <is>
          <t>WOMENS</t>
        </is>
      </c>
      <c r="H2063" s="0" t="inlineStr">
        <is>
          <t>3XL</t>
        </is>
      </c>
      <c r="I2063" s="0">
        <v>26.99</v>
      </c>
      <c r="J2063" s="0">
        <v>0</v>
      </c>
    </row>
    <row r="2064" spans="1:10" customHeight="0">
      <c r="A2064" s="0">
        <f>HYPERLINK("https://dl.dropboxusercontent.com/scl/fi/u3nzr1pag8ff8x1ty9di5/111298-af.jpg?rlkey=hfr49gux6j6e29j8erdddb60f&amp;dl=0","Click to download Image")</f>
      </c>
      <c r="B2064" s="0">
        <f>HYPERLINK("https://dl.dropboxusercontent.com/scl/fi/4bf7v3csjbp5ugwd3seba/womens-t-shirt-size-chartsmahattan.jpg?rlkey=d02nccqsdf44sxte1jpvnshib&amp;dl=0","Click to download SizeChart")</f>
      </c>
      <c r="C2064" s="0" t="inlineStr">
        <is>
          <t>Manhattan Women's Short Sleeve T-Shirt</t>
        </is>
      </c>
      <c r="D2064" s="0" t="inlineStr">
        <is>
          <t>'111298</t>
        </is>
      </c>
      <c r="E2064" s="0" t="inlineStr">
        <is>
          <t>ISU MANHATTAN CARDINAL 12 PACK:111298Z-12PK</t>
        </is>
      </c>
      <c r="F2064" s="0" t="inlineStr">
        <is>
          <t>'801111298993</t>
        </is>
      </c>
      <c r="G2064" s="0" t="inlineStr">
        <is>
          <t>WOMENS</t>
        </is>
      </c>
      <c r="H2064" s="0" t="inlineStr">
        <is>
          <t>12 PACK</t>
        </is>
      </c>
      <c r="I2064" s="0">
        <v>299.88</v>
      </c>
      <c r="J2064" s="0">
        <v>0</v>
      </c>
    </row>
    <row r="2065" spans="1:10" customHeight="0">
      <c r="A2065" s="0">
        <f>HYPERLINK("https://dl.dropboxusercontent.com/scl/fi/h18aoru2vjvebuddfv7z9/109605-af.jpg?rlkey=q5okumshw1p9i4n7uq1w2tryp&amp;dl=0","Click to download Image")</f>
      </c>
      <c r="B2065" s="0">
        <f>HYPERLINK("https://dl.dropboxusercontent.com/scl/fi/p9ex27uhbcv8opwetbjl0/womens-hoodie-and-sweatshirt-size-chartscarina.jpg?rlkey=uoaueie2g3aqyxsg6xourr8rm&amp;dl=0","Click to download SizeChart")</f>
      </c>
      <c r="C2065" s="0" t="inlineStr">
        <is>
          <t>Carina Women's Full Zip Hoodie</t>
        </is>
      </c>
      <c r="D2065" s="0" t="inlineStr">
        <is>
          <t>'109605</t>
        </is>
      </c>
      <c r="E2065" s="0" t="inlineStr">
        <is>
          <t>ISU CARINA CARDINAL:109605A-S</t>
        </is>
      </c>
      <c r="F2065" s="0" t="inlineStr">
        <is>
          <t>'801109605048</t>
        </is>
      </c>
      <c r="G2065" s="0" t="inlineStr">
        <is>
          <t>WOMENS</t>
        </is>
      </c>
      <c r="H2065" s="0" t="inlineStr">
        <is>
          <t>S</t>
        </is>
      </c>
      <c r="I2065" s="0">
        <v>44.99</v>
      </c>
      <c r="J2065" s="0">
        <v>2</v>
      </c>
    </row>
    <row r="2066" spans="1:10" customHeight="0">
      <c r="A2066" s="0">
        <f>HYPERLINK("https://dl.dropboxusercontent.com/scl/fi/h18aoru2vjvebuddfv7z9/109605-af.jpg?rlkey=q5okumshw1p9i4n7uq1w2tryp&amp;dl=0","Click to download Image")</f>
      </c>
      <c r="B2066" s="0">
        <f>HYPERLINK("https://dl.dropboxusercontent.com/scl/fi/p9ex27uhbcv8opwetbjl0/womens-hoodie-and-sweatshirt-size-chartscarina.jpg?rlkey=uoaueie2g3aqyxsg6xourr8rm&amp;dl=0","Click to download SizeChart")</f>
      </c>
      <c r="C2066" s="0" t="inlineStr">
        <is>
          <t>Carina Women's Full Zip Hoodie</t>
        </is>
      </c>
      <c r="D2066" s="0" t="inlineStr">
        <is>
          <t>'109605</t>
        </is>
      </c>
      <c r="E2066" s="0" t="inlineStr">
        <is>
          <t>ISU  CARINA CARDINAL:109605B-M</t>
        </is>
      </c>
      <c r="F2066" s="0" t="inlineStr">
        <is>
          <t>'801109605055</t>
        </is>
      </c>
      <c r="G2066" s="0" t="inlineStr">
        <is>
          <t>WOMENS</t>
        </is>
      </c>
      <c r="H2066" s="0" t="inlineStr">
        <is>
          <t>M</t>
        </is>
      </c>
      <c r="I2066" s="0">
        <v>44.99</v>
      </c>
      <c r="J2066" s="0">
        <v>7</v>
      </c>
    </row>
    <row r="2067" spans="1:10" customHeight="0">
      <c r="A2067" s="0">
        <f>HYPERLINK("https://dl.dropboxusercontent.com/scl/fi/h18aoru2vjvebuddfv7z9/109605-af.jpg?rlkey=q5okumshw1p9i4n7uq1w2tryp&amp;dl=0","Click to download Image")</f>
      </c>
      <c r="B2067" s="0">
        <f>HYPERLINK("https://dl.dropboxusercontent.com/scl/fi/p9ex27uhbcv8opwetbjl0/womens-hoodie-and-sweatshirt-size-chartscarina.jpg?rlkey=uoaueie2g3aqyxsg6xourr8rm&amp;dl=0","Click to download SizeChart")</f>
      </c>
      <c r="C2067" s="0" t="inlineStr">
        <is>
          <t>Carina Women's Full Zip Hoodie</t>
        </is>
      </c>
      <c r="D2067" s="0" t="inlineStr">
        <is>
          <t>'109605</t>
        </is>
      </c>
      <c r="E2067" s="0" t="inlineStr">
        <is>
          <t>ISU CARINA CARDINAL:109605C-L</t>
        </is>
      </c>
      <c r="F2067" s="0" t="inlineStr">
        <is>
          <t>'801109605062</t>
        </is>
      </c>
      <c r="G2067" s="0" t="inlineStr">
        <is>
          <t>WOMENS</t>
        </is>
      </c>
      <c r="H2067" s="0" t="inlineStr">
        <is>
          <t>L</t>
        </is>
      </c>
      <c r="I2067" s="0">
        <v>44.99</v>
      </c>
      <c r="J2067" s="0">
        <v>5</v>
      </c>
    </row>
    <row r="2068" spans="1:10" customHeight="0">
      <c r="A2068" s="0">
        <f>HYPERLINK("https://dl.dropboxusercontent.com/scl/fi/h18aoru2vjvebuddfv7z9/109605-af.jpg?rlkey=q5okumshw1p9i4n7uq1w2tryp&amp;dl=0","Click to download Image")</f>
      </c>
      <c r="B2068" s="0">
        <f>HYPERLINK("https://dl.dropboxusercontent.com/scl/fi/p9ex27uhbcv8opwetbjl0/womens-hoodie-and-sweatshirt-size-chartscarina.jpg?rlkey=uoaueie2g3aqyxsg6xourr8rm&amp;dl=0","Click to download SizeChart")</f>
      </c>
      <c r="C2068" s="0" t="inlineStr">
        <is>
          <t>Carina Women's Full Zip Hoodie</t>
        </is>
      </c>
      <c r="D2068" s="0" t="inlineStr">
        <is>
          <t>'109605</t>
        </is>
      </c>
      <c r="E2068" s="0" t="inlineStr">
        <is>
          <t>ISU CARINA CARDINAL:109605D-XL</t>
        </is>
      </c>
      <c r="F2068" s="0" t="inlineStr">
        <is>
          <t>'801109605079</t>
        </is>
      </c>
      <c r="G2068" s="0" t="inlineStr">
        <is>
          <t>WOMENS</t>
        </is>
      </c>
      <c r="H2068" s="0" t="inlineStr">
        <is>
          <t>XL</t>
        </is>
      </c>
      <c r="I2068" s="0">
        <v>44.99</v>
      </c>
      <c r="J2068" s="0">
        <v>1</v>
      </c>
    </row>
    <row r="2069" spans="1:10" customHeight="0">
      <c r="A2069" s="0">
        <f>HYPERLINK("https://dl.dropboxusercontent.com/scl/fi/h18aoru2vjvebuddfv7z9/109605-af.jpg?rlkey=q5okumshw1p9i4n7uq1w2tryp&amp;dl=0","Click to download Image")</f>
      </c>
      <c r="B2069" s="0">
        <f>HYPERLINK("https://dl.dropboxusercontent.com/scl/fi/p9ex27uhbcv8opwetbjl0/womens-hoodie-and-sweatshirt-size-chartscarina.jpg?rlkey=uoaueie2g3aqyxsg6xourr8rm&amp;dl=0","Click to download SizeChart")</f>
      </c>
      <c r="C2069" s="0" t="inlineStr">
        <is>
          <t>Carina Women's Full Zip Hoodie</t>
        </is>
      </c>
      <c r="D2069" s="0" t="inlineStr">
        <is>
          <t>'109605</t>
        </is>
      </c>
      <c r="E2069" s="0" t="inlineStr">
        <is>
          <t>ISU CARINA CARDINAL:109605E-2XL</t>
        </is>
      </c>
      <c r="F2069" s="0" t="inlineStr">
        <is>
          <t>'801109605086</t>
        </is>
      </c>
      <c r="G2069" s="0" t="inlineStr">
        <is>
          <t>WOMENS</t>
        </is>
      </c>
      <c r="H2069" s="0" t="inlineStr">
        <is>
          <t>2XL</t>
        </is>
      </c>
      <c r="I2069" s="0">
        <v>46.99</v>
      </c>
      <c r="J2069" s="0">
        <v>0</v>
      </c>
    </row>
    <row r="2070" spans="1:10" customHeight="0">
      <c r="A2070" s="0">
        <f>HYPERLINK("https://dl.dropboxusercontent.com/scl/fi/h18aoru2vjvebuddfv7z9/109605-af.jpg?rlkey=q5okumshw1p9i4n7uq1w2tryp&amp;dl=0","Click to download Image")</f>
      </c>
      <c r="B2070" s="0">
        <f>HYPERLINK("https://dl.dropboxusercontent.com/scl/fi/p9ex27uhbcv8opwetbjl0/womens-hoodie-and-sweatshirt-size-chartscarina.jpg?rlkey=uoaueie2g3aqyxsg6xourr8rm&amp;dl=0","Click to download SizeChart")</f>
      </c>
      <c r="C2070" s="0" t="inlineStr">
        <is>
          <t>Carina Women's Full Zip Hoodie</t>
        </is>
      </c>
      <c r="D2070" s="0" t="inlineStr">
        <is>
          <t>'109605</t>
        </is>
      </c>
      <c r="E2070" s="0" t="inlineStr">
        <is>
          <t>ISU CARINA CARDINAL:109605F-3XL</t>
        </is>
      </c>
      <c r="F2070" s="0" t="inlineStr">
        <is>
          <t>'801109605093</t>
        </is>
      </c>
      <c r="G2070" s="0" t="inlineStr">
        <is>
          <t>WOMENS</t>
        </is>
      </c>
      <c r="H2070" s="0" t="inlineStr">
        <is>
          <t>3XL</t>
        </is>
      </c>
      <c r="I2070" s="0">
        <v>46.99</v>
      </c>
      <c r="J2070" s="0">
        <v>1</v>
      </c>
    </row>
    <row r="2071" spans="1:10" customHeight="0">
      <c r="A2071" s="0">
        <f>HYPERLINK("https://dl.dropboxusercontent.com/scl/fi/h18aoru2vjvebuddfv7z9/109605-af.jpg?rlkey=q5okumshw1p9i4n7uq1w2tryp&amp;dl=0","Click to download Image")</f>
      </c>
      <c r="B2071" s="0">
        <f>HYPERLINK("https://dl.dropboxusercontent.com/scl/fi/p9ex27uhbcv8opwetbjl0/womens-hoodie-and-sweatshirt-size-chartscarina.jpg?rlkey=uoaueie2g3aqyxsg6xourr8rm&amp;dl=0","Click to download SizeChart")</f>
      </c>
      <c r="C2071" s="0" t="inlineStr">
        <is>
          <t>Carina Women's Full Zip Hoodie</t>
        </is>
      </c>
      <c r="D2071" s="0" t="inlineStr">
        <is>
          <t>'109605</t>
        </is>
      </c>
      <c r="E2071" s="0" t="inlineStr">
        <is>
          <t>ISU CARINA CARDINAL 12 PACK:109605Z-12PK</t>
        </is>
      </c>
      <c r="F2071" s="0" t="inlineStr">
        <is>
          <t>'801109605994</t>
        </is>
      </c>
      <c r="G2071" s="0" t="inlineStr">
        <is>
          <t>WOMENS</t>
        </is>
      </c>
      <c r="H2071" s="0" t="inlineStr">
        <is>
          <t>12 PACK</t>
        </is>
      </c>
      <c r="I2071" s="0">
        <v>515.88</v>
      </c>
      <c r="J2071" s="0">
        <v>0</v>
      </c>
    </row>
    <row r="2072" spans="1:10" customHeight="0">
      <c r="A2072" s="0">
        <f>HYPERLINK("https://dl.dropboxusercontent.com/scl/fi/3x7d03d6ts4ce9q54i9d1/111280-af.jpg?rlkey=f7kptm8wgowl9m7a4t5yqtk2n&amp;dl=0","Click to download Image")</f>
      </c>
      <c r="B2072" s="0">
        <f>HYPERLINK("https://dl.dropboxusercontent.com/scl/fi/p9ex27uhbcv8opwetbjl0/womens-hoodie-and-sweatshirt-size-chartscarina.jpg?rlkey=uoaueie2g3aqyxsg6xourr8rm&amp;dl=0","Click to download SizeChart")</f>
      </c>
      <c r="C2072" s="0" t="inlineStr">
        <is>
          <t>Carina Women's Full Zip Hoodie</t>
        </is>
      </c>
      <c r="D2072" s="0" t="inlineStr">
        <is>
          <t>'111280</t>
        </is>
      </c>
      <c r="E2072" s="0" t="inlineStr">
        <is>
          <t>ISU CARINA GREY:111280A-S</t>
        </is>
      </c>
      <c r="F2072" s="0" t="inlineStr">
        <is>
          <t>'801111280042</t>
        </is>
      </c>
      <c r="G2072" s="0" t="inlineStr">
        <is>
          <t>WOMENS</t>
        </is>
      </c>
      <c r="H2072" s="0" t="inlineStr">
        <is>
          <t>S</t>
        </is>
      </c>
      <c r="I2072" s="0">
        <v>44.99</v>
      </c>
      <c r="J2072" s="0">
        <v>8</v>
      </c>
    </row>
    <row r="2073" spans="1:10" customHeight="0">
      <c r="A2073" s="0">
        <f>HYPERLINK("https://dl.dropboxusercontent.com/scl/fi/3x7d03d6ts4ce9q54i9d1/111280-af.jpg?rlkey=f7kptm8wgowl9m7a4t5yqtk2n&amp;dl=0","Click to download Image")</f>
      </c>
      <c r="B2073" s="0">
        <f>HYPERLINK("https://dl.dropboxusercontent.com/scl/fi/p9ex27uhbcv8opwetbjl0/womens-hoodie-and-sweatshirt-size-chartscarina.jpg?rlkey=uoaueie2g3aqyxsg6xourr8rm&amp;dl=0","Click to download SizeChart")</f>
      </c>
      <c r="C2073" s="0" t="inlineStr">
        <is>
          <t>Carina Women's Full Zip Hoodie</t>
        </is>
      </c>
      <c r="D2073" s="0" t="inlineStr">
        <is>
          <t>'111280</t>
        </is>
      </c>
      <c r="E2073" s="0" t="inlineStr">
        <is>
          <t>ISU CARINA GREY:111280B-M</t>
        </is>
      </c>
      <c r="F2073" s="0" t="inlineStr">
        <is>
          <t>'801111280059</t>
        </is>
      </c>
      <c r="G2073" s="0" t="inlineStr">
        <is>
          <t>WOMENS</t>
        </is>
      </c>
      <c r="H2073" s="0" t="inlineStr">
        <is>
          <t>M</t>
        </is>
      </c>
      <c r="I2073" s="0">
        <v>44.99</v>
      </c>
      <c r="J2073" s="0">
        <v>16</v>
      </c>
    </row>
    <row r="2074" spans="1:10" customHeight="0">
      <c r="A2074" s="0">
        <f>HYPERLINK("https://dl.dropboxusercontent.com/scl/fi/3x7d03d6ts4ce9q54i9d1/111280-af.jpg?rlkey=f7kptm8wgowl9m7a4t5yqtk2n&amp;dl=0","Click to download Image")</f>
      </c>
      <c r="B2074" s="0">
        <f>HYPERLINK("https://dl.dropboxusercontent.com/scl/fi/p9ex27uhbcv8opwetbjl0/womens-hoodie-and-sweatshirt-size-chartscarina.jpg?rlkey=uoaueie2g3aqyxsg6xourr8rm&amp;dl=0","Click to download SizeChart")</f>
      </c>
      <c r="C2074" s="0" t="inlineStr">
        <is>
          <t>Carina Women's Full Zip Hoodie</t>
        </is>
      </c>
      <c r="D2074" s="0" t="inlineStr">
        <is>
          <t>'111280</t>
        </is>
      </c>
      <c r="E2074" s="0" t="inlineStr">
        <is>
          <t>ISU CARINA GREY:111280C-L</t>
        </is>
      </c>
      <c r="F2074" s="0" t="inlineStr">
        <is>
          <t>'801111280066</t>
        </is>
      </c>
      <c r="G2074" s="0" t="inlineStr">
        <is>
          <t>WOMENS</t>
        </is>
      </c>
      <c r="H2074" s="0" t="inlineStr">
        <is>
          <t>L</t>
        </is>
      </c>
      <c r="I2074" s="0">
        <v>44.99</v>
      </c>
      <c r="J2074" s="0">
        <v>16</v>
      </c>
    </row>
    <row r="2075" spans="1:10" customHeight="0">
      <c r="A2075" s="0">
        <f>HYPERLINK("https://dl.dropboxusercontent.com/scl/fi/3x7d03d6ts4ce9q54i9d1/111280-af.jpg?rlkey=f7kptm8wgowl9m7a4t5yqtk2n&amp;dl=0","Click to download Image")</f>
      </c>
      <c r="B2075" s="0">
        <f>HYPERLINK("https://dl.dropboxusercontent.com/scl/fi/p9ex27uhbcv8opwetbjl0/womens-hoodie-and-sweatshirt-size-chartscarina.jpg?rlkey=uoaueie2g3aqyxsg6xourr8rm&amp;dl=0","Click to download SizeChart")</f>
      </c>
      <c r="C2075" s="0" t="inlineStr">
        <is>
          <t>Carina Women's Full Zip Hoodie</t>
        </is>
      </c>
      <c r="D2075" s="0" t="inlineStr">
        <is>
          <t>'111280</t>
        </is>
      </c>
      <c r="E2075" s="0" t="inlineStr">
        <is>
          <t>ISU CARINA GREY:111280D-XL</t>
        </is>
      </c>
      <c r="F2075" s="0" t="inlineStr">
        <is>
          <t>'801111280073</t>
        </is>
      </c>
      <c r="G2075" s="0" t="inlineStr">
        <is>
          <t>WOMENS</t>
        </is>
      </c>
      <c r="H2075" s="0" t="inlineStr">
        <is>
          <t>XL</t>
        </is>
      </c>
      <c r="I2075" s="0">
        <v>44.99</v>
      </c>
      <c r="J2075" s="0">
        <v>8</v>
      </c>
    </row>
    <row r="2076" spans="1:10" customHeight="0">
      <c r="A2076" s="0">
        <f>HYPERLINK("https://dl.dropboxusercontent.com/scl/fi/3x7d03d6ts4ce9q54i9d1/111280-af.jpg?rlkey=f7kptm8wgowl9m7a4t5yqtk2n&amp;dl=0","Click to download Image")</f>
      </c>
      <c r="B2076" s="0">
        <f>HYPERLINK("https://dl.dropboxusercontent.com/scl/fi/p9ex27uhbcv8opwetbjl0/womens-hoodie-and-sweatshirt-size-chartscarina.jpg?rlkey=uoaueie2g3aqyxsg6xourr8rm&amp;dl=0","Click to download SizeChart")</f>
      </c>
      <c r="C2076" s="0" t="inlineStr">
        <is>
          <t>Carina Women's Full Zip Hoodie</t>
        </is>
      </c>
      <c r="D2076" s="0" t="inlineStr">
        <is>
          <t>'111280</t>
        </is>
      </c>
      <c r="E2076" s="0" t="inlineStr">
        <is>
          <t>ISU CARINA GREY:111280E-2XL</t>
        </is>
      </c>
      <c r="F2076" s="0" t="inlineStr">
        <is>
          <t>'801111280080</t>
        </is>
      </c>
      <c r="G2076" s="0" t="inlineStr">
        <is>
          <t>WOMENS</t>
        </is>
      </c>
      <c r="H2076" s="0" t="inlineStr">
        <is>
          <t>2XL</t>
        </is>
      </c>
      <c r="I2076" s="0">
        <v>46.99</v>
      </c>
      <c r="J2076" s="0">
        <v>4</v>
      </c>
    </row>
    <row r="2077" spans="1:10" customHeight="0">
      <c r="A2077" s="0">
        <f>HYPERLINK("https://dl.dropboxusercontent.com/scl/fi/3x7d03d6ts4ce9q54i9d1/111280-af.jpg?rlkey=f7kptm8wgowl9m7a4t5yqtk2n&amp;dl=0","Click to download Image")</f>
      </c>
      <c r="B2077" s="0">
        <f>HYPERLINK("https://dl.dropboxusercontent.com/scl/fi/p9ex27uhbcv8opwetbjl0/womens-hoodie-and-sweatshirt-size-chartscarina.jpg?rlkey=uoaueie2g3aqyxsg6xourr8rm&amp;dl=0","Click to download SizeChart")</f>
      </c>
      <c r="C2077" s="0" t="inlineStr">
        <is>
          <t>Carina Women's Full Zip Hoodie</t>
        </is>
      </c>
      <c r="D2077" s="0" t="inlineStr">
        <is>
          <t>'111280</t>
        </is>
      </c>
      <c r="E2077" s="0" t="inlineStr">
        <is>
          <t>ISU CARINA GREY:111280F-3XL</t>
        </is>
      </c>
      <c r="F2077" s="0" t="inlineStr">
        <is>
          <t>'801111280097</t>
        </is>
      </c>
      <c r="G2077" s="0" t="inlineStr">
        <is>
          <t>WOMENS</t>
        </is>
      </c>
      <c r="H2077" s="0" t="inlineStr">
        <is>
          <t>3XL</t>
        </is>
      </c>
      <c r="I2077" s="0">
        <v>46.99</v>
      </c>
      <c r="J2077" s="0">
        <v>0</v>
      </c>
    </row>
    <row r="2078" spans="1:10" customHeight="0">
      <c r="A2078" s="0">
        <f>HYPERLINK("https://dl.dropboxusercontent.com/scl/fi/3x7d03d6ts4ce9q54i9d1/111280-af.jpg?rlkey=f7kptm8wgowl9m7a4t5yqtk2n&amp;dl=0","Click to download Image")</f>
      </c>
      <c r="B2078" s="0">
        <f>HYPERLINK("https://dl.dropboxusercontent.com/scl/fi/p9ex27uhbcv8opwetbjl0/womens-hoodie-and-sweatshirt-size-chartscarina.jpg?rlkey=uoaueie2g3aqyxsg6xourr8rm&amp;dl=0","Click to download SizeChart")</f>
      </c>
      <c r="C2078" s="0" t="inlineStr">
        <is>
          <t>Carina Women's Full Zip Hoodie</t>
        </is>
      </c>
      <c r="D2078" s="0" t="inlineStr">
        <is>
          <t>'111280</t>
        </is>
      </c>
      <c r="E2078" s="0" t="inlineStr">
        <is>
          <t>ISU CARINA GREY 12 PACK:111280Z-12PK</t>
        </is>
      </c>
      <c r="F2078" s="0" t="inlineStr">
        <is>
          <t>'801111280998</t>
        </is>
      </c>
      <c r="G2078" s="0" t="inlineStr">
        <is>
          <t>WOMENS</t>
        </is>
      </c>
      <c r="H2078" s="0" t="inlineStr">
        <is>
          <t>12 PACK</t>
        </is>
      </c>
      <c r="I2078" s="0">
        <v>515.88</v>
      </c>
      <c r="J2078" s="0">
        <v>0</v>
      </c>
    </row>
    <row r="2079" spans="1:10" customHeight="0">
      <c r="A2079" s="0">
        <f>HYPERLINK("https://dl.dropboxusercontent.com/scl/fi/psxc8iwlwqe22zf6boeov/107140-af.jpg?rlkey=tjh953hbrrlkq1z0g589gtd4v&amp;dl=0","Click to download Image")</f>
      </c>
      <c r="B2079" s="0">
        <f>HYPERLINK("https://dl.dropboxusercontent.com/scl/fi/vu3auv7eim2p67rfrjgsf/mens-hoodie-size-chartsgrinnell.jpg?rlkey=o8bxije6o4xb69t7g1xnfnets&amp;dl=0","Click to download SizeChart")</f>
      </c>
      <c r="C2079" s="0" t="inlineStr">
        <is>
          <t>Grinnell Men's Midweight Hoodie</t>
        </is>
      </c>
      <c r="D2079" s="0" t="inlineStr">
        <is>
          <t>'107140</t>
        </is>
      </c>
      <c r="E2079" s="0" t="inlineStr">
        <is>
          <t>ISU GRINNELL:107140A-S</t>
        </is>
      </c>
      <c r="F2079" s="0" t="inlineStr">
        <is>
          <t>'800107140018</t>
        </is>
      </c>
      <c r="G2079" s="0" t="inlineStr">
        <is>
          <t>MENS</t>
        </is>
      </c>
      <c r="H2079" s="0" t="inlineStr">
        <is>
          <t>S</t>
        </is>
      </c>
      <c r="I2079" s="0">
        <v>39.99</v>
      </c>
      <c r="J2079" s="0">
        <v>1</v>
      </c>
    </row>
    <row r="2080" spans="1:10" customHeight="0">
      <c r="A2080" s="0">
        <f>HYPERLINK("https://dl.dropboxusercontent.com/scl/fi/psxc8iwlwqe22zf6boeov/107140-af.jpg?rlkey=tjh953hbrrlkq1z0g589gtd4v&amp;dl=0","Click to download Image")</f>
      </c>
      <c r="B2080" s="0">
        <f>HYPERLINK("https://dl.dropboxusercontent.com/scl/fi/vu3auv7eim2p67rfrjgsf/mens-hoodie-size-chartsgrinnell.jpg?rlkey=o8bxije6o4xb69t7g1xnfnets&amp;dl=0","Click to download SizeChart")</f>
      </c>
      <c r="C2080" s="0" t="inlineStr">
        <is>
          <t>Grinnell Men's Midweight Hoodie</t>
        </is>
      </c>
      <c r="D2080" s="0" t="inlineStr">
        <is>
          <t>'107140</t>
        </is>
      </c>
      <c r="E2080" s="0" t="inlineStr">
        <is>
          <t>ISU GRINNELL:107140B-M</t>
        </is>
      </c>
      <c r="F2080" s="0" t="inlineStr">
        <is>
          <t>'800107140025</t>
        </is>
      </c>
      <c r="G2080" s="0" t="inlineStr">
        <is>
          <t>MENS</t>
        </is>
      </c>
      <c r="H2080" s="0" t="inlineStr">
        <is>
          <t>M</t>
        </is>
      </c>
      <c r="I2080" s="0">
        <v>39.99</v>
      </c>
      <c r="J2080" s="0">
        <v>0</v>
      </c>
    </row>
    <row r="2081" spans="1:10" customHeight="0">
      <c r="A2081" s="0">
        <f>HYPERLINK("https://dl.dropboxusercontent.com/scl/fi/psxc8iwlwqe22zf6boeov/107140-af.jpg?rlkey=tjh953hbrrlkq1z0g589gtd4v&amp;dl=0","Click to download Image")</f>
      </c>
      <c r="B2081" s="0">
        <f>HYPERLINK("https://dl.dropboxusercontent.com/scl/fi/vu3auv7eim2p67rfrjgsf/mens-hoodie-size-chartsgrinnell.jpg?rlkey=o8bxije6o4xb69t7g1xnfnets&amp;dl=0","Click to download SizeChart")</f>
      </c>
      <c r="C2081" s="0" t="inlineStr">
        <is>
          <t>Grinnell Men's Midweight Hoodie</t>
        </is>
      </c>
      <c r="D2081" s="0" t="inlineStr">
        <is>
          <t>'107140</t>
        </is>
      </c>
      <c r="E2081" s="0" t="inlineStr">
        <is>
          <t>ISU GRINNELL:107140C-L</t>
        </is>
      </c>
      <c r="F2081" s="0" t="inlineStr">
        <is>
          <t>'800107140032</t>
        </is>
      </c>
      <c r="G2081" s="0" t="inlineStr">
        <is>
          <t>MENS</t>
        </is>
      </c>
      <c r="H2081" s="0" t="inlineStr">
        <is>
          <t>L</t>
        </is>
      </c>
      <c r="I2081" s="0">
        <v>39.99</v>
      </c>
      <c r="J2081" s="0">
        <v>0</v>
      </c>
    </row>
    <row r="2082" spans="1:10" customHeight="0">
      <c r="A2082" s="0">
        <f>HYPERLINK("https://dl.dropboxusercontent.com/scl/fi/psxc8iwlwqe22zf6boeov/107140-af.jpg?rlkey=tjh953hbrrlkq1z0g589gtd4v&amp;dl=0","Click to download Image")</f>
      </c>
      <c r="B2082" s="0">
        <f>HYPERLINK("https://dl.dropboxusercontent.com/scl/fi/vu3auv7eim2p67rfrjgsf/mens-hoodie-size-chartsgrinnell.jpg?rlkey=o8bxije6o4xb69t7g1xnfnets&amp;dl=0","Click to download SizeChart")</f>
      </c>
      <c r="C2082" s="0" t="inlineStr">
        <is>
          <t>Grinnell Men's Midweight Hoodie</t>
        </is>
      </c>
      <c r="D2082" s="0" t="inlineStr">
        <is>
          <t>'107140</t>
        </is>
      </c>
      <c r="E2082" s="0" t="inlineStr">
        <is>
          <t>ISU GRINNELL:107140D-XL</t>
        </is>
      </c>
      <c r="F2082" s="0" t="inlineStr">
        <is>
          <t>'800107140049</t>
        </is>
      </c>
      <c r="G2082" s="0" t="inlineStr">
        <is>
          <t>MENS</t>
        </is>
      </c>
      <c r="H2082" s="0" t="inlineStr">
        <is>
          <t>XL</t>
        </is>
      </c>
      <c r="I2082" s="0">
        <v>39.99</v>
      </c>
      <c r="J2082" s="0">
        <v>0</v>
      </c>
    </row>
    <row r="2083" spans="1:10" customHeight="0">
      <c r="A2083" s="0">
        <f>HYPERLINK("https://dl.dropboxusercontent.com/scl/fi/psxc8iwlwqe22zf6boeov/107140-af.jpg?rlkey=tjh953hbrrlkq1z0g589gtd4v&amp;dl=0","Click to download Image")</f>
      </c>
      <c r="B2083" s="0">
        <f>HYPERLINK("https://dl.dropboxusercontent.com/scl/fi/vu3auv7eim2p67rfrjgsf/mens-hoodie-size-chartsgrinnell.jpg?rlkey=o8bxije6o4xb69t7g1xnfnets&amp;dl=0","Click to download SizeChart")</f>
      </c>
      <c r="C2083" s="0" t="inlineStr">
        <is>
          <t>Grinnell Men's Midweight Hoodie</t>
        </is>
      </c>
      <c r="D2083" s="0" t="inlineStr">
        <is>
          <t>'107140</t>
        </is>
      </c>
      <c r="E2083" s="0" t="inlineStr">
        <is>
          <t>ISU GRINNELL:107140E-2XL</t>
        </is>
      </c>
      <c r="F2083" s="0" t="inlineStr">
        <is>
          <t>'800107140056</t>
        </is>
      </c>
      <c r="G2083" s="0" t="inlineStr">
        <is>
          <t>MENS</t>
        </is>
      </c>
      <c r="H2083" s="0" t="inlineStr">
        <is>
          <t>2XL</t>
        </is>
      </c>
      <c r="I2083" s="0">
        <v>41.99</v>
      </c>
      <c r="J2083" s="0">
        <v>0</v>
      </c>
    </row>
    <row r="2084" spans="1:10" customHeight="0">
      <c r="A2084" s="0">
        <f>HYPERLINK("https://dl.dropboxusercontent.com/scl/fi/psxc8iwlwqe22zf6boeov/107140-af.jpg?rlkey=tjh953hbrrlkq1z0g589gtd4v&amp;dl=0","Click to download Image")</f>
      </c>
      <c r="B2084" s="0">
        <f>HYPERLINK("https://dl.dropboxusercontent.com/scl/fi/vu3auv7eim2p67rfrjgsf/mens-hoodie-size-chartsgrinnell.jpg?rlkey=o8bxije6o4xb69t7g1xnfnets&amp;dl=0","Click to download SizeChart")</f>
      </c>
      <c r="C2084" s="0" t="inlineStr">
        <is>
          <t>Grinnell Men's Midweight Hoodie</t>
        </is>
      </c>
      <c r="D2084" s="0" t="inlineStr">
        <is>
          <t>'107140</t>
        </is>
      </c>
      <c r="E2084" s="0" t="inlineStr">
        <is>
          <t>ISU GRINNELL:107140F-3XL</t>
        </is>
      </c>
      <c r="F2084" s="0" t="inlineStr">
        <is>
          <t>'800107140063</t>
        </is>
      </c>
      <c r="G2084" s="0" t="inlineStr">
        <is>
          <t>MENS</t>
        </is>
      </c>
      <c r="H2084" s="0" t="inlineStr">
        <is>
          <t>3XL</t>
        </is>
      </c>
      <c r="I2084" s="0">
        <v>41.99</v>
      </c>
      <c r="J2084" s="0">
        <v>8</v>
      </c>
    </row>
    <row r="2085" spans="1:10" customHeight="0">
      <c r="A2085" s="0">
        <f>HYPERLINK("https://dl.dropboxusercontent.com/scl/fi/much614jokgm5evntvuen/123137-f.jpg?rlkey=z9equ1va6fbelthc10k0i97bz&amp;dl=0","Click to download Image")</f>
      </c>
      <c r="C2085" s="0" t="inlineStr">
        <is>
          <t>Luma Toddler Hoodie</t>
        </is>
      </c>
      <c r="D2085" s="0" t="inlineStr">
        <is>
          <t>'123140</t>
        </is>
      </c>
      <c r="E2085" s="0" t="inlineStr">
        <is>
          <t>ISU LUMA T OG:123140A-2T</t>
        </is>
      </c>
      <c r="F2085" s="0" t="inlineStr">
        <is>
          <t>'801123140082</t>
        </is>
      </c>
      <c r="G2085" s="0" t="inlineStr">
        <is>
          <t>TODDLER</t>
        </is>
      </c>
      <c r="H2085" s="0" t="inlineStr">
        <is>
          <t>2T</t>
        </is>
      </c>
      <c r="I2085" s="0">
        <v>49.99</v>
      </c>
      <c r="J2085" s="0">
        <v>20</v>
      </c>
    </row>
    <row r="2086" spans="1:10" customHeight="0">
      <c r="A2086" s="0">
        <f>HYPERLINK("https://dl.dropboxusercontent.com/scl/fi/much614jokgm5evntvuen/123137-f.jpg?rlkey=z9equ1va6fbelthc10k0i97bz&amp;dl=0","Click to download Image")</f>
      </c>
      <c r="C2086" s="0" t="inlineStr">
        <is>
          <t>Luma Toddler Hoodie</t>
        </is>
      </c>
      <c r="D2086" s="0" t="inlineStr">
        <is>
          <t>'123140</t>
        </is>
      </c>
      <c r="E2086" s="0" t="inlineStr">
        <is>
          <t>ISU LUMA T OG:123140B-3T</t>
        </is>
      </c>
      <c r="F2086" s="0" t="inlineStr">
        <is>
          <t>'801123140099</t>
        </is>
      </c>
      <c r="G2086" s="0" t="inlineStr">
        <is>
          <t>TODDLER</t>
        </is>
      </c>
      <c r="H2086" s="0" t="inlineStr">
        <is>
          <t>3T</t>
        </is>
      </c>
      <c r="I2086" s="0">
        <v>49.99</v>
      </c>
      <c r="J2086" s="0">
        <v>20</v>
      </c>
    </row>
    <row r="2087" spans="1:10" customHeight="0">
      <c r="A2087" s="0">
        <f>HYPERLINK("https://dl.dropboxusercontent.com/scl/fi/much614jokgm5evntvuen/123137-f.jpg?rlkey=z9equ1va6fbelthc10k0i97bz&amp;dl=0","Click to download Image")</f>
      </c>
      <c r="C2087" s="0" t="inlineStr">
        <is>
          <t>Luma Toddler Hoodie</t>
        </is>
      </c>
      <c r="D2087" s="0" t="inlineStr">
        <is>
          <t>'123140</t>
        </is>
      </c>
      <c r="E2087" s="0" t="inlineStr">
        <is>
          <t>ISU LUMA T OG:123140C-4T</t>
        </is>
      </c>
      <c r="F2087" s="0" t="inlineStr">
        <is>
          <t>'801123140105</t>
        </is>
      </c>
      <c r="G2087" s="0" t="inlineStr">
        <is>
          <t>TODDLER</t>
        </is>
      </c>
      <c r="H2087" s="0" t="inlineStr">
        <is>
          <t>4T</t>
        </is>
      </c>
      <c r="I2087" s="0">
        <v>49.99</v>
      </c>
      <c r="J2087" s="0">
        <v>19</v>
      </c>
    </row>
    <row r="2088" spans="1:10" customHeight="0">
      <c r="A2088" s="0">
        <f>HYPERLINK("https://dl.dropboxusercontent.com/scl/fi/much614jokgm5evntvuen/123137-f.jpg?rlkey=z9equ1va6fbelthc10k0i97bz&amp;dl=0","Click to download Image")</f>
      </c>
      <c r="C2088" s="0" t="inlineStr">
        <is>
          <t>Luma Toddler Hoodie</t>
        </is>
      </c>
      <c r="D2088" s="0" t="inlineStr">
        <is>
          <t>'123140</t>
        </is>
      </c>
      <c r="E2088" s="0" t="inlineStr">
        <is>
          <t>ISU LUMA T OG:123140D-5T</t>
        </is>
      </c>
      <c r="F2088" s="0" t="inlineStr">
        <is>
          <t>'801123140112</t>
        </is>
      </c>
      <c r="G2088" s="0" t="inlineStr">
        <is>
          <t>TODDLER</t>
        </is>
      </c>
      <c r="H2088" s="0" t="inlineStr">
        <is>
          <t>5T</t>
        </is>
      </c>
      <c r="I2088" s="0">
        <v>49.99</v>
      </c>
      <c r="J2088" s="0">
        <v>25</v>
      </c>
    </row>
    <row r="2089" spans="1:10" customHeight="0">
      <c r="A2089" s="0">
        <f>HYPERLINK("https://dl.dropboxusercontent.com/scl/fi/much614jokgm5evntvuen/123137-f.jpg?rlkey=z9equ1va6fbelthc10k0i97bz&amp;dl=0","Click to download Image")</f>
      </c>
      <c r="C2089" s="0" t="inlineStr">
        <is>
          <t>Luma Toddler Hoodie</t>
        </is>
      </c>
      <c r="D2089" s="0" t="inlineStr">
        <is>
          <t>'123140</t>
        </is>
      </c>
      <c r="E2089" s="0" t="inlineStr">
        <is>
          <t>ISU LUMA T OG 12PK:123140Z-12PK</t>
        </is>
      </c>
      <c r="F2089" s="0" t="inlineStr">
        <is>
          <t>'801123140990</t>
        </is>
      </c>
      <c r="G2089" s="0" t="inlineStr">
        <is>
          <t>TODDLER</t>
        </is>
      </c>
      <c r="H2089" s="0" t="inlineStr">
        <is>
          <t>12 PACK</t>
        </is>
      </c>
      <c r="I2089" s="0">
        <v>486</v>
      </c>
      <c r="J2089" s="0">
        <v>6</v>
      </c>
    </row>
    <row r="2090" spans="1:10" customHeight="0">
      <c r="A2090" s="0">
        <f>HYPERLINK("https://dl.dropboxusercontent.com/scl/fi/z7gahxvortjc9030davfo/123137-f.jpg?rlkey=fofzoxtf1wqo4r3loolu7553a&amp;dl=0","Click to download Image")</f>
      </c>
      <c r="C2090" s="0" t="inlineStr">
        <is>
          <t>Luma Youth Hoodie</t>
        </is>
      </c>
      <c r="D2090" s="0" t="inlineStr">
        <is>
          <t>'123137</t>
        </is>
      </c>
      <c r="E2090" s="0" t="inlineStr">
        <is>
          <t>ISU LUMA Y OG:123137B-YS</t>
        </is>
      </c>
      <c r="F2090" s="0" t="inlineStr">
        <is>
          <t>'801123137013</t>
        </is>
      </c>
      <c r="G2090" s="0" t="inlineStr">
        <is>
          <t>YOUTH</t>
        </is>
      </c>
      <c r="H2090" s="0" t="inlineStr">
        <is>
          <t>YS</t>
        </is>
      </c>
      <c r="I2090" s="0">
        <v>49.99</v>
      </c>
      <c r="J2090" s="0">
        <v>9</v>
      </c>
    </row>
    <row r="2091" spans="1:10" customHeight="0">
      <c r="A2091" s="0">
        <f>HYPERLINK("https://dl.dropboxusercontent.com/scl/fi/z7gahxvortjc9030davfo/123137-f.jpg?rlkey=fofzoxtf1wqo4r3loolu7553a&amp;dl=0","Click to download Image")</f>
      </c>
      <c r="C2091" s="0" t="inlineStr">
        <is>
          <t>Luma Youth Hoodie</t>
        </is>
      </c>
      <c r="D2091" s="0" t="inlineStr">
        <is>
          <t>'123137</t>
        </is>
      </c>
      <c r="E2091" s="0" t="inlineStr">
        <is>
          <t>ISU LUMA Y OG:123137C-YM</t>
        </is>
      </c>
      <c r="F2091" s="0" t="inlineStr">
        <is>
          <t>'801123137020</t>
        </is>
      </c>
      <c r="G2091" s="0" t="inlineStr">
        <is>
          <t>YOUTH</t>
        </is>
      </c>
      <c r="H2091" s="0" t="inlineStr">
        <is>
          <t>YM</t>
        </is>
      </c>
      <c r="I2091" s="0">
        <v>49.99</v>
      </c>
      <c r="J2091" s="0">
        <v>5</v>
      </c>
    </row>
    <row r="2092" spans="1:10" customHeight="0">
      <c r="A2092" s="0">
        <f>HYPERLINK("https://dl.dropboxusercontent.com/scl/fi/z7gahxvortjc9030davfo/123137-f.jpg?rlkey=fofzoxtf1wqo4r3loolu7553a&amp;dl=0","Click to download Image")</f>
      </c>
      <c r="C2092" s="0" t="inlineStr">
        <is>
          <t>Luma Youth Hoodie</t>
        </is>
      </c>
      <c r="D2092" s="0" t="inlineStr">
        <is>
          <t>'123137</t>
        </is>
      </c>
      <c r="E2092" s="0" t="inlineStr">
        <is>
          <t>ISU LUMA Y OG:123137D-YL</t>
        </is>
      </c>
      <c r="F2092" s="0" t="inlineStr">
        <is>
          <t>'801123137037</t>
        </is>
      </c>
      <c r="G2092" s="0" t="inlineStr">
        <is>
          <t>YOUTH</t>
        </is>
      </c>
      <c r="H2092" s="0" t="inlineStr">
        <is>
          <t>YL</t>
        </is>
      </c>
      <c r="I2092" s="0">
        <v>49.99</v>
      </c>
      <c r="J2092" s="0">
        <v>2</v>
      </c>
    </row>
    <row r="2093" spans="1:10" customHeight="0">
      <c r="A2093" s="0">
        <f>HYPERLINK("https://dl.dropboxusercontent.com/scl/fi/z7gahxvortjc9030davfo/123137-f.jpg?rlkey=fofzoxtf1wqo4r3loolu7553a&amp;dl=0","Click to download Image")</f>
      </c>
      <c r="C2093" s="0" t="inlineStr">
        <is>
          <t>Luma Youth Hoodie</t>
        </is>
      </c>
      <c r="D2093" s="0" t="inlineStr">
        <is>
          <t>'123137</t>
        </is>
      </c>
      <c r="E2093" s="0" t="inlineStr">
        <is>
          <t>ISU LUMA Y OG:123137E-YXL</t>
        </is>
      </c>
      <c r="F2093" s="0" t="inlineStr">
        <is>
          <t>'801123137044</t>
        </is>
      </c>
      <c r="G2093" s="0" t="inlineStr">
        <is>
          <t>YOUTH</t>
        </is>
      </c>
      <c r="H2093" s="0" t="inlineStr">
        <is>
          <t>YXL</t>
        </is>
      </c>
      <c r="I2093" s="0">
        <v>49.99</v>
      </c>
      <c r="J2093" s="0">
        <v>1</v>
      </c>
    </row>
    <row r="2094" spans="1:10" customHeight="0">
      <c r="A2094" s="0">
        <f>HYPERLINK("https://dl.dropboxusercontent.com/scl/fi/z7gahxvortjc9030davfo/123137-f.jpg?rlkey=fofzoxtf1wqo4r3loolu7553a&amp;dl=0","Click to download Image")</f>
      </c>
      <c r="C2094" s="0" t="inlineStr">
        <is>
          <t>Luma Youth Hoodie</t>
        </is>
      </c>
      <c r="D2094" s="0" t="inlineStr">
        <is>
          <t>'123137</t>
        </is>
      </c>
      <c r="E2094" s="0" t="inlineStr">
        <is>
          <t>ISU LUMA Y OG 12PK:123137Z-12PK</t>
        </is>
      </c>
      <c r="F2094" s="0" t="inlineStr">
        <is>
          <t>'801123137990</t>
        </is>
      </c>
      <c r="G2094" s="0" t="inlineStr">
        <is>
          <t>YOUTH</t>
        </is>
      </c>
      <c r="H2094" s="0" t="inlineStr">
        <is>
          <t>12 PACK</t>
        </is>
      </c>
      <c r="I2094" s="0">
        <v>486</v>
      </c>
      <c r="J2094" s="0">
        <v>0</v>
      </c>
    </row>
    <row r="2095" spans="1:10" customHeight="0">
      <c r="A2095" s="0">
        <f>HYPERLINK("https://dl.dropboxusercontent.com/scl/fi/pbatvz1s1oonj8210pcje/finaldsc1932-isu.jpg?rlkey=yzs93usy2b8l2l8lw9wsrh6im&amp;dl=0","Click to download Image")</f>
      </c>
      <c r="B2095" s="0">
        <f>HYPERLINK("https://dl.dropboxusercontent.com/scl/fi/i1wy1ycceumnnyobtypkl/womens-pullover-size-chartseleanor.jpg?rlkey=2yvgyohhrmjg0mizy3c49ene3&amp;dl=0","Click to download SizeChart")</f>
      </c>
      <c r="C2095" s="0" t="inlineStr">
        <is>
          <t>Eleanor Women's Sweater Fleece Pullover</t>
        </is>
      </c>
      <c r="D2095" s="0" t="inlineStr">
        <is>
          <t>'107095</t>
        </is>
      </c>
      <c r="E2095" s="0" t="inlineStr">
        <is>
          <t>ISU ELEANOR:107095A-S</t>
        </is>
      </c>
      <c r="F2095" s="0" t="inlineStr">
        <is>
          <t>'800107095011</t>
        </is>
      </c>
      <c r="G2095" s="0" t="inlineStr">
        <is>
          <t>WOMENS</t>
        </is>
      </c>
      <c r="H2095" s="0" t="inlineStr">
        <is>
          <t>S</t>
        </is>
      </c>
      <c r="I2095" s="0">
        <v>59.99</v>
      </c>
      <c r="J2095" s="0">
        <v>0</v>
      </c>
    </row>
    <row r="2096" spans="1:10" customHeight="0">
      <c r="A2096" s="0">
        <f>HYPERLINK("https://dl.dropboxusercontent.com/scl/fi/pbatvz1s1oonj8210pcje/finaldsc1932-isu.jpg?rlkey=yzs93usy2b8l2l8lw9wsrh6im&amp;dl=0","Click to download Image")</f>
      </c>
      <c r="B2096" s="0">
        <f>HYPERLINK("https://dl.dropboxusercontent.com/scl/fi/i1wy1ycceumnnyobtypkl/womens-pullover-size-chartseleanor.jpg?rlkey=2yvgyohhrmjg0mizy3c49ene3&amp;dl=0","Click to download SizeChart")</f>
      </c>
      <c r="C2096" s="0" t="inlineStr">
        <is>
          <t>Eleanor Women's Sweater Fleece Pullover</t>
        </is>
      </c>
      <c r="D2096" s="0" t="inlineStr">
        <is>
          <t>'107095</t>
        </is>
      </c>
      <c r="E2096" s="0" t="inlineStr">
        <is>
          <t>ISU ELEANOR:107095B-M</t>
        </is>
      </c>
      <c r="F2096" s="0" t="inlineStr">
        <is>
          <t>'800107095028</t>
        </is>
      </c>
      <c r="G2096" s="0" t="inlineStr">
        <is>
          <t>WOMENS</t>
        </is>
      </c>
      <c r="H2096" s="0" t="inlineStr">
        <is>
          <t>M</t>
        </is>
      </c>
      <c r="I2096" s="0">
        <v>59.99</v>
      </c>
      <c r="J2096" s="0">
        <v>0</v>
      </c>
    </row>
    <row r="2097" spans="1:10" customHeight="0">
      <c r="A2097" s="0">
        <f>HYPERLINK("https://dl.dropboxusercontent.com/scl/fi/pbatvz1s1oonj8210pcje/finaldsc1932-isu.jpg?rlkey=yzs93usy2b8l2l8lw9wsrh6im&amp;dl=0","Click to download Image")</f>
      </c>
      <c r="B2097" s="0">
        <f>HYPERLINK("https://dl.dropboxusercontent.com/scl/fi/i1wy1ycceumnnyobtypkl/womens-pullover-size-chartseleanor.jpg?rlkey=2yvgyohhrmjg0mizy3c49ene3&amp;dl=0","Click to download SizeChart")</f>
      </c>
      <c r="C2097" s="0" t="inlineStr">
        <is>
          <t>Eleanor Women's Sweater Fleece Pullover</t>
        </is>
      </c>
      <c r="D2097" s="0" t="inlineStr">
        <is>
          <t>'107095</t>
        </is>
      </c>
      <c r="E2097" s="0" t="inlineStr">
        <is>
          <t>ISU ELEANOR:107095C-L</t>
        </is>
      </c>
      <c r="F2097" s="0" t="inlineStr">
        <is>
          <t>'800107095035</t>
        </is>
      </c>
      <c r="G2097" s="0" t="inlineStr">
        <is>
          <t>WOMENS</t>
        </is>
      </c>
      <c r="H2097" s="0" t="inlineStr">
        <is>
          <t>L</t>
        </is>
      </c>
      <c r="I2097" s="0">
        <v>59.99</v>
      </c>
      <c r="J2097" s="0">
        <v>0</v>
      </c>
    </row>
    <row r="2098" spans="1:10" customHeight="0">
      <c r="A2098" s="0">
        <f>HYPERLINK("https://dl.dropboxusercontent.com/scl/fi/pbatvz1s1oonj8210pcje/finaldsc1932-isu.jpg?rlkey=yzs93usy2b8l2l8lw9wsrh6im&amp;dl=0","Click to download Image")</f>
      </c>
      <c r="B2098" s="0">
        <f>HYPERLINK("https://dl.dropboxusercontent.com/scl/fi/i1wy1ycceumnnyobtypkl/womens-pullover-size-chartseleanor.jpg?rlkey=2yvgyohhrmjg0mizy3c49ene3&amp;dl=0","Click to download SizeChart")</f>
      </c>
      <c r="C2098" s="0" t="inlineStr">
        <is>
          <t>Eleanor Women's Sweater Fleece Pullover</t>
        </is>
      </c>
      <c r="D2098" s="0" t="inlineStr">
        <is>
          <t>'107095</t>
        </is>
      </c>
      <c r="E2098" s="0" t="inlineStr">
        <is>
          <t>ISU ELEANOR:107095D-XL</t>
        </is>
      </c>
      <c r="F2098" s="0" t="inlineStr">
        <is>
          <t>'800107095042</t>
        </is>
      </c>
      <c r="G2098" s="0" t="inlineStr">
        <is>
          <t>WOMENS</t>
        </is>
      </c>
      <c r="H2098" s="0" t="inlineStr">
        <is>
          <t>XL</t>
        </is>
      </c>
      <c r="I2098" s="0">
        <v>59.99</v>
      </c>
      <c r="J2098" s="0">
        <v>5</v>
      </c>
    </row>
    <row r="2099" spans="1:10" customHeight="0">
      <c r="A2099" s="0">
        <f>HYPERLINK("https://dl.dropboxusercontent.com/scl/fi/pbatvz1s1oonj8210pcje/finaldsc1932-isu.jpg?rlkey=yzs93usy2b8l2l8lw9wsrh6im&amp;dl=0","Click to download Image")</f>
      </c>
      <c r="B2099" s="0">
        <f>HYPERLINK("https://dl.dropboxusercontent.com/scl/fi/i1wy1ycceumnnyobtypkl/womens-pullover-size-chartseleanor.jpg?rlkey=2yvgyohhrmjg0mizy3c49ene3&amp;dl=0","Click to download SizeChart")</f>
      </c>
      <c r="C2099" s="0" t="inlineStr">
        <is>
          <t>Eleanor Women's Sweater Fleece Pullover</t>
        </is>
      </c>
      <c r="D2099" s="0" t="inlineStr">
        <is>
          <t>'107095</t>
        </is>
      </c>
      <c r="E2099" s="0" t="inlineStr">
        <is>
          <t>ISU ELEANOR:107095E-2XL</t>
        </is>
      </c>
      <c r="F2099" s="0" t="inlineStr">
        <is>
          <t>'800107095059</t>
        </is>
      </c>
      <c r="G2099" s="0" t="inlineStr">
        <is>
          <t>WOMENS</t>
        </is>
      </c>
      <c r="H2099" s="0" t="inlineStr">
        <is>
          <t>2XL</t>
        </is>
      </c>
      <c r="I2099" s="0">
        <v>59.99</v>
      </c>
      <c r="J2099" s="0">
        <v>0</v>
      </c>
    </row>
    <row r="2100" spans="1:10" customHeight="0">
      <c r="A2100" s="0">
        <f>HYPERLINK("https://dl.dropboxusercontent.com/scl/fi/pbatvz1s1oonj8210pcje/finaldsc1932-isu.jpg?rlkey=yzs93usy2b8l2l8lw9wsrh6im&amp;dl=0","Click to download Image")</f>
      </c>
      <c r="B2100" s="0">
        <f>HYPERLINK("https://dl.dropboxusercontent.com/scl/fi/i1wy1ycceumnnyobtypkl/womens-pullover-size-chartseleanor.jpg?rlkey=2yvgyohhrmjg0mizy3c49ene3&amp;dl=0","Click to download SizeChart")</f>
      </c>
      <c r="C2100" s="0" t="inlineStr">
        <is>
          <t>Eleanor Women's Sweater Fleece Pullover</t>
        </is>
      </c>
      <c r="D2100" s="0" t="inlineStr">
        <is>
          <t>'107095</t>
        </is>
      </c>
      <c r="E2100" s="0" t="inlineStr">
        <is>
          <t>ISU ELEANOR:107095F-3XL</t>
        </is>
      </c>
      <c r="F2100" s="0" t="inlineStr">
        <is>
          <t>'800107095066</t>
        </is>
      </c>
      <c r="G2100" s="0" t="inlineStr">
        <is>
          <t>WOMENS</t>
        </is>
      </c>
      <c r="H2100" s="0" t="inlineStr">
        <is>
          <t>3XL</t>
        </is>
      </c>
      <c r="I2100" s="0">
        <v>59.99</v>
      </c>
      <c r="J2100" s="0">
        <v>5</v>
      </c>
    </row>
    <row r="2101" spans="1:10" customHeight="0">
      <c r="A2101" s="0">
        <f>HYPERLINK("https://dl.dropboxusercontent.com/scl/fi/0emhg5ux9v8gg4amlh0lx/108969-af.jpg?rlkey=zfs8xtemsciussv69p0uzdodl&amp;dl=0","Click to download Image")</f>
      </c>
      <c r="B2101" s="0">
        <f>HYPERLINK("https://dl.dropboxusercontent.com/scl/fi/j6khw32ke7ead0bgflzr5/womens-hoodie-and-sweatshirt-size-chartsvictoria.jpg?rlkey=dszz3s9jg4kezzq4fsbjg5dzr&amp;dl=0","Click to download SizeChart")</f>
      </c>
      <c r="C2101" s="0" t="inlineStr">
        <is>
          <t>Victoria Women's Cowl Neck Pullover</t>
        </is>
      </c>
      <c r="D2101" s="0" t="inlineStr">
        <is>
          <t>'108969</t>
        </is>
      </c>
      <c r="E2101" s="0" t="inlineStr">
        <is>
          <t>ISU VICTORIA GREY:108969A-S</t>
        </is>
      </c>
      <c r="F2101" s="0" t="inlineStr">
        <is>
          <t>'800108969014</t>
        </is>
      </c>
      <c r="G2101" s="0" t="inlineStr">
        <is>
          <t>WOMENS</t>
        </is>
      </c>
      <c r="H2101" s="0" t="inlineStr">
        <is>
          <t>S</t>
        </is>
      </c>
      <c r="I2101" s="0">
        <v>49.99</v>
      </c>
      <c r="J2101" s="0">
        <v>0</v>
      </c>
    </row>
    <row r="2102" spans="1:10" customHeight="0">
      <c r="A2102" s="0">
        <f>HYPERLINK("https://dl.dropboxusercontent.com/scl/fi/0emhg5ux9v8gg4amlh0lx/108969-af.jpg?rlkey=zfs8xtemsciussv69p0uzdodl&amp;dl=0","Click to download Image")</f>
      </c>
      <c r="B2102" s="0">
        <f>HYPERLINK("https://dl.dropboxusercontent.com/scl/fi/j6khw32ke7ead0bgflzr5/womens-hoodie-and-sweatshirt-size-chartsvictoria.jpg?rlkey=dszz3s9jg4kezzq4fsbjg5dzr&amp;dl=0","Click to download SizeChart")</f>
      </c>
      <c r="C2102" s="0" t="inlineStr">
        <is>
          <t>Victoria Women's Cowl Neck Pullover</t>
        </is>
      </c>
      <c r="D2102" s="0" t="inlineStr">
        <is>
          <t>'108969</t>
        </is>
      </c>
      <c r="E2102" s="0" t="inlineStr">
        <is>
          <t>ISU VICTORIA GREY:108969B-M</t>
        </is>
      </c>
      <c r="F2102" s="0" t="inlineStr">
        <is>
          <t>'800108969021</t>
        </is>
      </c>
      <c r="G2102" s="0" t="inlineStr">
        <is>
          <t>WOMENS</t>
        </is>
      </c>
      <c r="H2102" s="0" t="inlineStr">
        <is>
          <t>M</t>
        </is>
      </c>
      <c r="I2102" s="0">
        <v>49.99</v>
      </c>
      <c r="J2102" s="0">
        <v>12</v>
      </c>
    </row>
    <row r="2103" spans="1:10" customHeight="0">
      <c r="A2103" s="0">
        <f>HYPERLINK("https://dl.dropboxusercontent.com/scl/fi/0emhg5ux9v8gg4amlh0lx/108969-af.jpg?rlkey=zfs8xtemsciussv69p0uzdodl&amp;dl=0","Click to download Image")</f>
      </c>
      <c r="B2103" s="0">
        <f>HYPERLINK("https://dl.dropboxusercontent.com/scl/fi/j6khw32ke7ead0bgflzr5/womens-hoodie-and-sweatshirt-size-chartsvictoria.jpg?rlkey=dszz3s9jg4kezzq4fsbjg5dzr&amp;dl=0","Click to download SizeChart")</f>
      </c>
      <c r="C2103" s="0" t="inlineStr">
        <is>
          <t>Victoria Women's Cowl Neck Pullover</t>
        </is>
      </c>
      <c r="D2103" s="0" t="inlineStr">
        <is>
          <t>'108969</t>
        </is>
      </c>
      <c r="E2103" s="0" t="inlineStr">
        <is>
          <t>ISU VICTORIA GREY:108969C-L</t>
        </is>
      </c>
      <c r="F2103" s="0" t="inlineStr">
        <is>
          <t>'800108969038</t>
        </is>
      </c>
      <c r="G2103" s="0" t="inlineStr">
        <is>
          <t>WOMENS</t>
        </is>
      </c>
      <c r="H2103" s="0" t="inlineStr">
        <is>
          <t>L</t>
        </is>
      </c>
      <c r="I2103" s="0">
        <v>49.99</v>
      </c>
      <c r="J2103" s="0">
        <v>5</v>
      </c>
    </row>
    <row r="2104" spans="1:10" customHeight="0">
      <c r="A2104" s="0">
        <f>HYPERLINK("https://dl.dropboxusercontent.com/scl/fi/0emhg5ux9v8gg4amlh0lx/108969-af.jpg?rlkey=zfs8xtemsciussv69p0uzdodl&amp;dl=0","Click to download Image")</f>
      </c>
      <c r="B2104" s="0">
        <f>HYPERLINK("https://dl.dropboxusercontent.com/scl/fi/j6khw32ke7ead0bgflzr5/womens-hoodie-and-sweatshirt-size-chartsvictoria.jpg?rlkey=dszz3s9jg4kezzq4fsbjg5dzr&amp;dl=0","Click to download SizeChart")</f>
      </c>
      <c r="C2104" s="0" t="inlineStr">
        <is>
          <t>Victoria Women's Cowl Neck Pullover</t>
        </is>
      </c>
      <c r="D2104" s="0" t="inlineStr">
        <is>
          <t>'108969</t>
        </is>
      </c>
      <c r="E2104" s="0" t="inlineStr">
        <is>
          <t>ISU VICTORIA GREY:108969D-XL</t>
        </is>
      </c>
      <c r="F2104" s="0" t="inlineStr">
        <is>
          <t>'800108969045</t>
        </is>
      </c>
      <c r="G2104" s="0" t="inlineStr">
        <is>
          <t>WOMENS</t>
        </is>
      </c>
      <c r="H2104" s="0" t="inlineStr">
        <is>
          <t>XL</t>
        </is>
      </c>
      <c r="I2104" s="0">
        <v>49.99</v>
      </c>
      <c r="J2104" s="0">
        <v>0</v>
      </c>
    </row>
    <row r="2105" spans="1:10" customHeight="0">
      <c r="A2105" s="0">
        <f>HYPERLINK("https://dl.dropboxusercontent.com/scl/fi/0emhg5ux9v8gg4amlh0lx/108969-af.jpg?rlkey=zfs8xtemsciussv69p0uzdodl&amp;dl=0","Click to download Image")</f>
      </c>
      <c r="B2105" s="0">
        <f>HYPERLINK("https://dl.dropboxusercontent.com/scl/fi/j6khw32ke7ead0bgflzr5/womens-hoodie-and-sweatshirt-size-chartsvictoria.jpg?rlkey=dszz3s9jg4kezzq4fsbjg5dzr&amp;dl=0","Click to download SizeChart")</f>
      </c>
      <c r="C2105" s="0" t="inlineStr">
        <is>
          <t>Victoria Women's Cowl Neck Pullover</t>
        </is>
      </c>
      <c r="D2105" s="0" t="inlineStr">
        <is>
          <t>'108969</t>
        </is>
      </c>
      <c r="E2105" s="0" t="inlineStr">
        <is>
          <t>ISU VICTORIA GREY:108969E-2XL</t>
        </is>
      </c>
      <c r="F2105" s="0" t="inlineStr">
        <is>
          <t>'800108969052</t>
        </is>
      </c>
      <c r="G2105" s="0" t="inlineStr">
        <is>
          <t>WOMENS</t>
        </is>
      </c>
      <c r="H2105" s="0" t="inlineStr">
        <is>
          <t>2XL</t>
        </is>
      </c>
      <c r="I2105" s="0">
        <v>49.99</v>
      </c>
      <c r="J2105" s="0">
        <v>0</v>
      </c>
    </row>
    <row r="2106" spans="1:10" customHeight="0">
      <c r="A2106" s="0">
        <f>HYPERLINK("https://dl.dropboxusercontent.com/scl/fi/0emhg5ux9v8gg4amlh0lx/108969-af.jpg?rlkey=zfs8xtemsciussv69p0uzdodl&amp;dl=0","Click to download Image")</f>
      </c>
      <c r="B2106" s="0">
        <f>HYPERLINK("https://dl.dropboxusercontent.com/scl/fi/j6khw32ke7ead0bgflzr5/womens-hoodie-and-sweatshirt-size-chartsvictoria.jpg?rlkey=dszz3s9jg4kezzq4fsbjg5dzr&amp;dl=0","Click to download SizeChart")</f>
      </c>
      <c r="C2106" s="0" t="inlineStr">
        <is>
          <t>Victoria Women's Cowl Neck Pullover</t>
        </is>
      </c>
      <c r="D2106" s="0" t="inlineStr">
        <is>
          <t>'108969</t>
        </is>
      </c>
      <c r="E2106" s="0" t="inlineStr">
        <is>
          <t>ISU VICTORIA GREY:108969F-3XL</t>
        </is>
      </c>
      <c r="F2106" s="0" t="inlineStr">
        <is>
          <t>'800108969069</t>
        </is>
      </c>
      <c r="G2106" s="0" t="inlineStr">
        <is>
          <t>WOMENS</t>
        </is>
      </c>
      <c r="H2106" s="0" t="inlineStr">
        <is>
          <t>3XL</t>
        </is>
      </c>
      <c r="I2106" s="0">
        <v>49.99</v>
      </c>
      <c r="J2106" s="0">
        <v>2</v>
      </c>
    </row>
    <row r="2107" spans="1:10" customHeight="0">
      <c r="A2107" s="0">
        <f>HYPERLINK("https://dl.dropboxusercontent.com/scl/fi/obl2x3jj5outvraocth64/108968-af.jpg?rlkey=fv3ta6mubq0icnjvlges2qu2s&amp;dl=0","Click to download Image")</f>
      </c>
      <c r="B2107" s="0">
        <f>HYPERLINK("https://dl.dropboxusercontent.com/scl/fi/j6khw32ke7ead0bgflzr5/womens-hoodie-and-sweatshirt-size-chartsvictoria.jpg?rlkey=dszz3s9jg4kezzq4fsbjg5dzr&amp;dl=0","Click to download SizeChart")</f>
      </c>
      <c r="C2107" s="0" t="inlineStr">
        <is>
          <t>Victoria Women's Cowl Neck Pullover</t>
        </is>
      </c>
      <c r="D2107" s="0" t="inlineStr">
        <is>
          <t>'108968</t>
        </is>
      </c>
      <c r="E2107" s="0" t="inlineStr">
        <is>
          <t>ISU VICTORIA BLACK:108968A-S</t>
        </is>
      </c>
      <c r="F2107" s="0" t="inlineStr">
        <is>
          <t>'800108968017</t>
        </is>
      </c>
      <c r="G2107" s="0" t="inlineStr">
        <is>
          <t>WOMENS</t>
        </is>
      </c>
      <c r="H2107" s="0" t="inlineStr">
        <is>
          <t>S</t>
        </is>
      </c>
      <c r="I2107" s="0">
        <v>49.99</v>
      </c>
      <c r="J2107" s="0">
        <v>10</v>
      </c>
    </row>
    <row r="2108" spans="1:10" customHeight="0">
      <c r="A2108" s="0">
        <f>HYPERLINK("https://dl.dropboxusercontent.com/scl/fi/obl2x3jj5outvraocth64/108968-af.jpg?rlkey=fv3ta6mubq0icnjvlges2qu2s&amp;dl=0","Click to download Image")</f>
      </c>
      <c r="B2108" s="0">
        <f>HYPERLINK("https://dl.dropboxusercontent.com/scl/fi/j6khw32ke7ead0bgflzr5/womens-hoodie-and-sweatshirt-size-chartsvictoria.jpg?rlkey=dszz3s9jg4kezzq4fsbjg5dzr&amp;dl=0","Click to download SizeChart")</f>
      </c>
      <c r="C2108" s="0" t="inlineStr">
        <is>
          <t>Victoria Women's Cowl Neck Pullover</t>
        </is>
      </c>
      <c r="D2108" s="0" t="inlineStr">
        <is>
          <t>'108968</t>
        </is>
      </c>
      <c r="E2108" s="0" t="inlineStr">
        <is>
          <t>ISU VICTORIA BLACK:108968B-M</t>
        </is>
      </c>
      <c r="F2108" s="0" t="inlineStr">
        <is>
          <t>'800108968024</t>
        </is>
      </c>
      <c r="G2108" s="0" t="inlineStr">
        <is>
          <t>WOMENS</t>
        </is>
      </c>
      <c r="H2108" s="0" t="inlineStr">
        <is>
          <t>M</t>
        </is>
      </c>
      <c r="I2108" s="0">
        <v>49.99</v>
      </c>
      <c r="J2108" s="0">
        <v>20</v>
      </c>
    </row>
    <row r="2109" spans="1:10" customHeight="0">
      <c r="A2109" s="0">
        <f>HYPERLINK("https://dl.dropboxusercontent.com/scl/fi/obl2x3jj5outvraocth64/108968-af.jpg?rlkey=fv3ta6mubq0icnjvlges2qu2s&amp;dl=0","Click to download Image")</f>
      </c>
      <c r="B2109" s="0">
        <f>HYPERLINK("https://dl.dropboxusercontent.com/scl/fi/j6khw32ke7ead0bgflzr5/womens-hoodie-and-sweatshirt-size-chartsvictoria.jpg?rlkey=dszz3s9jg4kezzq4fsbjg5dzr&amp;dl=0","Click to download SizeChart")</f>
      </c>
      <c r="C2109" s="0" t="inlineStr">
        <is>
          <t>Victoria Women's Cowl Neck Pullover</t>
        </is>
      </c>
      <c r="D2109" s="0" t="inlineStr">
        <is>
          <t>'108968</t>
        </is>
      </c>
      <c r="E2109" s="0" t="inlineStr">
        <is>
          <t>ISU VICTORIA BLACK:108968C-L</t>
        </is>
      </c>
      <c r="F2109" s="0" t="inlineStr">
        <is>
          <t>'800108968031</t>
        </is>
      </c>
      <c r="G2109" s="0" t="inlineStr">
        <is>
          <t>WOMENS</t>
        </is>
      </c>
      <c r="H2109" s="0" t="inlineStr">
        <is>
          <t>L</t>
        </is>
      </c>
      <c r="I2109" s="0">
        <v>49.99</v>
      </c>
      <c r="J2109" s="0">
        <v>17</v>
      </c>
    </row>
    <row r="2110" spans="1:10" customHeight="0">
      <c r="A2110" s="0">
        <f>HYPERLINK("https://dl.dropboxusercontent.com/scl/fi/obl2x3jj5outvraocth64/108968-af.jpg?rlkey=fv3ta6mubq0icnjvlges2qu2s&amp;dl=0","Click to download Image")</f>
      </c>
      <c r="B2110" s="0">
        <f>HYPERLINK("https://dl.dropboxusercontent.com/scl/fi/j6khw32ke7ead0bgflzr5/womens-hoodie-and-sweatshirt-size-chartsvictoria.jpg?rlkey=dszz3s9jg4kezzq4fsbjg5dzr&amp;dl=0","Click to download SizeChart")</f>
      </c>
      <c r="C2110" s="0" t="inlineStr">
        <is>
          <t>Victoria Women's Cowl Neck Pullover</t>
        </is>
      </c>
      <c r="D2110" s="0" t="inlineStr">
        <is>
          <t>'108968</t>
        </is>
      </c>
      <c r="E2110" s="0" t="inlineStr">
        <is>
          <t>ISU VICTORIA BLACK:108968D-XL</t>
        </is>
      </c>
      <c r="F2110" s="0" t="inlineStr">
        <is>
          <t>'800108968048</t>
        </is>
      </c>
      <c r="G2110" s="0" t="inlineStr">
        <is>
          <t>WOMENS</t>
        </is>
      </c>
      <c r="H2110" s="0" t="inlineStr">
        <is>
          <t>XL</t>
        </is>
      </c>
      <c r="I2110" s="0">
        <v>49.99</v>
      </c>
      <c r="J2110" s="0">
        <v>2</v>
      </c>
    </row>
    <row r="2111" spans="1:10" customHeight="0">
      <c r="A2111" s="0">
        <f>HYPERLINK("https://dl.dropboxusercontent.com/scl/fi/obl2x3jj5outvraocth64/108968-af.jpg?rlkey=fv3ta6mubq0icnjvlges2qu2s&amp;dl=0","Click to download Image")</f>
      </c>
      <c r="B2111" s="0">
        <f>HYPERLINK("https://dl.dropboxusercontent.com/scl/fi/j6khw32ke7ead0bgflzr5/womens-hoodie-and-sweatshirt-size-chartsvictoria.jpg?rlkey=dszz3s9jg4kezzq4fsbjg5dzr&amp;dl=0","Click to download SizeChart")</f>
      </c>
      <c r="C2111" s="0" t="inlineStr">
        <is>
          <t>Victoria Women's Cowl Neck Pullover</t>
        </is>
      </c>
      <c r="D2111" s="0" t="inlineStr">
        <is>
          <t>'108968</t>
        </is>
      </c>
      <c r="E2111" s="0" t="inlineStr">
        <is>
          <t>ISU VICTORIA BLACK:108968E-2XL</t>
        </is>
      </c>
      <c r="F2111" s="0" t="inlineStr">
        <is>
          <t>'800108968055</t>
        </is>
      </c>
      <c r="G2111" s="0" t="inlineStr">
        <is>
          <t>WOMENS</t>
        </is>
      </c>
      <c r="H2111" s="0" t="inlineStr">
        <is>
          <t>2XL</t>
        </is>
      </c>
      <c r="I2111" s="0">
        <v>49.99</v>
      </c>
      <c r="J2111" s="0">
        <v>0</v>
      </c>
    </row>
    <row r="2112" spans="1:10" customHeight="0">
      <c r="A2112" s="0">
        <f>HYPERLINK("https://dl.dropboxusercontent.com/scl/fi/obl2x3jj5outvraocth64/108968-af.jpg?rlkey=fv3ta6mubq0icnjvlges2qu2s&amp;dl=0","Click to download Image")</f>
      </c>
      <c r="B2112" s="0">
        <f>HYPERLINK("https://dl.dropboxusercontent.com/scl/fi/j6khw32ke7ead0bgflzr5/womens-hoodie-and-sweatshirt-size-chartsvictoria.jpg?rlkey=dszz3s9jg4kezzq4fsbjg5dzr&amp;dl=0","Click to download SizeChart")</f>
      </c>
      <c r="C2112" s="0" t="inlineStr">
        <is>
          <t>Victoria Women's Cowl Neck Pullover</t>
        </is>
      </c>
      <c r="D2112" s="0" t="inlineStr">
        <is>
          <t>'108968</t>
        </is>
      </c>
      <c r="E2112" s="0" t="inlineStr">
        <is>
          <t>ISU VICTORIA BLACK:108968F-3XL</t>
        </is>
      </c>
      <c r="F2112" s="0" t="inlineStr">
        <is>
          <t>'800108968062</t>
        </is>
      </c>
      <c r="G2112" s="0" t="inlineStr">
        <is>
          <t>WOMENS</t>
        </is>
      </c>
      <c r="H2112" s="0" t="inlineStr">
        <is>
          <t>3XL</t>
        </is>
      </c>
      <c r="I2112" s="0">
        <v>49.99</v>
      </c>
      <c r="J2112" s="0">
        <v>4</v>
      </c>
    </row>
    <row r="2113" spans="1:10" customHeight="0">
      <c r="A2113" s="0">
        <f>HYPERLINK("https://dl.dropboxusercontent.com/scl/fi/sw7hswb3m2kdotraxan81/112992-af.jpg?rlkey=4fgat34kfa9zbqt2sicjvh7bx&amp;dl=0","Click to download Image")</f>
      </c>
      <c r="B2113" s="0">
        <f>HYPERLINK("https://dl.dropboxusercontent.com/scl/fi/f7v0fkuouipuobnch6j2l/mens-pullover-size-chartssilas.jpg?rlkey=08tg7uymfgtsw5nre839tyoov&amp;dl=0","Click to download SizeChart")</f>
      </c>
      <c r="C2113" s="0" t="inlineStr">
        <is>
          <t>Silas Men's Lightweight 1/4 Pullover</t>
        </is>
      </c>
      <c r="D2113" s="0" t="inlineStr">
        <is>
          <t>'112992</t>
        </is>
      </c>
      <c r="E2113" s="0" t="inlineStr">
        <is>
          <t>ISU SILAS M CARDINAL:112992A-S</t>
        </is>
      </c>
      <c r="F2113" s="0" t="inlineStr">
        <is>
          <t>'801112992043</t>
        </is>
      </c>
      <c r="G2113" s="0" t="inlineStr">
        <is>
          <t>MENS</t>
        </is>
      </c>
      <c r="H2113" s="0" t="inlineStr">
        <is>
          <t>S</t>
        </is>
      </c>
      <c r="I2113" s="0">
        <v>39.99</v>
      </c>
      <c r="J2113" s="0">
        <v>7</v>
      </c>
    </row>
    <row r="2114" spans="1:10" customHeight="0">
      <c r="A2114" s="0">
        <f>HYPERLINK("https://dl.dropboxusercontent.com/scl/fi/sw7hswb3m2kdotraxan81/112992-af.jpg?rlkey=4fgat34kfa9zbqt2sicjvh7bx&amp;dl=0","Click to download Image")</f>
      </c>
      <c r="B2114" s="0">
        <f>HYPERLINK("https://dl.dropboxusercontent.com/scl/fi/f7v0fkuouipuobnch6j2l/mens-pullover-size-chartssilas.jpg?rlkey=08tg7uymfgtsw5nre839tyoov&amp;dl=0","Click to download SizeChart")</f>
      </c>
      <c r="C2114" s="0" t="inlineStr">
        <is>
          <t>Silas Men's Lightweight 1/4 Pullover</t>
        </is>
      </c>
      <c r="D2114" s="0" t="inlineStr">
        <is>
          <t>'112992</t>
        </is>
      </c>
      <c r="E2114" s="0" t="inlineStr">
        <is>
          <t>ISU SILAS M CARDINAL:112992B-M</t>
        </is>
      </c>
      <c r="F2114" s="0" t="inlineStr">
        <is>
          <t>'801112992050</t>
        </is>
      </c>
      <c r="G2114" s="0" t="inlineStr">
        <is>
          <t>MENS</t>
        </is>
      </c>
      <c r="H2114" s="0" t="inlineStr">
        <is>
          <t>M</t>
        </is>
      </c>
      <c r="I2114" s="0">
        <v>39.99</v>
      </c>
      <c r="J2114" s="0">
        <v>6</v>
      </c>
    </row>
    <row r="2115" spans="1:10" customHeight="0">
      <c r="A2115" s="0">
        <f>HYPERLINK("https://dl.dropboxusercontent.com/scl/fi/sw7hswb3m2kdotraxan81/112992-af.jpg?rlkey=4fgat34kfa9zbqt2sicjvh7bx&amp;dl=0","Click to download Image")</f>
      </c>
      <c r="B2115" s="0">
        <f>HYPERLINK("https://dl.dropboxusercontent.com/scl/fi/f7v0fkuouipuobnch6j2l/mens-pullover-size-chartssilas.jpg?rlkey=08tg7uymfgtsw5nre839tyoov&amp;dl=0","Click to download SizeChart")</f>
      </c>
      <c r="C2115" s="0" t="inlineStr">
        <is>
          <t>Silas Men's Lightweight 1/4 Pullover</t>
        </is>
      </c>
      <c r="D2115" s="0" t="inlineStr">
        <is>
          <t>'112992</t>
        </is>
      </c>
      <c r="E2115" s="0" t="inlineStr">
        <is>
          <t>ISU SILAS M CARDINAL:112992C-L</t>
        </is>
      </c>
      <c r="F2115" s="0" t="inlineStr">
        <is>
          <t>'801112992067</t>
        </is>
      </c>
      <c r="G2115" s="0" t="inlineStr">
        <is>
          <t>MENS</t>
        </is>
      </c>
      <c r="H2115" s="0" t="inlineStr">
        <is>
          <t>L</t>
        </is>
      </c>
      <c r="I2115" s="0">
        <v>39.99</v>
      </c>
      <c r="J2115" s="0">
        <v>0</v>
      </c>
    </row>
    <row r="2116" spans="1:10" customHeight="0">
      <c r="A2116" s="0">
        <f>HYPERLINK("https://dl.dropboxusercontent.com/scl/fi/sw7hswb3m2kdotraxan81/112992-af.jpg?rlkey=4fgat34kfa9zbqt2sicjvh7bx&amp;dl=0","Click to download Image")</f>
      </c>
      <c r="B2116" s="0">
        <f>HYPERLINK("https://dl.dropboxusercontent.com/scl/fi/f7v0fkuouipuobnch6j2l/mens-pullover-size-chartssilas.jpg?rlkey=08tg7uymfgtsw5nre839tyoov&amp;dl=0","Click to download SizeChart")</f>
      </c>
      <c r="C2116" s="0" t="inlineStr">
        <is>
          <t>Silas Men's Lightweight 1/4 Pullover</t>
        </is>
      </c>
      <c r="D2116" s="0" t="inlineStr">
        <is>
          <t>'112992</t>
        </is>
      </c>
      <c r="E2116" s="0" t="inlineStr">
        <is>
          <t>ISU SILAS M CARDINAL:112992D-XL</t>
        </is>
      </c>
      <c r="F2116" s="0" t="inlineStr">
        <is>
          <t>'801112992074</t>
        </is>
      </c>
      <c r="G2116" s="0" t="inlineStr">
        <is>
          <t>MENS</t>
        </is>
      </c>
      <c r="H2116" s="0" t="inlineStr">
        <is>
          <t>XL</t>
        </is>
      </c>
      <c r="I2116" s="0">
        <v>39.99</v>
      </c>
      <c r="J2116" s="0">
        <v>0</v>
      </c>
    </row>
    <row r="2117" spans="1:10" customHeight="0">
      <c r="A2117" s="0">
        <f>HYPERLINK("https://dl.dropboxusercontent.com/scl/fi/sw7hswb3m2kdotraxan81/112992-af.jpg?rlkey=4fgat34kfa9zbqt2sicjvh7bx&amp;dl=0","Click to download Image")</f>
      </c>
      <c r="B2117" s="0">
        <f>HYPERLINK("https://dl.dropboxusercontent.com/scl/fi/f7v0fkuouipuobnch6j2l/mens-pullover-size-chartssilas.jpg?rlkey=08tg7uymfgtsw5nre839tyoov&amp;dl=0","Click to download SizeChart")</f>
      </c>
      <c r="C2117" s="0" t="inlineStr">
        <is>
          <t>Silas Men's Lightweight 1/4 Pullover</t>
        </is>
      </c>
      <c r="D2117" s="0" t="inlineStr">
        <is>
          <t>'112992</t>
        </is>
      </c>
      <c r="E2117" s="0" t="inlineStr">
        <is>
          <t>ISU SILAS M CARDINAL:112992E-2XL</t>
        </is>
      </c>
      <c r="F2117" s="0" t="inlineStr">
        <is>
          <t>'801112992081</t>
        </is>
      </c>
      <c r="G2117" s="0" t="inlineStr">
        <is>
          <t>MENS</t>
        </is>
      </c>
      <c r="H2117" s="0" t="inlineStr">
        <is>
          <t>2XL</t>
        </is>
      </c>
      <c r="I2117" s="0">
        <v>41.99</v>
      </c>
      <c r="J2117" s="0">
        <v>0</v>
      </c>
    </row>
    <row r="2118" spans="1:10" customHeight="0">
      <c r="A2118" s="0">
        <f>HYPERLINK("https://dl.dropboxusercontent.com/scl/fi/sw7hswb3m2kdotraxan81/112992-af.jpg?rlkey=4fgat34kfa9zbqt2sicjvh7bx&amp;dl=0","Click to download Image")</f>
      </c>
      <c r="B2118" s="0">
        <f>HYPERLINK("https://dl.dropboxusercontent.com/scl/fi/f7v0fkuouipuobnch6j2l/mens-pullover-size-chartssilas.jpg?rlkey=08tg7uymfgtsw5nre839tyoov&amp;dl=0","Click to download SizeChart")</f>
      </c>
      <c r="C2118" s="0" t="inlineStr">
        <is>
          <t>Silas Men's Lightweight 1/4 Pullover</t>
        </is>
      </c>
      <c r="D2118" s="0" t="inlineStr">
        <is>
          <t>'112992</t>
        </is>
      </c>
      <c r="E2118" s="0" t="inlineStr">
        <is>
          <t>ISU SILAS M CARDINAL:112992F-3XL</t>
        </is>
      </c>
      <c r="F2118" s="0" t="inlineStr">
        <is>
          <t>'801112992098</t>
        </is>
      </c>
      <c r="G2118" s="0" t="inlineStr">
        <is>
          <t>MENS</t>
        </is>
      </c>
      <c r="H2118" s="0" t="inlineStr">
        <is>
          <t>3XL</t>
        </is>
      </c>
      <c r="I2118" s="0">
        <v>41.99</v>
      </c>
      <c r="J2118" s="0">
        <v>5</v>
      </c>
    </row>
    <row r="2119" spans="1:10" customHeight="0">
      <c r="A2119" s="0">
        <f>HYPERLINK("https://dl.dropboxusercontent.com/scl/fi/sw7hswb3m2kdotraxan81/112992-af.jpg?rlkey=4fgat34kfa9zbqt2sicjvh7bx&amp;dl=0","Click to download Image")</f>
      </c>
      <c r="B2119" s="0">
        <f>HYPERLINK("https://dl.dropboxusercontent.com/scl/fi/f7v0fkuouipuobnch6j2l/mens-pullover-size-chartssilas.jpg?rlkey=08tg7uymfgtsw5nre839tyoov&amp;dl=0","Click to download SizeChart")</f>
      </c>
      <c r="C2119" s="0" t="inlineStr">
        <is>
          <t>Silas Men's Lightweight 1/4 Pullover</t>
        </is>
      </c>
      <c r="D2119" s="0" t="inlineStr">
        <is>
          <t>'112992</t>
        </is>
      </c>
      <c r="E2119" s="0" t="inlineStr">
        <is>
          <t>ISU SILAS M CARDINAL 12 PACK:112992Z-12PK</t>
        </is>
      </c>
      <c r="F2119" s="0" t="inlineStr">
        <is>
          <t>'801112992999</t>
        </is>
      </c>
      <c r="G2119" s="0" t="inlineStr">
        <is>
          <t>MENS</t>
        </is>
      </c>
      <c r="H2119" s="0" t="inlineStr">
        <is>
          <t>12 PACK</t>
        </is>
      </c>
      <c r="I2119" s="0">
        <v>390</v>
      </c>
      <c r="J2119" s="0">
        <v>0</v>
      </c>
    </row>
    <row r="2120" spans="1:10" customHeight="0">
      <c r="A2120" s="0">
        <f>HYPERLINK("https://dl.dropboxusercontent.com/scl/fi/wtg4rojc32xlt7mg8qqe9/95951af.jpg?rlkey=0nnadlvjkq5l8df6dcg205u8b&amp;dl=0","Click to download Image")</f>
      </c>
      <c r="B2120" s="0">
        <f>HYPERLINK("https://dl.dropboxusercontent.com/scl/fi/y70rij4u76p8djex90ehz/mens-d.jpg?rlkey=itylallsjmwvgod5juez2cmtn&amp;dl=0","Click to download SizeChart")</f>
      </c>
      <c r="C2120" s="0" t="inlineStr">
        <is>
          <t>Cole Men's Windbreaker Jacket</t>
        </is>
      </c>
      <c r="D2120" s="0" t="inlineStr">
        <is>
          <t>'95951</t>
        </is>
      </c>
      <c r="E2120" s="0" t="inlineStr">
        <is>
          <t>COLE:95951A-S</t>
        </is>
      </c>
      <c r="F2120" s="0" t="inlineStr">
        <is>
          <t>'800095951016</t>
        </is>
      </c>
      <c r="G2120" s="0" t="inlineStr">
        <is>
          <t>MENS</t>
        </is>
      </c>
      <c r="H2120" s="0" t="inlineStr">
        <is>
          <t>S</t>
        </is>
      </c>
      <c r="I2120" s="0">
        <v>59.99</v>
      </c>
      <c r="J2120" s="0">
        <v>1</v>
      </c>
    </row>
    <row r="2121" spans="1:10" customHeight="0">
      <c r="A2121" s="0">
        <f>HYPERLINK("https://dl.dropboxusercontent.com/scl/fi/wtg4rojc32xlt7mg8qqe9/95951af.jpg?rlkey=0nnadlvjkq5l8df6dcg205u8b&amp;dl=0","Click to download Image")</f>
      </c>
      <c r="B2121" s="0">
        <f>HYPERLINK("https://dl.dropboxusercontent.com/scl/fi/y70rij4u76p8djex90ehz/mens-d.jpg?rlkey=itylallsjmwvgod5juez2cmtn&amp;dl=0","Click to download SizeChart")</f>
      </c>
      <c r="C2121" s="0" t="inlineStr">
        <is>
          <t>Cole Men's Windbreaker Jacket</t>
        </is>
      </c>
      <c r="D2121" s="0" t="inlineStr">
        <is>
          <t>'95951</t>
        </is>
      </c>
      <c r="E2121" s="0" t="inlineStr">
        <is>
          <t>COLE:95951B-M</t>
        </is>
      </c>
      <c r="F2121" s="0" t="inlineStr">
        <is>
          <t>'800095951023</t>
        </is>
      </c>
      <c r="G2121" s="0" t="inlineStr">
        <is>
          <t>MENS</t>
        </is>
      </c>
      <c r="H2121" s="0" t="inlineStr">
        <is>
          <t>M</t>
        </is>
      </c>
      <c r="I2121" s="0">
        <v>59.99</v>
      </c>
      <c r="J2121" s="0">
        <v>4</v>
      </c>
    </row>
    <row r="2122" spans="1:10" customHeight="0">
      <c r="A2122" s="0">
        <f>HYPERLINK("https://dl.dropboxusercontent.com/scl/fi/wtg4rojc32xlt7mg8qqe9/95951af.jpg?rlkey=0nnadlvjkq5l8df6dcg205u8b&amp;dl=0","Click to download Image")</f>
      </c>
      <c r="B2122" s="0">
        <f>HYPERLINK("https://dl.dropboxusercontent.com/scl/fi/y70rij4u76p8djex90ehz/mens-d.jpg?rlkey=itylallsjmwvgod5juez2cmtn&amp;dl=0","Click to download SizeChart")</f>
      </c>
      <c r="C2122" s="0" t="inlineStr">
        <is>
          <t>Cole Men's Windbreaker Jacket</t>
        </is>
      </c>
      <c r="D2122" s="0" t="inlineStr">
        <is>
          <t>'95951</t>
        </is>
      </c>
      <c r="E2122" s="0" t="inlineStr">
        <is>
          <t>COLE:95951C-L</t>
        </is>
      </c>
      <c r="F2122" s="0" t="inlineStr">
        <is>
          <t>'800095951030</t>
        </is>
      </c>
      <c r="G2122" s="0" t="inlineStr">
        <is>
          <t>MENS</t>
        </is>
      </c>
      <c r="H2122" s="0" t="inlineStr">
        <is>
          <t>L</t>
        </is>
      </c>
      <c r="I2122" s="0">
        <v>59.99</v>
      </c>
      <c r="J2122" s="0">
        <v>7</v>
      </c>
    </row>
    <row r="2123" spans="1:10" customHeight="0">
      <c r="A2123" s="0">
        <f>HYPERLINK("https://dl.dropboxusercontent.com/scl/fi/wtg4rojc32xlt7mg8qqe9/95951af.jpg?rlkey=0nnadlvjkq5l8df6dcg205u8b&amp;dl=0","Click to download Image")</f>
      </c>
      <c r="B2123" s="0">
        <f>HYPERLINK("https://dl.dropboxusercontent.com/scl/fi/y70rij4u76p8djex90ehz/mens-d.jpg?rlkey=itylallsjmwvgod5juez2cmtn&amp;dl=0","Click to download SizeChart")</f>
      </c>
      <c r="C2123" s="0" t="inlineStr">
        <is>
          <t>Cole Men's Windbreaker Jacket</t>
        </is>
      </c>
      <c r="D2123" s="0" t="inlineStr">
        <is>
          <t>'95951</t>
        </is>
      </c>
      <c r="E2123" s="0" t="inlineStr">
        <is>
          <t>COLE:95951D-XL</t>
        </is>
      </c>
      <c r="F2123" s="0" t="inlineStr">
        <is>
          <t>'800095951047</t>
        </is>
      </c>
      <c r="G2123" s="0" t="inlineStr">
        <is>
          <t>MENS</t>
        </is>
      </c>
      <c r="H2123" s="0" t="inlineStr">
        <is>
          <t>XL</t>
        </is>
      </c>
      <c r="I2123" s="0">
        <v>59.99</v>
      </c>
      <c r="J2123" s="0">
        <v>7</v>
      </c>
    </row>
    <row r="2124" spans="1:10" customHeight="0">
      <c r="A2124" s="0">
        <f>HYPERLINK("https://dl.dropboxusercontent.com/scl/fi/wtg4rojc32xlt7mg8qqe9/95951af.jpg?rlkey=0nnadlvjkq5l8df6dcg205u8b&amp;dl=0","Click to download Image")</f>
      </c>
      <c r="B2124" s="0">
        <f>HYPERLINK("https://dl.dropboxusercontent.com/scl/fi/y70rij4u76p8djex90ehz/mens-d.jpg?rlkey=itylallsjmwvgod5juez2cmtn&amp;dl=0","Click to download SizeChart")</f>
      </c>
      <c r="C2124" s="0" t="inlineStr">
        <is>
          <t>Cole Men's Windbreaker Jacket</t>
        </is>
      </c>
      <c r="D2124" s="0" t="inlineStr">
        <is>
          <t>'95951</t>
        </is>
      </c>
      <c r="E2124" s="0" t="inlineStr">
        <is>
          <t>COLE:95951E-2X</t>
        </is>
      </c>
      <c r="F2124" s="0" t="inlineStr">
        <is>
          <t>'800095951054</t>
        </is>
      </c>
      <c r="G2124" s="0" t="inlineStr">
        <is>
          <t>MENS</t>
        </is>
      </c>
      <c r="H2124" s="0" t="inlineStr">
        <is>
          <t>2XL</t>
        </is>
      </c>
      <c r="I2124" s="0">
        <v>61.99</v>
      </c>
      <c r="J2124" s="0">
        <v>9</v>
      </c>
    </row>
    <row r="2125" spans="1:10" customHeight="0">
      <c r="A2125" s="0">
        <f>HYPERLINK("https://dl.dropboxusercontent.com/scl/fi/wtg4rojc32xlt7mg8qqe9/95951af.jpg?rlkey=0nnadlvjkq5l8df6dcg205u8b&amp;dl=0","Click to download Image")</f>
      </c>
      <c r="B2125" s="0">
        <f>HYPERLINK("https://dl.dropboxusercontent.com/scl/fi/y70rij4u76p8djex90ehz/mens-d.jpg?rlkey=itylallsjmwvgod5juez2cmtn&amp;dl=0","Click to download SizeChart")</f>
      </c>
      <c r="C2125" s="0" t="inlineStr">
        <is>
          <t>Cole Men's Windbreaker Jacket</t>
        </is>
      </c>
      <c r="D2125" s="0" t="inlineStr">
        <is>
          <t>'95951</t>
        </is>
      </c>
      <c r="E2125" s="0" t="inlineStr">
        <is>
          <t>COLE:95951F-3X</t>
        </is>
      </c>
      <c r="F2125" s="0" t="inlineStr">
        <is>
          <t>'800095951061</t>
        </is>
      </c>
      <c r="G2125" s="0" t="inlineStr">
        <is>
          <t>MENS</t>
        </is>
      </c>
      <c r="H2125" s="0" t="inlineStr">
        <is>
          <t>3XL</t>
        </is>
      </c>
      <c r="I2125" s="0">
        <v>61.99</v>
      </c>
      <c r="J2125" s="0">
        <v>12</v>
      </c>
    </row>
    <row r="2126" spans="1:10" customHeight="0">
      <c r="A2126" s="0">
        <f>HYPERLINK("https://dl.dropboxusercontent.com/scl/fi/gqpjolocytseiqgsxt7if/100003af.jpg?rlkey=3gvm7gujo2mrckwwhh4muowjc&amp;dl=0","Click to download Image")</f>
      </c>
      <c r="B2126" s="0">
        <f>HYPERLINK("https://dl.dropboxusercontent.com/scl/fi/xlyp0u396gyg64p6s1z2r/graphic-update2022-womens.jpg?rlkey=h9vcfoty6d3msuk59utram24y&amp;dl=0","Click to download SizeChart")</f>
      </c>
      <c r="C2126" s="0" t="inlineStr">
        <is>
          <t>Maggie Women's Polo</t>
        </is>
      </c>
      <c r="D2126" s="0" t="inlineStr">
        <is>
          <t>'100003</t>
        </is>
      </c>
      <c r="E2126" s="0" t="inlineStr">
        <is>
          <t>MAGGIE:100003A-S</t>
        </is>
      </c>
      <c r="F2126" s="0" t="inlineStr">
        <is>
          <t>'000000000000</t>
        </is>
      </c>
      <c r="G2126" s="0" t="inlineStr">
        <is>
          <t>WOMENS</t>
        </is>
      </c>
      <c r="H2126" s="0" t="inlineStr">
        <is>
          <t>S</t>
        </is>
      </c>
      <c r="I2126" s="0">
        <v>44.99</v>
      </c>
      <c r="J2126" s="0">
        <v>48</v>
      </c>
    </row>
    <row r="2127" spans="1:10" customHeight="0">
      <c r="A2127" s="0">
        <f>HYPERLINK("https://dl.dropboxusercontent.com/scl/fi/gqpjolocytseiqgsxt7if/100003af.jpg?rlkey=3gvm7gujo2mrckwwhh4muowjc&amp;dl=0","Click to download Image")</f>
      </c>
      <c r="B2127" s="0">
        <f>HYPERLINK("https://dl.dropboxusercontent.com/scl/fi/xlyp0u396gyg64p6s1z2r/graphic-update2022-womens.jpg?rlkey=h9vcfoty6d3msuk59utram24y&amp;dl=0","Click to download SizeChart")</f>
      </c>
      <c r="C2127" s="0" t="inlineStr">
        <is>
          <t>Maggie Women's Polo</t>
        </is>
      </c>
      <c r="D2127" s="0" t="inlineStr">
        <is>
          <t>'100003</t>
        </is>
      </c>
      <c r="E2127" s="0" t="inlineStr">
        <is>
          <t>MAGGIE:100003B-M</t>
        </is>
      </c>
      <c r="F2127" s="0" t="inlineStr">
        <is>
          <t>'000000000000</t>
        </is>
      </c>
      <c r="G2127" s="0" t="inlineStr">
        <is>
          <t>WOMENS</t>
        </is>
      </c>
      <c r="H2127" s="0" t="inlineStr">
        <is>
          <t>M</t>
        </is>
      </c>
      <c r="I2127" s="0">
        <v>44.99</v>
      </c>
      <c r="J2127" s="0">
        <v>47</v>
      </c>
    </row>
    <row r="2128" spans="1:10" customHeight="0">
      <c r="A2128" s="0">
        <f>HYPERLINK("https://dl.dropboxusercontent.com/scl/fi/gqpjolocytseiqgsxt7if/100003af.jpg?rlkey=3gvm7gujo2mrckwwhh4muowjc&amp;dl=0","Click to download Image")</f>
      </c>
      <c r="B2128" s="0">
        <f>HYPERLINK("https://dl.dropboxusercontent.com/scl/fi/xlyp0u396gyg64p6s1z2r/graphic-update2022-womens.jpg?rlkey=h9vcfoty6d3msuk59utram24y&amp;dl=0","Click to download SizeChart")</f>
      </c>
      <c r="C2128" s="0" t="inlineStr">
        <is>
          <t>Maggie Women's Polo</t>
        </is>
      </c>
      <c r="D2128" s="0" t="inlineStr">
        <is>
          <t>'100003</t>
        </is>
      </c>
      <c r="E2128" s="0" t="inlineStr">
        <is>
          <t>MAGGIE:100003C-L</t>
        </is>
      </c>
      <c r="F2128" s="0" t="inlineStr">
        <is>
          <t>'000000000000</t>
        </is>
      </c>
      <c r="G2128" s="0" t="inlineStr">
        <is>
          <t>WOMENS</t>
        </is>
      </c>
      <c r="H2128" s="0" t="inlineStr">
        <is>
          <t>L</t>
        </is>
      </c>
      <c r="I2128" s="0">
        <v>44.99</v>
      </c>
      <c r="J2128" s="0">
        <v>46</v>
      </c>
    </row>
    <row r="2129" spans="1:10" customHeight="0">
      <c r="A2129" s="0">
        <f>HYPERLINK("https://dl.dropboxusercontent.com/scl/fi/gqpjolocytseiqgsxt7if/100003af.jpg?rlkey=3gvm7gujo2mrckwwhh4muowjc&amp;dl=0","Click to download Image")</f>
      </c>
      <c r="B2129" s="0">
        <f>HYPERLINK("https://dl.dropboxusercontent.com/scl/fi/xlyp0u396gyg64p6s1z2r/graphic-update2022-womens.jpg?rlkey=h9vcfoty6d3msuk59utram24y&amp;dl=0","Click to download SizeChart")</f>
      </c>
      <c r="C2129" s="0" t="inlineStr">
        <is>
          <t>Maggie Women's Polo</t>
        </is>
      </c>
      <c r="D2129" s="0" t="inlineStr">
        <is>
          <t>'100003</t>
        </is>
      </c>
      <c r="E2129" s="0" t="inlineStr">
        <is>
          <t>MAGGIE:100003D-XL</t>
        </is>
      </c>
      <c r="F2129" s="0" t="inlineStr">
        <is>
          <t>'000000000000</t>
        </is>
      </c>
      <c r="G2129" s="0" t="inlineStr">
        <is>
          <t>WOMENS</t>
        </is>
      </c>
      <c r="H2129" s="0" t="inlineStr">
        <is>
          <t>XL</t>
        </is>
      </c>
      <c r="I2129" s="0">
        <v>44.99</v>
      </c>
      <c r="J2129" s="0">
        <v>51</v>
      </c>
    </row>
    <row r="2130" spans="1:10" customHeight="0">
      <c r="A2130" s="0">
        <f>HYPERLINK("https://dl.dropboxusercontent.com/scl/fi/gqpjolocytseiqgsxt7if/100003af.jpg?rlkey=3gvm7gujo2mrckwwhh4muowjc&amp;dl=0","Click to download Image")</f>
      </c>
      <c r="B2130" s="0">
        <f>HYPERLINK("https://dl.dropboxusercontent.com/scl/fi/xlyp0u396gyg64p6s1z2r/graphic-update2022-womens.jpg?rlkey=h9vcfoty6d3msuk59utram24y&amp;dl=0","Click to download SizeChart")</f>
      </c>
      <c r="C2130" s="0" t="inlineStr">
        <is>
          <t>Maggie Women's Polo</t>
        </is>
      </c>
      <c r="D2130" s="0" t="inlineStr">
        <is>
          <t>'100003</t>
        </is>
      </c>
      <c r="E2130" s="0" t="inlineStr">
        <is>
          <t>MAGGIE:100003E-2XL</t>
        </is>
      </c>
      <c r="F2130" s="0" t="inlineStr">
        <is>
          <t>'000000000000</t>
        </is>
      </c>
      <c r="G2130" s="0" t="inlineStr">
        <is>
          <t>WOMENS</t>
        </is>
      </c>
      <c r="H2130" s="0" t="inlineStr">
        <is>
          <t>2XL</t>
        </is>
      </c>
      <c r="I2130" s="0">
        <v>44.99</v>
      </c>
      <c r="J2130" s="0">
        <v>43</v>
      </c>
    </row>
    <row r="2131" spans="1:10" customHeight="0">
      <c r="A2131" s="0">
        <f>HYPERLINK("https://dl.dropboxusercontent.com/scl/fi/gqpjolocytseiqgsxt7if/100003af.jpg?rlkey=3gvm7gujo2mrckwwhh4muowjc&amp;dl=0","Click to download Image")</f>
      </c>
      <c r="B2131" s="0">
        <f>HYPERLINK("https://dl.dropboxusercontent.com/scl/fi/xlyp0u396gyg64p6s1z2r/graphic-update2022-womens.jpg?rlkey=h9vcfoty6d3msuk59utram24y&amp;dl=0","Click to download SizeChart")</f>
      </c>
      <c r="C2131" s="0" t="inlineStr">
        <is>
          <t>Maggie Women's Polo</t>
        </is>
      </c>
      <c r="D2131" s="0" t="inlineStr">
        <is>
          <t>'100003</t>
        </is>
      </c>
      <c r="E2131" s="0" t="inlineStr">
        <is>
          <t>MAGGIE:100003F-3XL</t>
        </is>
      </c>
      <c r="F2131" s="0" t="inlineStr">
        <is>
          <t>'000000000000</t>
        </is>
      </c>
      <c r="G2131" s="0" t="inlineStr">
        <is>
          <t>WOMENS</t>
        </is>
      </c>
      <c r="H2131" s="0" t="inlineStr">
        <is>
          <t>3XL</t>
        </is>
      </c>
      <c r="I2131" s="0">
        <v>44.99</v>
      </c>
      <c r="J2131" s="0">
        <v>46</v>
      </c>
    </row>
    <row r="2132" spans="1:10" customHeight="0">
      <c r="A2132" s="0">
        <f>HYPERLINK("https://dl.dropboxusercontent.com/scl/fi/s2ma7wjvoz7hg5bn7qjv7/104376-af.jpg?rlkey=u6r0izp5q7oxfuyx722p3dhon&amp;dl=0","Click to download Image")</f>
      </c>
      <c r="B2132" s="0">
        <f>HYPERLINK("https://dl.dropboxusercontent.com/scl/fi/d1g3mfsuufqx1vka54nqn/graphic-update2022-womens.jpg?rlkey=7bac57f5i2qh9ztiksto4ncs4&amp;dl=0","Click to download SizeChart")</f>
      </c>
      <c r="C2132" s="0" t="inlineStr">
        <is>
          <t>Miranda Women's Snap Pullover</t>
        </is>
      </c>
      <c r="D2132" s="0" t="inlineStr">
        <is>
          <t>'104376</t>
        </is>
      </c>
      <c r="E2132" s="0" t="inlineStr">
        <is>
          <t>MIRANDA:104376A-S</t>
        </is>
      </c>
      <c r="F2132" s="0" t="inlineStr">
        <is>
          <t>'000000000000</t>
        </is>
      </c>
      <c r="G2132" s="0" t="inlineStr">
        <is>
          <t>WOMENS</t>
        </is>
      </c>
      <c r="H2132" s="0" t="inlineStr">
        <is>
          <t>S</t>
        </is>
      </c>
      <c r="I2132" s="0">
        <v>54.99</v>
      </c>
      <c r="J2132" s="0">
        <v>43</v>
      </c>
    </row>
    <row r="2133" spans="1:10" customHeight="0">
      <c r="A2133" s="0">
        <f>HYPERLINK("https://dl.dropboxusercontent.com/scl/fi/s2ma7wjvoz7hg5bn7qjv7/104376-af.jpg?rlkey=u6r0izp5q7oxfuyx722p3dhon&amp;dl=0","Click to download Image")</f>
      </c>
      <c r="B2133" s="0">
        <f>HYPERLINK("https://dl.dropboxusercontent.com/scl/fi/d1g3mfsuufqx1vka54nqn/graphic-update2022-womens.jpg?rlkey=7bac57f5i2qh9ztiksto4ncs4&amp;dl=0","Click to download SizeChart")</f>
      </c>
      <c r="C2133" s="0" t="inlineStr">
        <is>
          <t>Miranda Women's Snap Pullover</t>
        </is>
      </c>
      <c r="D2133" s="0" t="inlineStr">
        <is>
          <t>'104376</t>
        </is>
      </c>
      <c r="E2133" s="0" t="inlineStr">
        <is>
          <t>MIRANDA:104376B-M</t>
        </is>
      </c>
      <c r="F2133" s="0" t="inlineStr">
        <is>
          <t>'000000000000</t>
        </is>
      </c>
      <c r="G2133" s="0" t="inlineStr">
        <is>
          <t>WOMENS</t>
        </is>
      </c>
      <c r="H2133" s="0" t="inlineStr">
        <is>
          <t>M</t>
        </is>
      </c>
      <c r="I2133" s="0">
        <v>54.99</v>
      </c>
      <c r="J2133" s="0">
        <v>4</v>
      </c>
    </row>
    <row r="2134" spans="1:10" customHeight="0">
      <c r="A2134" s="0">
        <f>HYPERLINK("https://dl.dropboxusercontent.com/scl/fi/s2ma7wjvoz7hg5bn7qjv7/104376-af.jpg?rlkey=u6r0izp5q7oxfuyx722p3dhon&amp;dl=0","Click to download Image")</f>
      </c>
      <c r="B2134" s="0">
        <f>HYPERLINK("https://dl.dropboxusercontent.com/scl/fi/d1g3mfsuufqx1vka54nqn/graphic-update2022-womens.jpg?rlkey=7bac57f5i2qh9ztiksto4ncs4&amp;dl=0","Click to download SizeChart")</f>
      </c>
      <c r="C2134" s="0" t="inlineStr">
        <is>
          <t>Miranda Women's Snap Pullover</t>
        </is>
      </c>
      <c r="D2134" s="0" t="inlineStr">
        <is>
          <t>'104376</t>
        </is>
      </c>
      <c r="E2134" s="0" t="inlineStr">
        <is>
          <t>MIRANDA:104376C-L</t>
        </is>
      </c>
      <c r="F2134" s="0" t="inlineStr">
        <is>
          <t>'000000000000</t>
        </is>
      </c>
      <c r="G2134" s="0" t="inlineStr">
        <is>
          <t>WOMENS</t>
        </is>
      </c>
      <c r="H2134" s="0" t="inlineStr">
        <is>
          <t>L</t>
        </is>
      </c>
      <c r="I2134" s="0">
        <v>54.99</v>
      </c>
      <c r="J2134" s="0">
        <v>25</v>
      </c>
    </row>
    <row r="2135" spans="1:10" customHeight="0">
      <c r="A2135" s="0">
        <f>HYPERLINK("https://dl.dropboxusercontent.com/scl/fi/s2ma7wjvoz7hg5bn7qjv7/104376-af.jpg?rlkey=u6r0izp5q7oxfuyx722p3dhon&amp;dl=0","Click to download Image")</f>
      </c>
      <c r="B2135" s="0">
        <f>HYPERLINK("https://dl.dropboxusercontent.com/scl/fi/d1g3mfsuufqx1vka54nqn/graphic-update2022-womens.jpg?rlkey=7bac57f5i2qh9ztiksto4ncs4&amp;dl=0","Click to download SizeChart")</f>
      </c>
      <c r="C2135" s="0" t="inlineStr">
        <is>
          <t>Miranda Women's Snap Pullover</t>
        </is>
      </c>
      <c r="D2135" s="0" t="inlineStr">
        <is>
          <t>'104376</t>
        </is>
      </c>
      <c r="E2135" s="0" t="inlineStr">
        <is>
          <t>MIRANDA:104376D-XL</t>
        </is>
      </c>
      <c r="F2135" s="0" t="inlineStr">
        <is>
          <t>'000000000000</t>
        </is>
      </c>
      <c r="G2135" s="0" t="inlineStr">
        <is>
          <t>WOMENS</t>
        </is>
      </c>
      <c r="H2135" s="0" t="inlineStr">
        <is>
          <t>XL</t>
        </is>
      </c>
      <c r="I2135" s="0">
        <v>54.99</v>
      </c>
      <c r="J2135" s="0">
        <v>34</v>
      </c>
    </row>
    <row r="2136" spans="1:10" customHeight="0">
      <c r="A2136" s="0">
        <f>HYPERLINK("https://dl.dropboxusercontent.com/scl/fi/s2ma7wjvoz7hg5bn7qjv7/104376-af.jpg?rlkey=u6r0izp5q7oxfuyx722p3dhon&amp;dl=0","Click to download Image")</f>
      </c>
      <c r="B2136" s="0">
        <f>HYPERLINK("https://dl.dropboxusercontent.com/scl/fi/d1g3mfsuufqx1vka54nqn/graphic-update2022-womens.jpg?rlkey=7bac57f5i2qh9ztiksto4ncs4&amp;dl=0","Click to download SizeChart")</f>
      </c>
      <c r="C2136" s="0" t="inlineStr">
        <is>
          <t>Miranda Women's Snap Pullover</t>
        </is>
      </c>
      <c r="D2136" s="0" t="inlineStr">
        <is>
          <t>'104376</t>
        </is>
      </c>
      <c r="E2136" s="0" t="inlineStr">
        <is>
          <t>MIRANDA:104376E-2XL</t>
        </is>
      </c>
      <c r="F2136" s="0" t="inlineStr">
        <is>
          <t>'000000000000</t>
        </is>
      </c>
      <c r="G2136" s="0" t="inlineStr">
        <is>
          <t>WOMENS</t>
        </is>
      </c>
      <c r="H2136" s="0" t="inlineStr">
        <is>
          <t>2XL</t>
        </is>
      </c>
      <c r="I2136" s="0">
        <v>54.99</v>
      </c>
      <c r="J2136" s="0">
        <v>38</v>
      </c>
    </row>
    <row r="2137" spans="1:10" customHeight="0">
      <c r="A2137" s="0">
        <f>HYPERLINK("https://dl.dropboxusercontent.com/scl/fi/s2ma7wjvoz7hg5bn7qjv7/104376-af.jpg?rlkey=u6r0izp5q7oxfuyx722p3dhon&amp;dl=0","Click to download Image")</f>
      </c>
      <c r="B2137" s="0">
        <f>HYPERLINK("https://dl.dropboxusercontent.com/scl/fi/d1g3mfsuufqx1vka54nqn/graphic-update2022-womens.jpg?rlkey=7bac57f5i2qh9ztiksto4ncs4&amp;dl=0","Click to download SizeChart")</f>
      </c>
      <c r="C2137" s="0" t="inlineStr">
        <is>
          <t>Miranda Women's Snap Pullover</t>
        </is>
      </c>
      <c r="D2137" s="0" t="inlineStr">
        <is>
          <t>'104376</t>
        </is>
      </c>
      <c r="E2137" s="0" t="inlineStr">
        <is>
          <t>MIRANDA:104376F-3XL</t>
        </is>
      </c>
      <c r="F2137" s="0" t="inlineStr">
        <is>
          <t>'000000000000</t>
        </is>
      </c>
      <c r="G2137" s="0" t="inlineStr">
        <is>
          <t>WOMENS</t>
        </is>
      </c>
      <c r="H2137" s="0" t="inlineStr">
        <is>
          <t>3XL</t>
        </is>
      </c>
      <c r="I2137" s="0">
        <v>54.99</v>
      </c>
      <c r="J2137" s="0">
        <v>24</v>
      </c>
    </row>
    <row r="2138" spans="1:10" customHeight="0">
      <c r="A2138" s="0">
        <f>HYPERLINK("https://dl.dropboxusercontent.com/scl/fi/jzyv28vgbi9xrmkbsmtfz/101759-af.jpg?rlkey=m0ymvs2ydkncrjfkrcqxhiuoo&amp;dl=0","Click to download Image")</f>
      </c>
      <c r="B2138" s="0">
        <f>HYPERLINK("https://dl.dropboxusercontent.com/scl/fi/ctgy1qknn9x8t6qckitsz/womens-short-sleeve-size-chartspenny.jpg?rlkey=0hiv5fv8qgqs39d9wnswa8p4f&amp;dl=0","Click to download SizeChart")</f>
      </c>
      <c r="C2138" s="0" t="inlineStr">
        <is>
          <t>Penny Women's Short Sleeve Shirt</t>
        </is>
      </c>
      <c r="D2138" s="0" t="inlineStr">
        <is>
          <t>'101759</t>
        </is>
      </c>
      <c r="E2138" s="0" t="inlineStr">
        <is>
          <t>PENNY:101759D-XL</t>
        </is>
      </c>
      <c r="F2138" s="0" t="inlineStr">
        <is>
          <t>'000000000000</t>
        </is>
      </c>
      <c r="G2138" s="0" t="inlineStr">
        <is>
          <t>WOMENS</t>
        </is>
      </c>
      <c r="H2138" s="0" t="inlineStr">
        <is>
          <t>XL</t>
        </is>
      </c>
      <c r="I2138" s="0">
        <v>32</v>
      </c>
      <c r="J2138" s="0">
        <v>8</v>
      </c>
    </row>
    <row r="2139" spans="1:10" customHeight="0">
      <c r="A2139" s="0">
        <f>HYPERLINK("https://dl.dropboxusercontent.com/scl/fi/jzyv28vgbi9xrmkbsmtfz/101759-af.jpg?rlkey=m0ymvs2ydkncrjfkrcqxhiuoo&amp;dl=0","Click to download Image")</f>
      </c>
      <c r="B2139" s="0">
        <f>HYPERLINK("https://dl.dropboxusercontent.com/scl/fi/ctgy1qknn9x8t6qckitsz/womens-short-sleeve-size-chartspenny.jpg?rlkey=0hiv5fv8qgqs39d9wnswa8p4f&amp;dl=0","Click to download SizeChart")</f>
      </c>
      <c r="C2139" s="0" t="inlineStr">
        <is>
          <t>Penny Women's Short Sleeve Shirt</t>
        </is>
      </c>
      <c r="D2139" s="0" t="inlineStr">
        <is>
          <t>'101759</t>
        </is>
      </c>
      <c r="E2139" s="0" t="inlineStr">
        <is>
          <t>PENNY:101759E-2XL</t>
        </is>
      </c>
      <c r="F2139" s="0" t="inlineStr">
        <is>
          <t>'000000000000</t>
        </is>
      </c>
      <c r="G2139" s="0" t="inlineStr">
        <is>
          <t>WOMENS</t>
        </is>
      </c>
      <c r="H2139" s="0" t="inlineStr">
        <is>
          <t>2XL</t>
        </is>
      </c>
      <c r="I2139" s="0">
        <v>32</v>
      </c>
      <c r="J2139" s="0">
        <v>22</v>
      </c>
    </row>
    <row r="2140" spans="1:10" customHeight="0">
      <c r="A2140" s="0">
        <f>HYPERLINK("https://dl.dropboxusercontent.com/scl/fi/jzyv28vgbi9xrmkbsmtfz/101759-af.jpg?rlkey=m0ymvs2ydkncrjfkrcqxhiuoo&amp;dl=0","Click to download Image")</f>
      </c>
      <c r="B2140" s="0">
        <f>HYPERLINK("https://dl.dropboxusercontent.com/scl/fi/ctgy1qknn9x8t6qckitsz/womens-short-sleeve-size-chartspenny.jpg?rlkey=0hiv5fv8qgqs39d9wnswa8p4f&amp;dl=0","Click to download SizeChart")</f>
      </c>
      <c r="C2140" s="0" t="inlineStr">
        <is>
          <t>Penny Women's Short Sleeve Shirt</t>
        </is>
      </c>
      <c r="D2140" s="0" t="inlineStr">
        <is>
          <t>'101759</t>
        </is>
      </c>
      <c r="E2140" s="0" t="inlineStr">
        <is>
          <t>PENNY:101759F-3XL</t>
        </is>
      </c>
      <c r="F2140" s="0" t="inlineStr">
        <is>
          <t>'000000000000</t>
        </is>
      </c>
      <c r="G2140" s="0" t="inlineStr">
        <is>
          <t>WOMENS</t>
        </is>
      </c>
      <c r="H2140" s="0" t="inlineStr">
        <is>
          <t>3XL</t>
        </is>
      </c>
      <c r="I2140" s="0">
        <v>32</v>
      </c>
      <c r="J2140" s="0">
        <v>30</v>
      </c>
    </row>
    <row r="2141" spans="1:10" customHeight="0">
      <c r="A2141" s="0">
        <f>HYPERLINK("https://dl.dropboxusercontent.com/scl/fi/gex51j3bn0rcfewo8e8z9/2935615126873359n24982.jpg?rlkey=jpqwx7mmrrqladdrqjum4uz48&amp;dl=0","Click to download Image")</f>
      </c>
      <c r="B2141" s="0">
        <f>HYPERLINK("https://dl.dropboxusercontent.com/scl/fi/booq1qhewn7il1ao5oiix/womens-jackets-size-chartsathena.jpg?rlkey=kmfhlcntmma5xougas2df64q2&amp;dl=0","Click to download SizeChart")</f>
      </c>
      <c r="C2141" s="0" t="inlineStr">
        <is>
          <t>Athena Women's Quilted Jacket</t>
        </is>
      </c>
      <c r="D2141" s="0" t="inlineStr">
        <is>
          <t>'112865</t>
        </is>
      </c>
      <c r="E2141" s="0" t="inlineStr">
        <is>
          <t>ISU ATHENA W GREY:112865A-S</t>
        </is>
      </c>
      <c r="F2141" s="0" t="inlineStr">
        <is>
          <t>'801112865040</t>
        </is>
      </c>
      <c r="G2141" s="0" t="inlineStr">
        <is>
          <t>WOMENS</t>
        </is>
      </c>
      <c r="H2141" s="0" t="inlineStr">
        <is>
          <t>S</t>
        </is>
      </c>
      <c r="I2141" s="0">
        <v>69.99</v>
      </c>
      <c r="J2141" s="0">
        <v>0</v>
      </c>
    </row>
    <row r="2142" spans="1:10" customHeight="0">
      <c r="A2142" s="0">
        <f>HYPERLINK("https://dl.dropboxusercontent.com/scl/fi/gex51j3bn0rcfewo8e8z9/2935615126873359n24982.jpg?rlkey=jpqwx7mmrrqladdrqjum4uz48&amp;dl=0","Click to download Image")</f>
      </c>
      <c r="B2142" s="0">
        <f>HYPERLINK("https://dl.dropboxusercontent.com/scl/fi/booq1qhewn7il1ao5oiix/womens-jackets-size-chartsathena.jpg?rlkey=kmfhlcntmma5xougas2df64q2&amp;dl=0","Click to download SizeChart")</f>
      </c>
      <c r="C2142" s="0" t="inlineStr">
        <is>
          <t>Athena Women's Quilted Jacket</t>
        </is>
      </c>
      <c r="D2142" s="0" t="inlineStr">
        <is>
          <t>'112865</t>
        </is>
      </c>
      <c r="E2142" s="0" t="inlineStr">
        <is>
          <t>ISU ATHENA W GREY:112865B-M</t>
        </is>
      </c>
      <c r="F2142" s="0" t="inlineStr">
        <is>
          <t>'801112865057</t>
        </is>
      </c>
      <c r="G2142" s="0" t="inlineStr">
        <is>
          <t>WOMENS</t>
        </is>
      </c>
      <c r="H2142" s="0" t="inlineStr">
        <is>
          <t>M</t>
        </is>
      </c>
      <c r="I2142" s="0">
        <v>69.99</v>
      </c>
      <c r="J2142" s="0">
        <v>0</v>
      </c>
    </row>
    <row r="2143" spans="1:10" customHeight="0">
      <c r="A2143" s="0">
        <f>HYPERLINK("https://dl.dropboxusercontent.com/scl/fi/gex51j3bn0rcfewo8e8z9/2935615126873359n24982.jpg?rlkey=jpqwx7mmrrqladdrqjum4uz48&amp;dl=0","Click to download Image")</f>
      </c>
      <c r="B2143" s="0">
        <f>HYPERLINK("https://dl.dropboxusercontent.com/scl/fi/booq1qhewn7il1ao5oiix/womens-jackets-size-chartsathena.jpg?rlkey=kmfhlcntmma5xougas2df64q2&amp;dl=0","Click to download SizeChart")</f>
      </c>
      <c r="C2143" s="0" t="inlineStr">
        <is>
          <t>Athena Women's Quilted Jacket</t>
        </is>
      </c>
      <c r="D2143" s="0" t="inlineStr">
        <is>
          <t>'112865</t>
        </is>
      </c>
      <c r="E2143" s="0" t="inlineStr">
        <is>
          <t>ISU ATHENA W GREY:112865C-L</t>
        </is>
      </c>
      <c r="F2143" s="0" t="inlineStr">
        <is>
          <t>'801112865064</t>
        </is>
      </c>
      <c r="G2143" s="0" t="inlineStr">
        <is>
          <t>WOMENS</t>
        </is>
      </c>
      <c r="H2143" s="0" t="inlineStr">
        <is>
          <t>L</t>
        </is>
      </c>
      <c r="I2143" s="0">
        <v>69.99</v>
      </c>
      <c r="J2143" s="0">
        <v>0</v>
      </c>
    </row>
    <row r="2144" spans="1:10" customHeight="0">
      <c r="A2144" s="0">
        <f>HYPERLINK("https://dl.dropboxusercontent.com/scl/fi/gex51j3bn0rcfewo8e8z9/2935615126873359n24982.jpg?rlkey=jpqwx7mmrrqladdrqjum4uz48&amp;dl=0","Click to download Image")</f>
      </c>
      <c r="B2144" s="0">
        <f>HYPERLINK("https://dl.dropboxusercontent.com/scl/fi/booq1qhewn7il1ao5oiix/womens-jackets-size-chartsathena.jpg?rlkey=kmfhlcntmma5xougas2df64q2&amp;dl=0","Click to download SizeChart")</f>
      </c>
      <c r="C2144" s="0" t="inlineStr">
        <is>
          <t>Athena Women's Quilted Jacket</t>
        </is>
      </c>
      <c r="D2144" s="0" t="inlineStr">
        <is>
          <t>'112865</t>
        </is>
      </c>
      <c r="E2144" s="0" t="inlineStr">
        <is>
          <t>ISU ATHENA W GREY:112865D-XL</t>
        </is>
      </c>
      <c r="F2144" s="0" t="inlineStr">
        <is>
          <t>'801112865071</t>
        </is>
      </c>
      <c r="G2144" s="0" t="inlineStr">
        <is>
          <t>WOMENS</t>
        </is>
      </c>
      <c r="H2144" s="0" t="inlineStr">
        <is>
          <t>XL</t>
        </is>
      </c>
      <c r="I2144" s="0">
        <v>69.99</v>
      </c>
      <c r="J2144" s="0">
        <v>0</v>
      </c>
    </row>
    <row r="2145" spans="1:10" customHeight="0">
      <c r="A2145" s="0">
        <f>HYPERLINK("https://dl.dropboxusercontent.com/scl/fi/gex51j3bn0rcfewo8e8z9/2935615126873359n24982.jpg?rlkey=jpqwx7mmrrqladdrqjum4uz48&amp;dl=0","Click to download Image")</f>
      </c>
      <c r="B2145" s="0">
        <f>HYPERLINK("https://dl.dropboxusercontent.com/scl/fi/booq1qhewn7il1ao5oiix/womens-jackets-size-chartsathena.jpg?rlkey=kmfhlcntmma5xougas2df64q2&amp;dl=0","Click to download SizeChart")</f>
      </c>
      <c r="C2145" s="0" t="inlineStr">
        <is>
          <t>Athena Women's Quilted Jacket</t>
        </is>
      </c>
      <c r="D2145" s="0" t="inlineStr">
        <is>
          <t>'112865</t>
        </is>
      </c>
      <c r="E2145" s="0" t="inlineStr">
        <is>
          <t>ISU ATHENA W GREY:112865E-2XL</t>
        </is>
      </c>
      <c r="F2145" s="0" t="inlineStr">
        <is>
          <t>'801112865088</t>
        </is>
      </c>
      <c r="G2145" s="0" t="inlineStr">
        <is>
          <t>WOMENS</t>
        </is>
      </c>
      <c r="H2145" s="0" t="inlineStr">
        <is>
          <t>2XL</t>
        </is>
      </c>
      <c r="I2145" s="0">
        <v>71.99</v>
      </c>
      <c r="J2145" s="0">
        <v>3</v>
      </c>
    </row>
    <row r="2146" spans="1:10" customHeight="0">
      <c r="A2146" s="0">
        <f>HYPERLINK("https://dl.dropboxusercontent.com/scl/fi/gex51j3bn0rcfewo8e8z9/2935615126873359n24982.jpg?rlkey=jpqwx7mmrrqladdrqjum4uz48&amp;dl=0","Click to download Image")</f>
      </c>
      <c r="B2146" s="0">
        <f>HYPERLINK("https://dl.dropboxusercontent.com/scl/fi/booq1qhewn7il1ao5oiix/womens-jackets-size-chartsathena.jpg?rlkey=kmfhlcntmma5xougas2df64q2&amp;dl=0","Click to download SizeChart")</f>
      </c>
      <c r="C2146" s="0" t="inlineStr">
        <is>
          <t>Athena Women's Quilted Jacket</t>
        </is>
      </c>
      <c r="D2146" s="0" t="inlineStr">
        <is>
          <t>'112865</t>
        </is>
      </c>
      <c r="E2146" s="0" t="inlineStr">
        <is>
          <t>ISU ATHENA W GREY:112865F-3XL</t>
        </is>
      </c>
      <c r="F2146" s="0" t="inlineStr">
        <is>
          <t>'801112865095</t>
        </is>
      </c>
      <c r="G2146" s="0" t="inlineStr">
        <is>
          <t>WOMENS</t>
        </is>
      </c>
      <c r="H2146" s="0" t="inlineStr">
        <is>
          <t>3XL</t>
        </is>
      </c>
      <c r="I2146" s="0">
        <v>71.99</v>
      </c>
      <c r="J2146" s="0">
        <v>2</v>
      </c>
    </row>
    <row r="2147" spans="1:10" customHeight="0">
      <c r="A2147" s="0">
        <f>HYPERLINK("https://dl.dropboxusercontent.com/scl/fi/gex51j3bn0rcfewo8e8z9/2935615126873359n24982.jpg?rlkey=jpqwx7mmrrqladdrqjum4uz48&amp;dl=0","Click to download Image")</f>
      </c>
      <c r="B2147" s="0">
        <f>HYPERLINK("https://dl.dropboxusercontent.com/scl/fi/booq1qhewn7il1ao5oiix/womens-jackets-size-chartsathena.jpg?rlkey=kmfhlcntmma5xougas2df64q2&amp;dl=0","Click to download SizeChart")</f>
      </c>
      <c r="C2147" s="0" t="inlineStr">
        <is>
          <t>Athena Women's Quilted Jacket</t>
        </is>
      </c>
      <c r="D2147" s="0" t="inlineStr">
        <is>
          <t>'112865</t>
        </is>
      </c>
      <c r="E2147" s="0" t="inlineStr">
        <is>
          <t>ISU ATHENA W GREY 12 PACK:112865Z-12PK</t>
        </is>
      </c>
      <c r="F2147" s="0" t="inlineStr">
        <is>
          <t>'801112865996</t>
        </is>
      </c>
      <c r="G2147" s="0" t="inlineStr">
        <is>
          <t>WOMENS</t>
        </is>
      </c>
      <c r="H2147" s="0" t="inlineStr">
        <is>
          <t>12 PACK</t>
        </is>
      </c>
      <c r="I2147" s="0">
        <v>672</v>
      </c>
      <c r="J2147" s="0">
        <v>0</v>
      </c>
    </row>
    <row r="2148" spans="1:10" customHeight="0">
      <c r="A2148" s="0">
        <f>HYPERLINK("https://dl.dropboxusercontent.com/scl/fi/rg8ghsevrrwm6tynau3oz/editdsc009535433.jpg?rlkey=8u7bw3c3nf735bl7cjlwaftb7&amp;dl=0","Click to download Image")</f>
      </c>
      <c r="B2148" s="0">
        <f>HYPERLINK("https://dl.dropboxusercontent.com/scl/fi/rnrg4w2my1zdfv3hpcjgu/mens-button-down-size-chartsdelta-golf.jpg?rlkey=xzt7201du2eylr9e18jtttr5n&amp;dl=0","Click to download SizeChart")</f>
      </c>
      <c r="C2148" s="0" t="inlineStr">
        <is>
          <t>Plaid Button Down Shirt Men's 2.0</t>
        </is>
      </c>
      <c r="D2148" s="0" t="inlineStr">
        <is>
          <t>'126036</t>
        </is>
      </c>
      <c r="E2148" s="0" t="inlineStr">
        <is>
          <t>ISU GOLF2.0 M CL:126036A-S</t>
        </is>
      </c>
      <c r="F2148" s="0" t="inlineStr">
        <is>
          <t>'801126036047</t>
        </is>
      </c>
      <c r="G2148" s="0" t="inlineStr">
        <is>
          <t>MENS</t>
        </is>
      </c>
      <c r="H2148" s="0" t="inlineStr">
        <is>
          <t>S</t>
        </is>
      </c>
      <c r="I2148" s="0">
        <v>89.99</v>
      </c>
      <c r="J2148" s="0">
        <v>24</v>
      </c>
    </row>
    <row r="2149" spans="1:10" customHeight="0">
      <c r="A2149" s="0">
        <f>HYPERLINK("https://dl.dropboxusercontent.com/scl/fi/rg8ghsevrrwm6tynau3oz/editdsc009535433.jpg?rlkey=8u7bw3c3nf735bl7cjlwaftb7&amp;dl=0","Click to download Image")</f>
      </c>
      <c r="B2149" s="0">
        <f>HYPERLINK("https://dl.dropboxusercontent.com/scl/fi/rnrg4w2my1zdfv3hpcjgu/mens-button-down-size-chartsdelta-golf.jpg?rlkey=xzt7201du2eylr9e18jtttr5n&amp;dl=0","Click to download SizeChart")</f>
      </c>
      <c r="C2149" s="0" t="inlineStr">
        <is>
          <t>Plaid Button Down Shirt Men's 2.0</t>
        </is>
      </c>
      <c r="D2149" s="0" t="inlineStr">
        <is>
          <t>'126036</t>
        </is>
      </c>
      <c r="E2149" s="0" t="inlineStr">
        <is>
          <t>ISU GOLF2.0 M CL:126036B-M</t>
        </is>
      </c>
      <c r="F2149" s="0" t="inlineStr">
        <is>
          <t>'801126036054</t>
        </is>
      </c>
      <c r="G2149" s="0" t="inlineStr">
        <is>
          <t>MENS</t>
        </is>
      </c>
      <c r="H2149" s="0" t="inlineStr">
        <is>
          <t>M</t>
        </is>
      </c>
      <c r="I2149" s="0">
        <v>89.99</v>
      </c>
      <c r="J2149" s="0">
        <v>24</v>
      </c>
    </row>
    <row r="2150" spans="1:10" customHeight="0">
      <c r="A2150" s="0">
        <f>HYPERLINK("https://dl.dropboxusercontent.com/scl/fi/rg8ghsevrrwm6tynau3oz/editdsc009535433.jpg?rlkey=8u7bw3c3nf735bl7cjlwaftb7&amp;dl=0","Click to download Image")</f>
      </c>
      <c r="B2150" s="0">
        <f>HYPERLINK("https://dl.dropboxusercontent.com/scl/fi/rnrg4w2my1zdfv3hpcjgu/mens-button-down-size-chartsdelta-golf.jpg?rlkey=xzt7201du2eylr9e18jtttr5n&amp;dl=0","Click to download SizeChart")</f>
      </c>
      <c r="C2150" s="0" t="inlineStr">
        <is>
          <t>Plaid Button Down Shirt Men's 2.0</t>
        </is>
      </c>
      <c r="D2150" s="0" t="inlineStr">
        <is>
          <t>'126036</t>
        </is>
      </c>
      <c r="E2150" s="0" t="inlineStr">
        <is>
          <t>ISU GOLF2.0 M CL:126036C-L</t>
        </is>
      </c>
      <c r="F2150" s="0" t="inlineStr">
        <is>
          <t>'801126036061</t>
        </is>
      </c>
      <c r="G2150" s="0" t="inlineStr">
        <is>
          <t>MENS</t>
        </is>
      </c>
      <c r="H2150" s="0" t="inlineStr">
        <is>
          <t>L</t>
        </is>
      </c>
      <c r="I2150" s="0">
        <v>89.99</v>
      </c>
      <c r="J2150" s="0">
        <v>14</v>
      </c>
    </row>
    <row r="2151" spans="1:10" customHeight="0">
      <c r="A2151" s="0">
        <f>HYPERLINK("https://dl.dropboxusercontent.com/scl/fi/rg8ghsevrrwm6tynau3oz/editdsc009535433.jpg?rlkey=8u7bw3c3nf735bl7cjlwaftb7&amp;dl=0","Click to download Image")</f>
      </c>
      <c r="B2151" s="0">
        <f>HYPERLINK("https://dl.dropboxusercontent.com/scl/fi/rnrg4w2my1zdfv3hpcjgu/mens-button-down-size-chartsdelta-golf.jpg?rlkey=xzt7201du2eylr9e18jtttr5n&amp;dl=0","Click to download SizeChart")</f>
      </c>
      <c r="C2151" s="0" t="inlineStr">
        <is>
          <t>Plaid Button Down Shirt Men's 2.0</t>
        </is>
      </c>
      <c r="D2151" s="0" t="inlineStr">
        <is>
          <t>'126036</t>
        </is>
      </c>
      <c r="E2151" s="0" t="inlineStr">
        <is>
          <t>ISU GOLF2.0 M CL:126036D-XL</t>
        </is>
      </c>
      <c r="F2151" s="0" t="inlineStr">
        <is>
          <t>'801126036078</t>
        </is>
      </c>
      <c r="G2151" s="0" t="inlineStr">
        <is>
          <t>MENS</t>
        </is>
      </c>
      <c r="H2151" s="0" t="inlineStr">
        <is>
          <t>XL</t>
        </is>
      </c>
      <c r="I2151" s="0">
        <v>89.99</v>
      </c>
      <c r="J2151" s="0">
        <v>20</v>
      </c>
    </row>
    <row r="2152" spans="1:10" customHeight="0">
      <c r="A2152" s="0">
        <f>HYPERLINK("https://dl.dropboxusercontent.com/scl/fi/rg8ghsevrrwm6tynau3oz/editdsc009535433.jpg?rlkey=8u7bw3c3nf735bl7cjlwaftb7&amp;dl=0","Click to download Image")</f>
      </c>
      <c r="B2152" s="0">
        <f>HYPERLINK("https://dl.dropboxusercontent.com/scl/fi/rnrg4w2my1zdfv3hpcjgu/mens-button-down-size-chartsdelta-golf.jpg?rlkey=xzt7201du2eylr9e18jtttr5n&amp;dl=0","Click to download SizeChart")</f>
      </c>
      <c r="C2152" s="0" t="inlineStr">
        <is>
          <t>Plaid Button Down Shirt Men's 2.0</t>
        </is>
      </c>
      <c r="D2152" s="0" t="inlineStr">
        <is>
          <t>'126036</t>
        </is>
      </c>
      <c r="E2152" s="0" t="inlineStr">
        <is>
          <t>ISU GOLF2.0 M CL:126036E-2XL</t>
        </is>
      </c>
      <c r="F2152" s="0" t="inlineStr">
        <is>
          <t>'801126036085</t>
        </is>
      </c>
      <c r="G2152" s="0" t="inlineStr">
        <is>
          <t>MENS</t>
        </is>
      </c>
      <c r="H2152" s="0" t="inlineStr">
        <is>
          <t>2XL</t>
        </is>
      </c>
      <c r="I2152" s="0">
        <v>91.99</v>
      </c>
      <c r="J2152" s="0">
        <v>11</v>
      </c>
    </row>
    <row r="2153" spans="1:10" customHeight="0">
      <c r="A2153" s="0">
        <f>HYPERLINK("https://dl.dropboxusercontent.com/scl/fi/rg8ghsevrrwm6tynau3oz/editdsc009535433.jpg?rlkey=8u7bw3c3nf735bl7cjlwaftb7&amp;dl=0","Click to download Image")</f>
      </c>
      <c r="B2153" s="0">
        <f>HYPERLINK("https://dl.dropboxusercontent.com/scl/fi/rnrg4w2my1zdfv3hpcjgu/mens-button-down-size-chartsdelta-golf.jpg?rlkey=xzt7201du2eylr9e18jtttr5n&amp;dl=0","Click to download SizeChart")</f>
      </c>
      <c r="C2153" s="0" t="inlineStr">
        <is>
          <t>Plaid Button Down Shirt Men's 2.0</t>
        </is>
      </c>
      <c r="D2153" s="0" t="inlineStr">
        <is>
          <t>'126036</t>
        </is>
      </c>
      <c r="E2153" s="0" t="inlineStr">
        <is>
          <t>ISU GOLF2.0 M CL:126036F-3XL</t>
        </is>
      </c>
      <c r="F2153" s="0" t="inlineStr">
        <is>
          <t>'801126036092</t>
        </is>
      </c>
      <c r="G2153" s="0" t="inlineStr">
        <is>
          <t>MENS</t>
        </is>
      </c>
      <c r="H2153" s="0" t="inlineStr">
        <is>
          <t>3XL</t>
        </is>
      </c>
      <c r="I2153" s="0">
        <v>91.99</v>
      </c>
      <c r="J2153" s="0">
        <v>6</v>
      </c>
    </row>
    <row r="2154" spans="1:10" customHeight="0">
      <c r="A2154" s="0">
        <f>HYPERLINK("https://dl.dropboxusercontent.com/scl/fi/qa0952sowoedcs0gbpq9q/114005-af.jpg?rlkey=6pqiwi38hhkj2qmiu2bwess68&amp;dl=0","Click to download Image")</f>
      </c>
      <c r="B2154" s="0">
        <f>HYPERLINK("https://dl.dropboxusercontent.com/scl/fi/81my1mw0ytoe6n9g9ac0t/jersey-size-chartskendrick.jpg?rlkey=7i6vc909mfkvcasgjg4zt9hqw&amp;dl=0","Click to download SizeChart")</f>
      </c>
      <c r="C2154" s="0" t="inlineStr">
        <is>
          <t>Hugh Men's Relaxed Bike Jersey</t>
        </is>
      </c>
      <c r="D2154" s="0" t="inlineStr">
        <is>
          <t>'114005</t>
        </is>
      </c>
      <c r="E2154" s="0" t="inlineStr">
        <is>
          <t>ISU HUGH MENS CARDINAL:114005A - S</t>
        </is>
      </c>
      <c r="F2154" s="0" t="inlineStr">
        <is>
          <t>'801114005048</t>
        </is>
      </c>
      <c r="G2154" s="0" t="inlineStr">
        <is>
          <t>MENS</t>
        </is>
      </c>
      <c r="H2154" s="0" t="inlineStr">
        <is>
          <t>S</t>
        </is>
      </c>
      <c r="I2154" s="0">
        <v>64.99</v>
      </c>
      <c r="J2154" s="0">
        <v>7</v>
      </c>
    </row>
    <row r="2155" spans="1:10" customHeight="0">
      <c r="A2155" s="0">
        <f>HYPERLINK("https://dl.dropboxusercontent.com/scl/fi/qa0952sowoedcs0gbpq9q/114005-af.jpg?rlkey=6pqiwi38hhkj2qmiu2bwess68&amp;dl=0","Click to download Image")</f>
      </c>
      <c r="B2155" s="0">
        <f>HYPERLINK("https://dl.dropboxusercontent.com/scl/fi/81my1mw0ytoe6n9g9ac0t/jersey-size-chartskendrick.jpg?rlkey=7i6vc909mfkvcasgjg4zt9hqw&amp;dl=0","Click to download SizeChart")</f>
      </c>
      <c r="C2155" s="0" t="inlineStr">
        <is>
          <t>Hugh Men's Relaxed Bike Jersey</t>
        </is>
      </c>
      <c r="D2155" s="0" t="inlineStr">
        <is>
          <t>'114005</t>
        </is>
      </c>
      <c r="E2155" s="0" t="inlineStr">
        <is>
          <t>ISU HUGH MENS CARDINAL:114005B - M</t>
        </is>
      </c>
      <c r="F2155" s="0" t="inlineStr">
        <is>
          <t>'801114005055</t>
        </is>
      </c>
      <c r="G2155" s="0" t="inlineStr">
        <is>
          <t>MENS</t>
        </is>
      </c>
      <c r="H2155" s="0" t="inlineStr">
        <is>
          <t>M</t>
        </is>
      </c>
      <c r="I2155" s="0">
        <v>64.99</v>
      </c>
      <c r="J2155" s="0">
        <v>18</v>
      </c>
    </row>
    <row r="2156" spans="1:10" customHeight="0">
      <c r="A2156" s="0">
        <f>HYPERLINK("https://dl.dropboxusercontent.com/scl/fi/qa0952sowoedcs0gbpq9q/114005-af.jpg?rlkey=6pqiwi38hhkj2qmiu2bwess68&amp;dl=0","Click to download Image")</f>
      </c>
      <c r="B2156" s="0">
        <f>HYPERLINK("https://dl.dropboxusercontent.com/scl/fi/81my1mw0ytoe6n9g9ac0t/jersey-size-chartskendrick.jpg?rlkey=7i6vc909mfkvcasgjg4zt9hqw&amp;dl=0","Click to download SizeChart")</f>
      </c>
      <c r="C2156" s="0" t="inlineStr">
        <is>
          <t>Hugh Men's Relaxed Bike Jersey</t>
        </is>
      </c>
      <c r="D2156" s="0" t="inlineStr">
        <is>
          <t>'114005</t>
        </is>
      </c>
      <c r="E2156" s="0" t="inlineStr">
        <is>
          <t>ISU HUGH MENS CARDINAL:114005C - L</t>
        </is>
      </c>
      <c r="F2156" s="0" t="inlineStr">
        <is>
          <t>'801114005062</t>
        </is>
      </c>
      <c r="G2156" s="0" t="inlineStr">
        <is>
          <t>MENS</t>
        </is>
      </c>
      <c r="H2156" s="0" t="inlineStr">
        <is>
          <t>L</t>
        </is>
      </c>
      <c r="I2156" s="0">
        <v>64.99</v>
      </c>
      <c r="J2156" s="0">
        <v>5</v>
      </c>
    </row>
    <row r="2157" spans="1:10" customHeight="0">
      <c r="A2157" s="0">
        <f>HYPERLINK("https://dl.dropboxusercontent.com/scl/fi/qa0952sowoedcs0gbpq9q/114005-af.jpg?rlkey=6pqiwi38hhkj2qmiu2bwess68&amp;dl=0","Click to download Image")</f>
      </c>
      <c r="B2157" s="0">
        <f>HYPERLINK("https://dl.dropboxusercontent.com/scl/fi/81my1mw0ytoe6n9g9ac0t/jersey-size-chartskendrick.jpg?rlkey=7i6vc909mfkvcasgjg4zt9hqw&amp;dl=0","Click to download SizeChart")</f>
      </c>
      <c r="C2157" s="0" t="inlineStr">
        <is>
          <t>Hugh Men's Relaxed Bike Jersey</t>
        </is>
      </c>
      <c r="D2157" s="0" t="inlineStr">
        <is>
          <t>'114005</t>
        </is>
      </c>
      <c r="E2157" s="0" t="inlineStr">
        <is>
          <t>ISU HUGH MENS CARDINAL:114005D - XL</t>
        </is>
      </c>
      <c r="F2157" s="0" t="inlineStr">
        <is>
          <t>'801114005079</t>
        </is>
      </c>
      <c r="G2157" s="0" t="inlineStr">
        <is>
          <t>MENS</t>
        </is>
      </c>
      <c r="H2157" s="0" t="inlineStr">
        <is>
          <t>XL</t>
        </is>
      </c>
      <c r="I2157" s="0">
        <v>64.99</v>
      </c>
      <c r="J2157" s="0">
        <v>15</v>
      </c>
    </row>
    <row r="2158" spans="1:10" customHeight="0">
      <c r="A2158" s="0">
        <f>HYPERLINK("https://dl.dropboxusercontent.com/scl/fi/qa0952sowoedcs0gbpq9q/114005-af.jpg?rlkey=6pqiwi38hhkj2qmiu2bwess68&amp;dl=0","Click to download Image")</f>
      </c>
      <c r="B2158" s="0">
        <f>HYPERLINK("https://dl.dropboxusercontent.com/scl/fi/81my1mw0ytoe6n9g9ac0t/jersey-size-chartskendrick.jpg?rlkey=7i6vc909mfkvcasgjg4zt9hqw&amp;dl=0","Click to download SizeChart")</f>
      </c>
      <c r="C2158" s="0" t="inlineStr">
        <is>
          <t>Hugh Men's Relaxed Bike Jersey</t>
        </is>
      </c>
      <c r="D2158" s="0" t="inlineStr">
        <is>
          <t>'114005</t>
        </is>
      </c>
      <c r="E2158" s="0" t="inlineStr">
        <is>
          <t>ISU HUGH MENS CARDINAL:114005E - 2XL</t>
        </is>
      </c>
      <c r="F2158" s="0" t="inlineStr">
        <is>
          <t>'801114005086</t>
        </is>
      </c>
      <c r="G2158" s="0" t="inlineStr">
        <is>
          <t>MENS</t>
        </is>
      </c>
      <c r="H2158" s="0" t="inlineStr">
        <is>
          <t>2XL</t>
        </is>
      </c>
      <c r="I2158" s="0">
        <v>66.99</v>
      </c>
      <c r="J2158" s="0">
        <v>4</v>
      </c>
    </row>
    <row r="2159" spans="1:10" customHeight="0">
      <c r="A2159" s="0">
        <f>HYPERLINK("https://dl.dropboxusercontent.com/scl/fi/qa0952sowoedcs0gbpq9q/114005-af.jpg?rlkey=6pqiwi38hhkj2qmiu2bwess68&amp;dl=0","Click to download Image")</f>
      </c>
      <c r="B2159" s="0">
        <f>HYPERLINK("https://dl.dropboxusercontent.com/scl/fi/81my1mw0ytoe6n9g9ac0t/jersey-size-chartskendrick.jpg?rlkey=7i6vc909mfkvcasgjg4zt9hqw&amp;dl=0","Click to download SizeChart")</f>
      </c>
      <c r="C2159" s="0" t="inlineStr">
        <is>
          <t>Hugh Men's Relaxed Bike Jersey</t>
        </is>
      </c>
      <c r="D2159" s="0" t="inlineStr">
        <is>
          <t>'114005</t>
        </is>
      </c>
      <c r="E2159" s="0" t="inlineStr">
        <is>
          <t>ISU HUGH MENS CARDINAL:114005F - 3XL</t>
        </is>
      </c>
      <c r="F2159" s="0" t="inlineStr">
        <is>
          <t>'801114005093</t>
        </is>
      </c>
      <c r="G2159" s="0" t="inlineStr">
        <is>
          <t>MENS</t>
        </is>
      </c>
      <c r="H2159" s="0" t="inlineStr">
        <is>
          <t>3XL</t>
        </is>
      </c>
      <c r="I2159" s="0">
        <v>66.99</v>
      </c>
      <c r="J2159" s="0">
        <v>3</v>
      </c>
    </row>
    <row r="2160" spans="1:10" customHeight="0">
      <c r="A2160" s="0">
        <f>HYPERLINK("https://dl.dropboxusercontent.com/scl/fi/ai9y7brcgljvufk8kwcbu/126036t01633.jpg?rlkey=51krjl9sdwk1fjms088vd1a9g&amp;dl=0","Click to download Image")</f>
      </c>
      <c r="B2160" s="0">
        <f>HYPERLINK("https://dl.dropboxusercontent.com/scl/fi/ha0lknco06ajnchhtgp19/2january-20201mens.jpg?rlkey=9txcvgc1yqjwfw140kbthngti&amp;dl=0","Click to download SizeChart")</f>
      </c>
      <c r="C2160" s="0" t="inlineStr">
        <is>
          <t>Plaid Button Down Shirt Men's</t>
        </is>
      </c>
      <c r="D2160" s="0" t="inlineStr">
        <is>
          <t>'126036</t>
        </is>
      </c>
      <c r="E2160" s="0" t="inlineStr">
        <is>
          <t>ISU GOLF M CL:126036A-S</t>
        </is>
      </c>
      <c r="F2160" s="0" t="inlineStr">
        <is>
          <t>'801126036047</t>
        </is>
      </c>
      <c r="G2160" s="0" t="inlineStr">
        <is>
          <t>MENS</t>
        </is>
      </c>
      <c r="H2160" s="0" t="inlineStr">
        <is>
          <t>S</t>
        </is>
      </c>
      <c r="I2160" s="0">
        <v>89.99</v>
      </c>
      <c r="J2160" s="0">
        <v>8</v>
      </c>
    </row>
    <row r="2161" spans="1:10" customHeight="0">
      <c r="A2161" s="0">
        <f>HYPERLINK("https://dl.dropboxusercontent.com/scl/fi/ai9y7brcgljvufk8kwcbu/126036t01633.jpg?rlkey=51krjl9sdwk1fjms088vd1a9g&amp;dl=0","Click to download Image")</f>
      </c>
      <c r="B2161" s="0">
        <f>HYPERLINK("https://dl.dropboxusercontent.com/scl/fi/ha0lknco06ajnchhtgp19/2january-20201mens.jpg?rlkey=9txcvgc1yqjwfw140kbthngti&amp;dl=0","Click to download SizeChart")</f>
      </c>
      <c r="C2161" s="0" t="inlineStr">
        <is>
          <t>Plaid Button Down Shirt Men's</t>
        </is>
      </c>
      <c r="D2161" s="0" t="inlineStr">
        <is>
          <t>'126036</t>
        </is>
      </c>
      <c r="E2161" s="0" t="inlineStr">
        <is>
          <t>ISU GOLF M CL:126036B-M</t>
        </is>
      </c>
      <c r="F2161" s="0" t="inlineStr">
        <is>
          <t>'801126036054</t>
        </is>
      </c>
      <c r="G2161" s="0" t="inlineStr">
        <is>
          <t>MENS</t>
        </is>
      </c>
      <c r="H2161" s="0" t="inlineStr">
        <is>
          <t>M</t>
        </is>
      </c>
      <c r="I2161" s="0">
        <v>89.99</v>
      </c>
      <c r="J2161" s="0">
        <v>18</v>
      </c>
    </row>
    <row r="2162" spans="1:10" customHeight="0">
      <c r="A2162" s="0">
        <f>HYPERLINK("https://dl.dropboxusercontent.com/scl/fi/ai9y7brcgljvufk8kwcbu/126036t01633.jpg?rlkey=51krjl9sdwk1fjms088vd1a9g&amp;dl=0","Click to download Image")</f>
      </c>
      <c r="B2162" s="0">
        <f>HYPERLINK("https://dl.dropboxusercontent.com/scl/fi/ha0lknco06ajnchhtgp19/2january-20201mens.jpg?rlkey=9txcvgc1yqjwfw140kbthngti&amp;dl=0","Click to download SizeChart")</f>
      </c>
      <c r="C2162" s="0" t="inlineStr">
        <is>
          <t>Plaid Button Down Shirt Men's</t>
        </is>
      </c>
      <c r="D2162" s="0" t="inlineStr">
        <is>
          <t>'126036</t>
        </is>
      </c>
      <c r="E2162" s="0" t="inlineStr">
        <is>
          <t>ISU GOLF M CL:126036C-L</t>
        </is>
      </c>
      <c r="F2162" s="0" t="inlineStr">
        <is>
          <t>'801126036061</t>
        </is>
      </c>
      <c r="G2162" s="0" t="inlineStr">
        <is>
          <t>MENS</t>
        </is>
      </c>
      <c r="H2162" s="0" t="inlineStr">
        <is>
          <t>L</t>
        </is>
      </c>
      <c r="I2162" s="0">
        <v>89.99</v>
      </c>
      <c r="J2162" s="0">
        <v>23</v>
      </c>
    </row>
    <row r="2163" spans="1:10" customHeight="0">
      <c r="A2163" s="0">
        <f>HYPERLINK("https://dl.dropboxusercontent.com/scl/fi/ai9y7brcgljvufk8kwcbu/126036t01633.jpg?rlkey=51krjl9sdwk1fjms088vd1a9g&amp;dl=0","Click to download Image")</f>
      </c>
      <c r="B2163" s="0">
        <f>HYPERLINK("https://dl.dropboxusercontent.com/scl/fi/ha0lknco06ajnchhtgp19/2january-20201mens.jpg?rlkey=9txcvgc1yqjwfw140kbthngti&amp;dl=0","Click to download SizeChart")</f>
      </c>
      <c r="C2163" s="0" t="inlineStr">
        <is>
          <t>Plaid Button Down Shirt Men's</t>
        </is>
      </c>
      <c r="D2163" s="0" t="inlineStr">
        <is>
          <t>'126036</t>
        </is>
      </c>
      <c r="E2163" s="0" t="inlineStr">
        <is>
          <t>ISU GOLF M CL:126036D-XL</t>
        </is>
      </c>
      <c r="F2163" s="0" t="inlineStr">
        <is>
          <t>'801126036078</t>
        </is>
      </c>
      <c r="G2163" s="0" t="inlineStr">
        <is>
          <t>MENS</t>
        </is>
      </c>
      <c r="H2163" s="0" t="inlineStr">
        <is>
          <t>XL</t>
        </is>
      </c>
      <c r="I2163" s="0">
        <v>89.99</v>
      </c>
      <c r="J2163" s="0">
        <v>20</v>
      </c>
    </row>
    <row r="2164" spans="1:10" customHeight="0">
      <c r="A2164" s="0">
        <f>HYPERLINK("https://dl.dropboxusercontent.com/scl/fi/ai9y7brcgljvufk8kwcbu/126036t01633.jpg?rlkey=51krjl9sdwk1fjms088vd1a9g&amp;dl=0","Click to download Image")</f>
      </c>
      <c r="B2164" s="0">
        <f>HYPERLINK("https://dl.dropboxusercontent.com/scl/fi/ha0lknco06ajnchhtgp19/2january-20201mens.jpg?rlkey=9txcvgc1yqjwfw140kbthngti&amp;dl=0","Click to download SizeChart")</f>
      </c>
      <c r="C2164" s="0" t="inlineStr">
        <is>
          <t>Plaid Button Down Shirt Men's</t>
        </is>
      </c>
      <c r="D2164" s="0" t="inlineStr">
        <is>
          <t>'126036</t>
        </is>
      </c>
      <c r="E2164" s="0" t="inlineStr">
        <is>
          <t>ISU GOLF M CL:126036E-2XL</t>
        </is>
      </c>
      <c r="F2164" s="0" t="inlineStr">
        <is>
          <t>'801126036085</t>
        </is>
      </c>
      <c r="G2164" s="0" t="inlineStr">
        <is>
          <t>MENS</t>
        </is>
      </c>
      <c r="H2164" s="0" t="inlineStr">
        <is>
          <t>2XL</t>
        </is>
      </c>
      <c r="I2164" s="0">
        <v>91.99</v>
      </c>
      <c r="J2164" s="0">
        <v>11</v>
      </c>
    </row>
    <row r="2165" spans="1:10" customHeight="0">
      <c r="A2165" s="0">
        <f>HYPERLINK("https://dl.dropboxusercontent.com/scl/fi/ai9y7brcgljvufk8kwcbu/126036t01633.jpg?rlkey=51krjl9sdwk1fjms088vd1a9g&amp;dl=0","Click to download Image")</f>
      </c>
      <c r="B2165" s="0">
        <f>HYPERLINK("https://dl.dropboxusercontent.com/scl/fi/ha0lknco06ajnchhtgp19/2january-20201mens.jpg?rlkey=9txcvgc1yqjwfw140kbthngti&amp;dl=0","Click to download SizeChart")</f>
      </c>
      <c r="C2165" s="0" t="inlineStr">
        <is>
          <t>Plaid Button Down Shirt Men's</t>
        </is>
      </c>
      <c r="D2165" s="0" t="inlineStr">
        <is>
          <t>'126036</t>
        </is>
      </c>
      <c r="E2165" s="0" t="inlineStr">
        <is>
          <t>ISU GOLF M CL:126036F-3XL</t>
        </is>
      </c>
      <c r="F2165" s="0" t="inlineStr">
        <is>
          <t>'801126036092</t>
        </is>
      </c>
      <c r="G2165" s="0" t="inlineStr">
        <is>
          <t>MENS</t>
        </is>
      </c>
      <c r="H2165" s="0" t="inlineStr">
        <is>
          <t>3XL</t>
        </is>
      </c>
      <c r="I2165" s="0">
        <v>91.99</v>
      </c>
      <c r="J2165" s="0">
        <v>9</v>
      </c>
    </row>
    <row r="2166" spans="1:10" customHeight="0">
      <c r="A2166" s="0">
        <f>HYPERLINK("https://dl.dropboxusercontent.com/scl/fi/ai9y7brcgljvufk8kwcbu/126036t01633.jpg?rlkey=51krjl9sdwk1fjms088vd1a9g&amp;dl=0","Click to download Image")</f>
      </c>
      <c r="B2166" s="0">
        <f>HYPERLINK("https://dl.dropboxusercontent.com/scl/fi/ha0lknco06ajnchhtgp19/2january-20201mens.jpg?rlkey=9txcvgc1yqjwfw140kbthngti&amp;dl=0","Click to download SizeChart")</f>
      </c>
      <c r="C2166" s="0" t="inlineStr">
        <is>
          <t>Plaid Button Down Shirt Men's</t>
        </is>
      </c>
      <c r="D2166" s="0" t="inlineStr">
        <is>
          <t>'126036</t>
        </is>
      </c>
      <c r="E2166" s="0" t="inlineStr">
        <is>
          <t>ISU GOLF M CL:126036CT-L TALL</t>
        </is>
      </c>
      <c r="F2166" s="0" t="inlineStr">
        <is>
          <t>'801126036160</t>
        </is>
      </c>
      <c r="G2166" s="0" t="inlineStr">
        <is>
          <t>MENS</t>
        </is>
      </c>
      <c r="H2166" s="0" t="inlineStr">
        <is>
          <t>L TALL</t>
        </is>
      </c>
      <c r="I2166" s="0">
        <v>89.99</v>
      </c>
      <c r="J2166" s="0">
        <v>5</v>
      </c>
    </row>
    <row r="2167" spans="1:10" customHeight="0">
      <c r="A2167" s="0">
        <f>HYPERLINK("https://dl.dropboxusercontent.com/scl/fi/ai9y7brcgljvufk8kwcbu/126036t01633.jpg?rlkey=51krjl9sdwk1fjms088vd1a9g&amp;dl=0","Click to download Image")</f>
      </c>
      <c r="B2167" s="0">
        <f>HYPERLINK("https://dl.dropboxusercontent.com/scl/fi/ha0lknco06ajnchhtgp19/2january-20201mens.jpg?rlkey=9txcvgc1yqjwfw140kbthngti&amp;dl=0","Click to download SizeChart")</f>
      </c>
      <c r="C2167" s="0" t="inlineStr">
        <is>
          <t>Plaid Button Down Shirt Men's</t>
        </is>
      </c>
      <c r="D2167" s="0" t="inlineStr">
        <is>
          <t>'126036</t>
        </is>
      </c>
      <c r="E2167" s="0" t="inlineStr">
        <is>
          <t>ISU GOLF M CL:126036DT-XL TALL</t>
        </is>
      </c>
      <c r="F2167" s="0" t="inlineStr">
        <is>
          <t>'801126036177</t>
        </is>
      </c>
      <c r="G2167" s="0" t="inlineStr">
        <is>
          <t>MENS</t>
        </is>
      </c>
      <c r="H2167" s="0" t="inlineStr">
        <is>
          <t>XL TALL</t>
        </is>
      </c>
      <c r="I2167" s="0">
        <v>89.99</v>
      </c>
      <c r="J2167" s="0">
        <v>3</v>
      </c>
    </row>
    <row r="2168" spans="1:10" customHeight="0">
      <c r="A2168" s="0">
        <f>HYPERLINK("https://dl.dropboxusercontent.com/scl/fi/ai9y7brcgljvufk8kwcbu/126036t01633.jpg?rlkey=51krjl9sdwk1fjms088vd1a9g&amp;dl=0","Click to download Image")</f>
      </c>
      <c r="B2168" s="0">
        <f>HYPERLINK("https://dl.dropboxusercontent.com/scl/fi/ha0lknco06ajnchhtgp19/2january-20201mens.jpg?rlkey=9txcvgc1yqjwfw140kbthngti&amp;dl=0","Click to download SizeChart")</f>
      </c>
      <c r="C2168" s="0" t="inlineStr">
        <is>
          <t>Plaid Button Down Shirt Men's</t>
        </is>
      </c>
      <c r="D2168" s="0" t="inlineStr">
        <is>
          <t>'126036</t>
        </is>
      </c>
      <c r="E2168" s="0" t="inlineStr">
        <is>
          <t>ISU GOLF M CL:126036ET-2XL TALL</t>
        </is>
      </c>
      <c r="F2168" s="0" t="inlineStr">
        <is>
          <t>'801126036184</t>
        </is>
      </c>
      <c r="G2168" s="0" t="inlineStr">
        <is>
          <t>MENS</t>
        </is>
      </c>
      <c r="H2168" s="0" t="inlineStr">
        <is>
          <t>2XL TALL</t>
        </is>
      </c>
      <c r="I2168" s="0">
        <v>91.99</v>
      </c>
      <c r="J2168" s="0">
        <v>6</v>
      </c>
    </row>
    <row r="2169" spans="1:10" customHeight="0">
      <c r="A2169" s="0">
        <f>HYPERLINK("https://dl.dropboxusercontent.com/scl/fi/ai9y7brcgljvufk8kwcbu/126036t01633.jpg?rlkey=51krjl9sdwk1fjms088vd1a9g&amp;dl=0","Click to download Image")</f>
      </c>
      <c r="B2169" s="0">
        <f>HYPERLINK("https://dl.dropboxusercontent.com/scl/fi/ha0lknco06ajnchhtgp19/2january-20201mens.jpg?rlkey=9txcvgc1yqjwfw140kbthngti&amp;dl=0","Click to download SizeChart")</f>
      </c>
      <c r="C2169" s="0" t="inlineStr">
        <is>
          <t>Plaid Button Down Shirt Men's</t>
        </is>
      </c>
      <c r="D2169" s="0" t="inlineStr">
        <is>
          <t>'126036</t>
        </is>
      </c>
      <c r="E2169" s="0" t="inlineStr">
        <is>
          <t>ISU GOLF M CL:126036FT-3XL TALL</t>
        </is>
      </c>
      <c r="F2169" s="0" t="inlineStr">
        <is>
          <t>'801126036191</t>
        </is>
      </c>
      <c r="G2169" s="0" t="inlineStr">
        <is>
          <t>MENS</t>
        </is>
      </c>
      <c r="H2169" s="0" t="inlineStr">
        <is>
          <t>3XL TALL</t>
        </is>
      </c>
      <c r="I2169" s="0">
        <v>91.99</v>
      </c>
      <c r="J2169" s="0">
        <v>5</v>
      </c>
    </row>
    <row r="2170" spans="1:10" customHeight="0">
      <c r="A2170" s="0">
        <f>HYPERLINK("https://dl.dropboxusercontent.com/scl/fi/ai9y7brcgljvufk8kwcbu/126036t01633.jpg?rlkey=51krjl9sdwk1fjms088vd1a9g&amp;dl=0","Click to download Image")</f>
      </c>
      <c r="B2170" s="0">
        <f>HYPERLINK("https://dl.dropboxusercontent.com/scl/fi/ha0lknco06ajnchhtgp19/2january-20201mens.jpg?rlkey=9txcvgc1yqjwfw140kbthngti&amp;dl=0","Click to download SizeChart")</f>
      </c>
      <c r="C2170" s="0" t="inlineStr">
        <is>
          <t>Plaid Button Down Shirt Men's</t>
        </is>
      </c>
      <c r="D2170" s="0" t="inlineStr">
        <is>
          <t>'126036</t>
        </is>
      </c>
      <c r="E2170" s="0" t="inlineStr">
        <is>
          <t>ISU GOLF M CL:126036GT-4XL TALL</t>
        </is>
      </c>
      <c r="F2170" s="0" t="inlineStr">
        <is>
          <t>'801126036207</t>
        </is>
      </c>
      <c r="G2170" s="0" t="inlineStr">
        <is>
          <t>MENS</t>
        </is>
      </c>
      <c r="H2170" s="0" t="inlineStr">
        <is>
          <t>4XL TALL</t>
        </is>
      </c>
      <c r="I2170" s="0">
        <v>93.99</v>
      </c>
      <c r="J2170" s="0">
        <v>2</v>
      </c>
    </row>
    <row r="2171" spans="1:10" customHeight="0">
      <c r="A2171" s="0">
        <f>HYPERLINK("https://dl.dropboxusercontent.com/scl/fi/ai9y7brcgljvufk8kwcbu/126036t01633.jpg?rlkey=51krjl9sdwk1fjms088vd1a9g&amp;dl=0","Click to download Image")</f>
      </c>
      <c r="B2171" s="0">
        <f>HYPERLINK("https://dl.dropboxusercontent.com/scl/fi/ha0lknco06ajnchhtgp19/2january-20201mens.jpg?rlkey=9txcvgc1yqjwfw140kbthngti&amp;dl=0","Click to download SizeChart")</f>
      </c>
      <c r="C2171" s="0" t="inlineStr">
        <is>
          <t>Plaid Button Down Shirt Men's</t>
        </is>
      </c>
      <c r="D2171" s="0" t="inlineStr">
        <is>
          <t>'126036</t>
        </is>
      </c>
      <c r="E2171" s="0" t="inlineStr">
        <is>
          <t>ISU GOLF M CL:126036HT-5XL TALL</t>
        </is>
      </c>
      <c r="F2171" s="0" t="inlineStr">
        <is>
          <t>'801126036214</t>
        </is>
      </c>
      <c r="G2171" s="0" t="inlineStr">
        <is>
          <t>MENS</t>
        </is>
      </c>
      <c r="H2171" s="0" t="inlineStr">
        <is>
          <t>5XL TALL</t>
        </is>
      </c>
      <c r="I2171" s="0">
        <v>93.99</v>
      </c>
      <c r="J2171" s="0">
        <v>6</v>
      </c>
    </row>
    <row r="2172" spans="1:10" customHeight="0">
      <c r="A2172" s="0">
        <f>HYPERLINK("https://dl.dropboxusercontent.com/scl/fi/ai9y7brcgljvufk8kwcbu/126036t01633.jpg?rlkey=51krjl9sdwk1fjms088vd1a9g&amp;dl=0","Click to download Image")</f>
      </c>
      <c r="B2172" s="0">
        <f>HYPERLINK("https://dl.dropboxusercontent.com/scl/fi/ha0lknco06ajnchhtgp19/2january-20201mens.jpg?rlkey=9txcvgc1yqjwfw140kbthngti&amp;dl=0","Click to download SizeChart")</f>
      </c>
      <c r="C2172" s="0" t="inlineStr">
        <is>
          <t>Plaid Button Down Shirt Men's</t>
        </is>
      </c>
      <c r="D2172" s="0" t="inlineStr">
        <is>
          <t>'126036</t>
        </is>
      </c>
      <c r="E2172" s="0" t="inlineStr">
        <is>
          <t>ISU GOLF M CL:126036EB-2XL BIG</t>
        </is>
      </c>
      <c r="F2172" s="0" t="inlineStr">
        <is>
          <t>'801126036450</t>
        </is>
      </c>
      <c r="G2172" s="0" t="inlineStr">
        <is>
          <t>MENS</t>
        </is>
      </c>
      <c r="H2172" s="0" t="inlineStr">
        <is>
          <t>2XL BIG</t>
        </is>
      </c>
      <c r="I2172" s="0">
        <v>91.99</v>
      </c>
      <c r="J2172" s="0">
        <v>7</v>
      </c>
    </row>
    <row r="2173" spans="1:10" customHeight="0">
      <c r="A2173" s="0">
        <f>HYPERLINK("https://dl.dropboxusercontent.com/scl/fi/ai9y7brcgljvufk8kwcbu/126036t01633.jpg?rlkey=51krjl9sdwk1fjms088vd1a9g&amp;dl=0","Click to download Image")</f>
      </c>
      <c r="B2173" s="0">
        <f>HYPERLINK("https://dl.dropboxusercontent.com/scl/fi/ha0lknco06ajnchhtgp19/2january-20201mens.jpg?rlkey=9txcvgc1yqjwfw140kbthngti&amp;dl=0","Click to download SizeChart")</f>
      </c>
      <c r="C2173" s="0" t="inlineStr">
        <is>
          <t>Plaid Button Down Shirt Men's</t>
        </is>
      </c>
      <c r="D2173" s="0" t="inlineStr">
        <is>
          <t>'126036</t>
        </is>
      </c>
      <c r="E2173" s="0" t="inlineStr">
        <is>
          <t>ISU GOLF M CL:126036FB-3XL BIG</t>
        </is>
      </c>
      <c r="F2173" s="0" t="inlineStr">
        <is>
          <t>'801126036276</t>
        </is>
      </c>
      <c r="G2173" s="0" t="inlineStr">
        <is>
          <t>MENS</t>
        </is>
      </c>
      <c r="H2173" s="0" t="inlineStr">
        <is>
          <t>3XL BIG</t>
        </is>
      </c>
      <c r="I2173" s="0">
        <v>91.99</v>
      </c>
      <c r="J2173" s="0">
        <v>5</v>
      </c>
    </row>
    <row r="2174" spans="1:10" customHeight="0">
      <c r="A2174" s="0">
        <f>HYPERLINK("https://dl.dropboxusercontent.com/scl/fi/ai9y7brcgljvufk8kwcbu/126036t01633.jpg?rlkey=51krjl9sdwk1fjms088vd1a9g&amp;dl=0","Click to download Image")</f>
      </c>
      <c r="B2174" s="0">
        <f>HYPERLINK("https://dl.dropboxusercontent.com/scl/fi/ha0lknco06ajnchhtgp19/2january-20201mens.jpg?rlkey=9txcvgc1yqjwfw140kbthngti&amp;dl=0","Click to download SizeChart")</f>
      </c>
      <c r="C2174" s="0" t="inlineStr">
        <is>
          <t>Plaid Button Down Shirt Men's</t>
        </is>
      </c>
      <c r="D2174" s="0" t="inlineStr">
        <is>
          <t>'126036</t>
        </is>
      </c>
      <c r="E2174" s="0" t="inlineStr">
        <is>
          <t>ISU GOLF M CL:126036GB-4XL BIG</t>
        </is>
      </c>
      <c r="F2174" s="0" t="inlineStr">
        <is>
          <t>'801126036283</t>
        </is>
      </c>
      <c r="G2174" s="0" t="inlineStr">
        <is>
          <t>MENS</t>
        </is>
      </c>
      <c r="H2174" s="0" t="inlineStr">
        <is>
          <t>4XL BIG</t>
        </is>
      </c>
      <c r="I2174" s="0">
        <v>93.99</v>
      </c>
      <c r="J2174" s="0">
        <v>7</v>
      </c>
    </row>
    <row r="2175" spans="1:10" customHeight="0">
      <c r="A2175" s="0">
        <f>HYPERLINK("https://dl.dropboxusercontent.com/scl/fi/ai9y7brcgljvufk8kwcbu/126036t01633.jpg?rlkey=51krjl9sdwk1fjms088vd1a9g&amp;dl=0","Click to download Image")</f>
      </c>
      <c r="B2175" s="0">
        <f>HYPERLINK("https://dl.dropboxusercontent.com/scl/fi/ha0lknco06ajnchhtgp19/2january-20201mens.jpg?rlkey=9txcvgc1yqjwfw140kbthngti&amp;dl=0","Click to download SizeChart")</f>
      </c>
      <c r="C2175" s="0" t="inlineStr">
        <is>
          <t>Plaid Button Down Shirt Men's</t>
        </is>
      </c>
      <c r="D2175" s="0" t="inlineStr">
        <is>
          <t>'126036</t>
        </is>
      </c>
      <c r="E2175" s="0" t="inlineStr">
        <is>
          <t>ISU GOLF M CL:126036HB-5XL BIG</t>
        </is>
      </c>
      <c r="F2175" s="0" t="inlineStr">
        <is>
          <t>'801126036290</t>
        </is>
      </c>
      <c r="G2175" s="0" t="inlineStr">
        <is>
          <t>MENS</t>
        </is>
      </c>
      <c r="H2175" s="0" t="inlineStr">
        <is>
          <t>5XL BIG</t>
        </is>
      </c>
      <c r="I2175" s="0">
        <v>93.99</v>
      </c>
      <c r="J2175" s="0">
        <v>5</v>
      </c>
    </row>
    <row r="2176" spans="1:10" customHeight="0">
      <c r="A2176" s="0">
        <f>HYPERLINK("https://dl.dropboxusercontent.com/scl/fi/tu9qro7veacx73qyx5kb6/114011-af.jpg?rlkey=it5qicf48khcbqibky6jq0vq2&amp;dl=0","Click to download Image")</f>
      </c>
      <c r="B2176" s="0">
        <f>HYPERLINK("https://dl.dropboxusercontent.com/scl/fi/x25wxjxvkv3n14gkiobq6/womens-jersey-size-chartskalani.jpg?rlkey=0n4tmnx7r2p9pgf8yj6z2quo8&amp;dl=0","Click to download SizeChart")</f>
      </c>
      <c r="C2176" s="0" t="inlineStr">
        <is>
          <t>Hillary Women's Relaxed Bike Jersey</t>
        </is>
      </c>
      <c r="D2176" s="0" t="inlineStr">
        <is>
          <t>'114011</t>
        </is>
      </c>
      <c r="E2176" s="0" t="inlineStr">
        <is>
          <t>ISU HILLARY CARDINAL:114011A-S</t>
        </is>
      </c>
      <c r="F2176" s="0" t="inlineStr">
        <is>
          <t>'801114011049</t>
        </is>
      </c>
      <c r="G2176" s="0" t="inlineStr">
        <is>
          <t>WOMENS</t>
        </is>
      </c>
      <c r="H2176" s="0" t="inlineStr">
        <is>
          <t>S</t>
        </is>
      </c>
      <c r="I2176" s="0">
        <v>64.99</v>
      </c>
      <c r="J2176" s="0">
        <v>20</v>
      </c>
    </row>
    <row r="2177" spans="1:10" customHeight="0">
      <c r="A2177" s="0">
        <f>HYPERLINK("https://dl.dropboxusercontent.com/scl/fi/tu9qro7veacx73qyx5kb6/114011-af.jpg?rlkey=it5qicf48khcbqibky6jq0vq2&amp;dl=0","Click to download Image")</f>
      </c>
      <c r="B2177" s="0">
        <f>HYPERLINK("https://dl.dropboxusercontent.com/scl/fi/x25wxjxvkv3n14gkiobq6/womens-jersey-size-chartskalani.jpg?rlkey=0n4tmnx7r2p9pgf8yj6z2quo8&amp;dl=0","Click to download SizeChart")</f>
      </c>
      <c r="C2177" s="0" t="inlineStr">
        <is>
          <t>Hillary Women's Relaxed Bike Jersey</t>
        </is>
      </c>
      <c r="D2177" s="0" t="inlineStr">
        <is>
          <t>'114011</t>
        </is>
      </c>
      <c r="E2177" s="0" t="inlineStr">
        <is>
          <t>ISU HILLARY CARDINAL:114011B-M</t>
        </is>
      </c>
      <c r="F2177" s="0" t="inlineStr">
        <is>
          <t>'801114011056</t>
        </is>
      </c>
      <c r="G2177" s="0" t="inlineStr">
        <is>
          <t>WOMENS</t>
        </is>
      </c>
      <c r="H2177" s="0" t="inlineStr">
        <is>
          <t>M</t>
        </is>
      </c>
      <c r="I2177" s="0">
        <v>64.99</v>
      </c>
      <c r="J2177" s="0">
        <v>31</v>
      </c>
    </row>
    <row r="2178" spans="1:10" customHeight="0">
      <c r="A2178" s="0">
        <f>HYPERLINK("https://dl.dropboxusercontent.com/scl/fi/tu9qro7veacx73qyx5kb6/114011-af.jpg?rlkey=it5qicf48khcbqibky6jq0vq2&amp;dl=0","Click to download Image")</f>
      </c>
      <c r="B2178" s="0">
        <f>HYPERLINK("https://dl.dropboxusercontent.com/scl/fi/x25wxjxvkv3n14gkiobq6/womens-jersey-size-chartskalani.jpg?rlkey=0n4tmnx7r2p9pgf8yj6z2quo8&amp;dl=0","Click to download SizeChart")</f>
      </c>
      <c r="C2178" s="0" t="inlineStr">
        <is>
          <t>Hillary Women's Relaxed Bike Jersey</t>
        </is>
      </c>
      <c r="D2178" s="0" t="inlineStr">
        <is>
          <t>'114011</t>
        </is>
      </c>
      <c r="E2178" s="0" t="inlineStr">
        <is>
          <t>ISU HILLARY CARDINAL:114011C-L</t>
        </is>
      </c>
      <c r="F2178" s="0" t="inlineStr">
        <is>
          <t>'801114011063</t>
        </is>
      </c>
      <c r="G2178" s="0" t="inlineStr">
        <is>
          <t>WOMENS</t>
        </is>
      </c>
      <c r="H2178" s="0" t="inlineStr">
        <is>
          <t>L</t>
        </is>
      </c>
      <c r="I2178" s="0">
        <v>64.99</v>
      </c>
      <c r="J2178" s="0">
        <v>33</v>
      </c>
    </row>
    <row r="2179" spans="1:10" customHeight="0">
      <c r="A2179" s="0">
        <f>HYPERLINK("https://dl.dropboxusercontent.com/scl/fi/tu9qro7veacx73qyx5kb6/114011-af.jpg?rlkey=it5qicf48khcbqibky6jq0vq2&amp;dl=0","Click to download Image")</f>
      </c>
      <c r="B2179" s="0">
        <f>HYPERLINK("https://dl.dropboxusercontent.com/scl/fi/x25wxjxvkv3n14gkiobq6/womens-jersey-size-chartskalani.jpg?rlkey=0n4tmnx7r2p9pgf8yj6z2quo8&amp;dl=0","Click to download SizeChart")</f>
      </c>
      <c r="C2179" s="0" t="inlineStr">
        <is>
          <t>Hillary Women's Relaxed Bike Jersey</t>
        </is>
      </c>
      <c r="D2179" s="0" t="inlineStr">
        <is>
          <t>'114011</t>
        </is>
      </c>
      <c r="E2179" s="0" t="inlineStr">
        <is>
          <t>ISU HILLARY CARDINAL:114011D-XL</t>
        </is>
      </c>
      <c r="F2179" s="0" t="inlineStr">
        <is>
          <t>'801114011070</t>
        </is>
      </c>
      <c r="G2179" s="0" t="inlineStr">
        <is>
          <t>WOMENS</t>
        </is>
      </c>
      <c r="H2179" s="0" t="inlineStr">
        <is>
          <t>XL</t>
        </is>
      </c>
      <c r="I2179" s="0">
        <v>64.99</v>
      </c>
      <c r="J2179" s="0">
        <v>25</v>
      </c>
    </row>
    <row r="2180" spans="1:10" customHeight="0">
      <c r="A2180" s="0">
        <f>HYPERLINK("https://dl.dropboxusercontent.com/scl/fi/tu9qro7veacx73qyx5kb6/114011-af.jpg?rlkey=it5qicf48khcbqibky6jq0vq2&amp;dl=0","Click to download Image")</f>
      </c>
      <c r="B2180" s="0">
        <f>HYPERLINK("https://dl.dropboxusercontent.com/scl/fi/x25wxjxvkv3n14gkiobq6/womens-jersey-size-chartskalani.jpg?rlkey=0n4tmnx7r2p9pgf8yj6z2quo8&amp;dl=0","Click to download SizeChart")</f>
      </c>
      <c r="C2180" s="0" t="inlineStr">
        <is>
          <t>Hillary Women's Relaxed Bike Jersey</t>
        </is>
      </c>
      <c r="D2180" s="0" t="inlineStr">
        <is>
          <t>'114011</t>
        </is>
      </c>
      <c r="E2180" s="0" t="inlineStr">
        <is>
          <t>ISU HILLARY CARDINAL:114011E-2XL</t>
        </is>
      </c>
      <c r="F2180" s="0" t="inlineStr">
        <is>
          <t>'801114011087</t>
        </is>
      </c>
      <c r="G2180" s="0" t="inlineStr">
        <is>
          <t>WOMENS</t>
        </is>
      </c>
      <c r="H2180" s="0" t="inlineStr">
        <is>
          <t>2XL</t>
        </is>
      </c>
      <c r="I2180" s="0">
        <v>64.99</v>
      </c>
      <c r="J2180" s="0">
        <v>8</v>
      </c>
    </row>
    <row r="2181" spans="1:10" customHeight="0">
      <c r="A2181" s="0">
        <f>HYPERLINK("https://dl.dropboxusercontent.com/scl/fi/tu9qro7veacx73qyx5kb6/114011-af.jpg?rlkey=it5qicf48khcbqibky6jq0vq2&amp;dl=0","Click to download Image")</f>
      </c>
      <c r="B2181" s="0">
        <f>HYPERLINK("https://dl.dropboxusercontent.com/scl/fi/x25wxjxvkv3n14gkiobq6/womens-jersey-size-chartskalani.jpg?rlkey=0n4tmnx7r2p9pgf8yj6z2quo8&amp;dl=0","Click to download SizeChart")</f>
      </c>
      <c r="C2181" s="0" t="inlineStr">
        <is>
          <t>Hillary Women's Relaxed Bike Jersey</t>
        </is>
      </c>
      <c r="D2181" s="0" t="inlineStr">
        <is>
          <t>'114011</t>
        </is>
      </c>
      <c r="E2181" s="0" t="inlineStr">
        <is>
          <t>ISU HILLARY CARDINAL:114011F-3XL</t>
        </is>
      </c>
      <c r="F2181" s="0" t="inlineStr">
        <is>
          <t>'801114011094</t>
        </is>
      </c>
      <c r="G2181" s="0" t="inlineStr">
        <is>
          <t>WOMENS</t>
        </is>
      </c>
      <c r="H2181" s="0" t="inlineStr">
        <is>
          <t>3XL</t>
        </is>
      </c>
      <c r="I2181" s="0">
        <v>64.99</v>
      </c>
      <c r="J2181" s="0">
        <v>5</v>
      </c>
    </row>
    <row r="2182" spans="1:10" customHeight="0">
      <c r="A2182" s="0">
        <f>HYPERLINK("https://dl.dropboxusercontent.com/scl/fi/tu9qro7veacx73qyx5kb6/114011-af.jpg?rlkey=it5qicf48khcbqibky6jq0vq2&amp;dl=0","Click to download Image")</f>
      </c>
      <c r="B2182" s="0">
        <f>HYPERLINK("https://dl.dropboxusercontent.com/scl/fi/x25wxjxvkv3n14gkiobq6/womens-jersey-size-chartskalani.jpg?rlkey=0n4tmnx7r2p9pgf8yj6z2quo8&amp;dl=0","Click to download SizeChart")</f>
      </c>
      <c r="C2182" s="0" t="inlineStr">
        <is>
          <t>Hillary Women's Relaxed Bike Jersey</t>
        </is>
      </c>
      <c r="D2182" s="0" t="inlineStr">
        <is>
          <t>'114011</t>
        </is>
      </c>
      <c r="E2182" s="0" t="inlineStr">
        <is>
          <t>ISU HILLARY CARDINAL 12 PACK:114011Z-12PK</t>
        </is>
      </c>
      <c r="F2182" s="0" t="inlineStr">
        <is>
          <t>'801114011995</t>
        </is>
      </c>
      <c r="G2182" s="0" t="inlineStr">
        <is>
          <t>WOMENS</t>
        </is>
      </c>
      <c r="H2182" s="0" t="inlineStr">
        <is>
          <t>12 PACK</t>
        </is>
      </c>
      <c r="I2182" s="0">
        <v>64.99</v>
      </c>
      <c r="J2182" s="0">
        <v>0</v>
      </c>
    </row>
    <row r="2183" spans="1:10" customHeight="0">
      <c r="A2183" s="0">
        <f>HYPERLINK("https://dl.dropboxusercontent.com/scl/fi/9lpzt5v9h4n8aalwy6dmk/114022-af.jpg?rlkey=kaqisp3j31hk9jdux7291jpoa&amp;dl=0","Click to download Image")</f>
      </c>
      <c r="B2183" s="0">
        <f>HYPERLINK("https://dl.dropboxusercontent.com/scl/fi/g9w3ke4ykxpcina89452v/womens-jersey-size-chartsjordyn.jpg?rlkey=rnduxuhjhgm2vccqpphosgxl9&amp;dl=0","Click to download SizeChart")</f>
      </c>
      <c r="C2183" s="0" t="inlineStr">
        <is>
          <t>Ariel Women's Semi-Fitted Bike Jersey</t>
        </is>
      </c>
      <c r="D2183" s="0" t="inlineStr">
        <is>
          <t>'114022</t>
        </is>
      </c>
      <c r="E2183" s="0" t="inlineStr">
        <is>
          <t>ISU ARIEL CARDINAL:114022A-S</t>
        </is>
      </c>
      <c r="F2183" s="0" t="inlineStr">
        <is>
          <t>'801114022045</t>
        </is>
      </c>
      <c r="G2183" s="0" t="inlineStr">
        <is>
          <t>WOMENS</t>
        </is>
      </c>
      <c r="H2183" s="0" t="inlineStr">
        <is>
          <t>S</t>
        </is>
      </c>
      <c r="I2183" s="0">
        <v>64.99</v>
      </c>
      <c r="J2183" s="0">
        <v>2</v>
      </c>
    </row>
    <row r="2184" spans="1:10" customHeight="0">
      <c r="A2184" s="0">
        <f>HYPERLINK("https://dl.dropboxusercontent.com/scl/fi/9lpzt5v9h4n8aalwy6dmk/114022-af.jpg?rlkey=kaqisp3j31hk9jdux7291jpoa&amp;dl=0","Click to download Image")</f>
      </c>
      <c r="B2184" s="0">
        <f>HYPERLINK("https://dl.dropboxusercontent.com/scl/fi/g9w3ke4ykxpcina89452v/womens-jersey-size-chartsjordyn.jpg?rlkey=rnduxuhjhgm2vccqpphosgxl9&amp;dl=0","Click to download SizeChart")</f>
      </c>
      <c r="C2184" s="0" t="inlineStr">
        <is>
          <t>Ariel Women's Semi-Fitted Bike Jersey</t>
        </is>
      </c>
      <c r="D2184" s="0" t="inlineStr">
        <is>
          <t>'114022</t>
        </is>
      </c>
      <c r="E2184" s="0" t="inlineStr">
        <is>
          <t>ISU ARIEL CARDINAL:114022B-M</t>
        </is>
      </c>
      <c r="F2184" s="0" t="inlineStr">
        <is>
          <t>'801114022052</t>
        </is>
      </c>
      <c r="G2184" s="0" t="inlineStr">
        <is>
          <t>WOMENS</t>
        </is>
      </c>
      <c r="H2184" s="0" t="inlineStr">
        <is>
          <t>M</t>
        </is>
      </c>
      <c r="I2184" s="0">
        <v>64.99</v>
      </c>
      <c r="J2184" s="0">
        <v>0</v>
      </c>
    </row>
    <row r="2185" spans="1:10" customHeight="0">
      <c r="A2185" s="0">
        <f>HYPERLINK("https://dl.dropboxusercontent.com/scl/fi/9lpzt5v9h4n8aalwy6dmk/114022-af.jpg?rlkey=kaqisp3j31hk9jdux7291jpoa&amp;dl=0","Click to download Image")</f>
      </c>
      <c r="B2185" s="0">
        <f>HYPERLINK("https://dl.dropboxusercontent.com/scl/fi/g9w3ke4ykxpcina89452v/womens-jersey-size-chartsjordyn.jpg?rlkey=rnduxuhjhgm2vccqpphosgxl9&amp;dl=0","Click to download SizeChart")</f>
      </c>
      <c r="C2185" s="0" t="inlineStr">
        <is>
          <t>Ariel Women's Semi-Fitted Bike Jersey</t>
        </is>
      </c>
      <c r="D2185" s="0" t="inlineStr">
        <is>
          <t>'114022</t>
        </is>
      </c>
      <c r="E2185" s="0" t="inlineStr">
        <is>
          <t>ISU ARIEL CARDINAL:114022C-L</t>
        </is>
      </c>
      <c r="F2185" s="0" t="inlineStr">
        <is>
          <t>'801114022069</t>
        </is>
      </c>
      <c r="G2185" s="0" t="inlineStr">
        <is>
          <t>WOMENS</t>
        </is>
      </c>
      <c r="H2185" s="0" t="inlineStr">
        <is>
          <t>L</t>
        </is>
      </c>
      <c r="I2185" s="0">
        <v>64.99</v>
      </c>
      <c r="J2185" s="0">
        <v>0</v>
      </c>
    </row>
    <row r="2186" spans="1:10" customHeight="0">
      <c r="A2186" s="0">
        <f>HYPERLINK("https://dl.dropboxusercontent.com/scl/fi/9lpzt5v9h4n8aalwy6dmk/114022-af.jpg?rlkey=kaqisp3j31hk9jdux7291jpoa&amp;dl=0","Click to download Image")</f>
      </c>
      <c r="B2186" s="0">
        <f>HYPERLINK("https://dl.dropboxusercontent.com/scl/fi/g9w3ke4ykxpcina89452v/womens-jersey-size-chartsjordyn.jpg?rlkey=rnduxuhjhgm2vccqpphosgxl9&amp;dl=0","Click to download SizeChart")</f>
      </c>
      <c r="C2186" s="0" t="inlineStr">
        <is>
          <t>Ariel Women's Semi-Fitted Bike Jersey</t>
        </is>
      </c>
      <c r="D2186" s="0" t="inlineStr">
        <is>
          <t>'114022</t>
        </is>
      </c>
      <c r="E2186" s="0" t="inlineStr">
        <is>
          <t>ISU ARIEL CARDINAL:114022D-XL</t>
        </is>
      </c>
      <c r="F2186" s="0" t="inlineStr">
        <is>
          <t>'801114022076</t>
        </is>
      </c>
      <c r="G2186" s="0" t="inlineStr">
        <is>
          <t>WOMENS</t>
        </is>
      </c>
      <c r="H2186" s="0" t="inlineStr">
        <is>
          <t>XL</t>
        </is>
      </c>
      <c r="I2186" s="0">
        <v>64.99</v>
      </c>
      <c r="J2186" s="0">
        <v>3</v>
      </c>
    </row>
    <row r="2187" spans="1:10" customHeight="0">
      <c r="A2187" s="0">
        <f>HYPERLINK("https://dl.dropboxusercontent.com/scl/fi/9lpzt5v9h4n8aalwy6dmk/114022-af.jpg?rlkey=kaqisp3j31hk9jdux7291jpoa&amp;dl=0","Click to download Image")</f>
      </c>
      <c r="B2187" s="0">
        <f>HYPERLINK("https://dl.dropboxusercontent.com/scl/fi/g9w3ke4ykxpcina89452v/womens-jersey-size-chartsjordyn.jpg?rlkey=rnduxuhjhgm2vccqpphosgxl9&amp;dl=0","Click to download SizeChart")</f>
      </c>
      <c r="C2187" s="0" t="inlineStr">
        <is>
          <t>Ariel Women's Semi-Fitted Bike Jersey</t>
        </is>
      </c>
      <c r="D2187" s="0" t="inlineStr">
        <is>
          <t>'114022</t>
        </is>
      </c>
      <c r="E2187" s="0" t="inlineStr">
        <is>
          <t>ISU ARIEL CARDINAL:114022E-2XL</t>
        </is>
      </c>
      <c r="F2187" s="0" t="inlineStr">
        <is>
          <t>'801114022083</t>
        </is>
      </c>
      <c r="G2187" s="0" t="inlineStr">
        <is>
          <t>WOMENS</t>
        </is>
      </c>
      <c r="H2187" s="0" t="inlineStr">
        <is>
          <t>2XL</t>
        </is>
      </c>
      <c r="I2187" s="0">
        <v>64.99</v>
      </c>
      <c r="J2187" s="0">
        <v>2</v>
      </c>
    </row>
    <row r="2188" spans="1:10" customHeight="0">
      <c r="A2188" s="0">
        <f>HYPERLINK("https://dl.dropboxusercontent.com/scl/fi/9lpzt5v9h4n8aalwy6dmk/114022-af.jpg?rlkey=kaqisp3j31hk9jdux7291jpoa&amp;dl=0","Click to download Image")</f>
      </c>
      <c r="B2188" s="0">
        <f>HYPERLINK("https://dl.dropboxusercontent.com/scl/fi/g9w3ke4ykxpcina89452v/womens-jersey-size-chartsjordyn.jpg?rlkey=rnduxuhjhgm2vccqpphosgxl9&amp;dl=0","Click to download SizeChart")</f>
      </c>
      <c r="C2188" s="0" t="inlineStr">
        <is>
          <t>Ariel Women's Semi-Fitted Bike Jersey</t>
        </is>
      </c>
      <c r="D2188" s="0" t="inlineStr">
        <is>
          <t>'114022</t>
        </is>
      </c>
      <c r="E2188" s="0" t="inlineStr">
        <is>
          <t>ISU ARIEL CARDINAL:114022F-3XL</t>
        </is>
      </c>
      <c r="F2188" s="0" t="inlineStr">
        <is>
          <t>'801114022090</t>
        </is>
      </c>
      <c r="G2188" s="0" t="inlineStr">
        <is>
          <t>WOMENS</t>
        </is>
      </c>
      <c r="H2188" s="0" t="inlineStr">
        <is>
          <t>3XL</t>
        </is>
      </c>
      <c r="I2188" s="0">
        <v>64.99</v>
      </c>
      <c r="J2188" s="0">
        <v>4</v>
      </c>
    </row>
    <row r="2189" spans="1:10" customHeight="0">
      <c r="A2189" s="0">
        <f>HYPERLINK("https://dl.dropboxusercontent.com/scl/fi/9lpzt5v9h4n8aalwy6dmk/114022-af.jpg?rlkey=kaqisp3j31hk9jdux7291jpoa&amp;dl=0","Click to download Image")</f>
      </c>
      <c r="B2189" s="0">
        <f>HYPERLINK("https://dl.dropboxusercontent.com/scl/fi/g9w3ke4ykxpcina89452v/womens-jersey-size-chartsjordyn.jpg?rlkey=rnduxuhjhgm2vccqpphosgxl9&amp;dl=0","Click to download SizeChart")</f>
      </c>
      <c r="C2189" s="0" t="inlineStr">
        <is>
          <t>Ariel Women's Semi-Fitted Bike Jersey</t>
        </is>
      </c>
      <c r="D2189" s="0" t="inlineStr">
        <is>
          <t>'114022</t>
        </is>
      </c>
      <c r="E2189" s="0" t="inlineStr">
        <is>
          <t>ISU ARIEL CARDINAL 12 PACK:114022Z-12PK</t>
        </is>
      </c>
      <c r="F2189" s="0" t="inlineStr">
        <is>
          <t>'801114022991</t>
        </is>
      </c>
      <c r="G2189" s="0" t="inlineStr">
        <is>
          <t>WOMENS</t>
        </is>
      </c>
      <c r="H2189" s="0" t="inlineStr">
        <is>
          <t>12 PACK</t>
        </is>
      </c>
      <c r="I2189" s="0">
        <v>64.99</v>
      </c>
      <c r="J2189" s="0">
        <v>0</v>
      </c>
    </row>
    <row r="2190" spans="1:10" customHeight="0">
      <c r="A2190" s="0">
        <f>HYPERLINK("https://dl.dropboxusercontent.com/scl/fi/q5s86464ekqvyivl394fm/113290-f.jpg?rlkey=44ccmn4f30qvlfoezyqzlmhmf&amp;dl=0","Click to download Image")</f>
      </c>
      <c r="B2190" s="0">
        <f>HYPERLINK("https://dl.dropboxusercontent.com/scl/fi/kh014be67fh5lntz4b4p6/graphic-update22022-youth.jpg?rlkey=xmal0n30p4c7lwm33yyz2dazy&amp;dl=0","Click to download SizeChart")</f>
      </c>
      <c r="C2190" s="0" t="inlineStr">
        <is>
          <t>Saylor Youth Girls Military Jacket</t>
        </is>
      </c>
      <c r="D2190" s="0" t="inlineStr">
        <is>
          <t>'113290</t>
        </is>
      </c>
      <c r="E2190" s="0" t="inlineStr">
        <is>
          <t>ISU SAYLOR Y CARDINAL:113290B-YS</t>
        </is>
      </c>
      <c r="F2190" s="0" t="inlineStr">
        <is>
          <t>'801113290018</t>
        </is>
      </c>
      <c r="G2190" s="0" t="inlineStr">
        <is>
          <t>YOUTH</t>
        </is>
      </c>
      <c r="H2190" s="0" t="inlineStr">
        <is>
          <t>YS</t>
        </is>
      </c>
      <c r="I2190" s="0">
        <v>49.99</v>
      </c>
      <c r="J2190" s="0">
        <v>4</v>
      </c>
    </row>
    <row r="2191" spans="1:10" customHeight="0">
      <c r="A2191" s="0">
        <f>HYPERLINK("https://dl.dropboxusercontent.com/scl/fi/q5s86464ekqvyivl394fm/113290-f.jpg?rlkey=44ccmn4f30qvlfoezyqzlmhmf&amp;dl=0","Click to download Image")</f>
      </c>
      <c r="B2191" s="0">
        <f>HYPERLINK("https://dl.dropboxusercontent.com/scl/fi/kh014be67fh5lntz4b4p6/graphic-update22022-youth.jpg?rlkey=xmal0n30p4c7lwm33yyz2dazy&amp;dl=0","Click to download SizeChart")</f>
      </c>
      <c r="C2191" s="0" t="inlineStr">
        <is>
          <t>Saylor Youth Girls Military Jacket</t>
        </is>
      </c>
      <c r="D2191" s="0" t="inlineStr">
        <is>
          <t>'113290</t>
        </is>
      </c>
      <c r="E2191" s="0" t="inlineStr">
        <is>
          <t>ISU SAYLOR Y CARDINAL:113290C-YM</t>
        </is>
      </c>
      <c r="F2191" s="0" t="inlineStr">
        <is>
          <t>'801113290025</t>
        </is>
      </c>
      <c r="G2191" s="0" t="inlineStr">
        <is>
          <t>YOUTH</t>
        </is>
      </c>
      <c r="H2191" s="0" t="inlineStr">
        <is>
          <t>YM</t>
        </is>
      </c>
      <c r="I2191" s="0">
        <v>49.99</v>
      </c>
      <c r="J2191" s="0">
        <v>5</v>
      </c>
    </row>
    <row r="2192" spans="1:10" customHeight="0">
      <c r="A2192" s="0">
        <f>HYPERLINK("https://dl.dropboxusercontent.com/scl/fi/q5s86464ekqvyivl394fm/113290-f.jpg?rlkey=44ccmn4f30qvlfoezyqzlmhmf&amp;dl=0","Click to download Image")</f>
      </c>
      <c r="B2192" s="0">
        <f>HYPERLINK("https://dl.dropboxusercontent.com/scl/fi/kh014be67fh5lntz4b4p6/graphic-update22022-youth.jpg?rlkey=xmal0n30p4c7lwm33yyz2dazy&amp;dl=0","Click to download SizeChart")</f>
      </c>
      <c r="C2192" s="0" t="inlineStr">
        <is>
          <t>Saylor Youth Girls Military Jacket</t>
        </is>
      </c>
      <c r="D2192" s="0" t="inlineStr">
        <is>
          <t>'113290</t>
        </is>
      </c>
      <c r="E2192" s="0" t="inlineStr">
        <is>
          <t>ISU SAYLOR Y CARDINAL:113290D-YL</t>
        </is>
      </c>
      <c r="F2192" s="0" t="inlineStr">
        <is>
          <t>'801113290032</t>
        </is>
      </c>
      <c r="G2192" s="0" t="inlineStr">
        <is>
          <t>YOUTH</t>
        </is>
      </c>
      <c r="H2192" s="0" t="inlineStr">
        <is>
          <t>YL</t>
        </is>
      </c>
      <c r="I2192" s="0">
        <v>49.99</v>
      </c>
      <c r="J2192" s="0">
        <v>5</v>
      </c>
    </row>
    <row r="2193" spans="1:10" customHeight="0">
      <c r="A2193" s="0">
        <f>HYPERLINK("https://dl.dropboxusercontent.com/scl/fi/q5s86464ekqvyivl394fm/113290-f.jpg?rlkey=44ccmn4f30qvlfoezyqzlmhmf&amp;dl=0","Click to download Image")</f>
      </c>
      <c r="B2193" s="0">
        <f>HYPERLINK("https://dl.dropboxusercontent.com/scl/fi/kh014be67fh5lntz4b4p6/graphic-update22022-youth.jpg?rlkey=xmal0n30p4c7lwm33yyz2dazy&amp;dl=0","Click to download SizeChart")</f>
      </c>
      <c r="C2193" s="0" t="inlineStr">
        <is>
          <t>Saylor Youth Girls Military Jacket</t>
        </is>
      </c>
      <c r="D2193" s="0" t="inlineStr">
        <is>
          <t>'113290</t>
        </is>
      </c>
      <c r="E2193" s="0" t="inlineStr">
        <is>
          <t>ISU SAYLOR Y CARDINAL:113290E-YXL</t>
        </is>
      </c>
      <c r="F2193" s="0" t="inlineStr">
        <is>
          <t>'801113290049</t>
        </is>
      </c>
      <c r="G2193" s="0" t="inlineStr">
        <is>
          <t>YOUTH</t>
        </is>
      </c>
      <c r="H2193" s="0" t="inlineStr">
        <is>
          <t>YXL</t>
        </is>
      </c>
      <c r="I2193" s="0">
        <v>49.99</v>
      </c>
      <c r="J2193" s="0">
        <v>5</v>
      </c>
    </row>
    <row r="2194" spans="1:10" customHeight="0">
      <c r="A2194" s="0">
        <f>HYPERLINK("https://dl.dropboxusercontent.com/scl/fi/q5s86464ekqvyivl394fm/113290-f.jpg?rlkey=44ccmn4f30qvlfoezyqzlmhmf&amp;dl=0","Click to download Image")</f>
      </c>
      <c r="B2194" s="0">
        <f>HYPERLINK("https://dl.dropboxusercontent.com/scl/fi/kh014be67fh5lntz4b4p6/graphic-update22022-youth.jpg?rlkey=xmal0n30p4c7lwm33yyz2dazy&amp;dl=0","Click to download SizeChart")</f>
      </c>
      <c r="C2194" s="0" t="inlineStr">
        <is>
          <t>Saylor Youth Girls Military Jacket</t>
        </is>
      </c>
      <c r="D2194" s="0" t="inlineStr">
        <is>
          <t>'113290</t>
        </is>
      </c>
      <c r="E2194" s="0" t="inlineStr">
        <is>
          <t>ISU SAYLOR Y CARDINAL 12PK:113290Z-12PK</t>
        </is>
      </c>
      <c r="F2194" s="0" t="inlineStr">
        <is>
          <t>'801113290995</t>
        </is>
      </c>
      <c r="G2194" s="0" t="inlineStr">
        <is>
          <t>YOUTH</t>
        </is>
      </c>
      <c r="H2194" s="0" t="inlineStr">
        <is>
          <t>12 PACK</t>
        </is>
      </c>
      <c r="I2194" s="0">
        <v>480</v>
      </c>
      <c r="J2194" s="0">
        <v>1</v>
      </c>
    </row>
    <row r="2195" spans="1:10" customHeight="0">
      <c r="A2195" s="0">
        <f>HYPERLINK("https://dl.dropboxusercontent.com/scl/fi/c6f24fyjuqlxibt4et1kj/113290-f.jpg?rlkey=e6mzl3hrzgedllau5vaxgmpby&amp;dl=0","Click to download Image")</f>
      </c>
      <c r="B2195" s="0">
        <f>HYPERLINK("https://dl.dropboxusercontent.com/scl/fi/2j6fgrfif0u87fcc1vdnt/graphic-update22022-toddler.jpg?rlkey=m3l424beljc3upsggg40fnrd1&amp;dl=0","Click to download SizeChart")</f>
      </c>
      <c r="C2195" s="0" t="inlineStr">
        <is>
          <t>Saylor Toddler Girls Military Jacket</t>
        </is>
      </c>
      <c r="D2195" s="0" t="inlineStr">
        <is>
          <t>'114847</t>
        </is>
      </c>
      <c r="E2195" s="0" t="inlineStr">
        <is>
          <t>ISU SAYLOR T GY:114847A-2T</t>
        </is>
      </c>
      <c r="F2195" s="0" t="inlineStr">
        <is>
          <t>'801114847082</t>
        </is>
      </c>
      <c r="G2195" s="0" t="inlineStr">
        <is>
          <t>TODDLER</t>
        </is>
      </c>
      <c r="H2195" s="0" t="inlineStr">
        <is>
          <t>2T</t>
        </is>
      </c>
      <c r="I2195" s="0">
        <v>49.99</v>
      </c>
      <c r="J2195" s="0">
        <v>5</v>
      </c>
    </row>
    <row r="2196" spans="1:10" customHeight="0">
      <c r="A2196" s="0">
        <f>HYPERLINK("https://dl.dropboxusercontent.com/scl/fi/c6f24fyjuqlxibt4et1kj/113290-f.jpg?rlkey=e6mzl3hrzgedllau5vaxgmpby&amp;dl=0","Click to download Image")</f>
      </c>
      <c r="B2196" s="0">
        <f>HYPERLINK("https://dl.dropboxusercontent.com/scl/fi/2j6fgrfif0u87fcc1vdnt/graphic-update22022-toddler.jpg?rlkey=m3l424beljc3upsggg40fnrd1&amp;dl=0","Click to download SizeChart")</f>
      </c>
      <c r="C2196" s="0" t="inlineStr">
        <is>
          <t>Saylor Toddler Girls Military Jacket</t>
        </is>
      </c>
      <c r="D2196" s="0" t="inlineStr">
        <is>
          <t>'114847</t>
        </is>
      </c>
      <c r="E2196" s="0" t="inlineStr">
        <is>
          <t>ISU SAYLOR T GY:114847B-3T</t>
        </is>
      </c>
      <c r="F2196" s="0" t="inlineStr">
        <is>
          <t>'801114847099</t>
        </is>
      </c>
      <c r="G2196" s="0" t="inlineStr">
        <is>
          <t>TODDLER</t>
        </is>
      </c>
      <c r="H2196" s="0" t="inlineStr">
        <is>
          <t>3T</t>
        </is>
      </c>
      <c r="I2196" s="0">
        <v>49.99</v>
      </c>
      <c r="J2196" s="0">
        <v>7</v>
      </c>
    </row>
    <row r="2197" spans="1:10" customHeight="0">
      <c r="A2197" s="0">
        <f>HYPERLINK("https://dl.dropboxusercontent.com/scl/fi/c6f24fyjuqlxibt4et1kj/113290-f.jpg?rlkey=e6mzl3hrzgedllau5vaxgmpby&amp;dl=0","Click to download Image")</f>
      </c>
      <c r="B2197" s="0">
        <f>HYPERLINK("https://dl.dropboxusercontent.com/scl/fi/2j6fgrfif0u87fcc1vdnt/graphic-update22022-toddler.jpg?rlkey=m3l424beljc3upsggg40fnrd1&amp;dl=0","Click to download SizeChart")</f>
      </c>
      <c r="C2197" s="0" t="inlineStr">
        <is>
          <t>Saylor Toddler Girls Military Jacket</t>
        </is>
      </c>
      <c r="D2197" s="0" t="inlineStr">
        <is>
          <t>'114847</t>
        </is>
      </c>
      <c r="E2197" s="0" t="inlineStr">
        <is>
          <t>ISU SAYLOR T GY:114847C-4T</t>
        </is>
      </c>
      <c r="F2197" s="0" t="inlineStr">
        <is>
          <t>'801114847105</t>
        </is>
      </c>
      <c r="G2197" s="0" t="inlineStr">
        <is>
          <t>TODDLER</t>
        </is>
      </c>
      <c r="H2197" s="0" t="inlineStr">
        <is>
          <t>4T</t>
        </is>
      </c>
      <c r="I2197" s="0">
        <v>49.99</v>
      </c>
      <c r="J2197" s="0">
        <v>7</v>
      </c>
    </row>
    <row r="2198" spans="1:10" customHeight="0">
      <c r="A2198" s="0">
        <f>HYPERLINK("https://dl.dropboxusercontent.com/scl/fi/c6f24fyjuqlxibt4et1kj/113290-f.jpg?rlkey=e6mzl3hrzgedllau5vaxgmpby&amp;dl=0","Click to download Image")</f>
      </c>
      <c r="B2198" s="0">
        <f>HYPERLINK("https://dl.dropboxusercontent.com/scl/fi/2j6fgrfif0u87fcc1vdnt/graphic-update22022-toddler.jpg?rlkey=m3l424beljc3upsggg40fnrd1&amp;dl=0","Click to download SizeChart")</f>
      </c>
      <c r="C2198" s="0" t="inlineStr">
        <is>
          <t>Saylor Toddler Girls Military Jacket</t>
        </is>
      </c>
      <c r="D2198" s="0" t="inlineStr">
        <is>
          <t>'114847</t>
        </is>
      </c>
      <c r="E2198" s="0" t="inlineStr">
        <is>
          <t>ISU SAYLOR T GY:114847D-5T</t>
        </is>
      </c>
      <c r="F2198" s="0" t="inlineStr">
        <is>
          <t>'801114847112</t>
        </is>
      </c>
      <c r="G2198" s="0" t="inlineStr">
        <is>
          <t>TODDLER</t>
        </is>
      </c>
      <c r="H2198" s="0" t="inlineStr">
        <is>
          <t>5T</t>
        </is>
      </c>
      <c r="I2198" s="0">
        <v>49.99</v>
      </c>
      <c r="J2198" s="0">
        <v>8</v>
      </c>
    </row>
    <row r="2199" spans="1:10" customHeight="0">
      <c r="A2199" s="0">
        <f>HYPERLINK("https://dl.dropboxusercontent.com/scl/fi/c6f24fyjuqlxibt4et1kj/113290-f.jpg?rlkey=e6mzl3hrzgedllau5vaxgmpby&amp;dl=0","Click to download Image")</f>
      </c>
      <c r="B2199" s="0">
        <f>HYPERLINK("https://dl.dropboxusercontent.com/scl/fi/2j6fgrfif0u87fcc1vdnt/graphic-update22022-toddler.jpg?rlkey=m3l424beljc3upsggg40fnrd1&amp;dl=0","Click to download SizeChart")</f>
      </c>
      <c r="C2199" s="0" t="inlineStr">
        <is>
          <t>Saylor Toddler Girls Military Jacket</t>
        </is>
      </c>
      <c r="D2199" s="0" t="inlineStr">
        <is>
          <t>'114847</t>
        </is>
      </c>
      <c r="E2199" s="0" t="inlineStr">
        <is>
          <t>ISU SAYLOR T GY 12PK:114847Z-12PK</t>
        </is>
      </c>
      <c r="F2199" s="0" t="inlineStr">
        <is>
          <t>'801114847990</t>
        </is>
      </c>
      <c r="G2199" s="0" t="inlineStr">
        <is>
          <t>TODDLER</t>
        </is>
      </c>
      <c r="H2199" s="0" t="inlineStr">
        <is>
          <t>12 PACK</t>
        </is>
      </c>
      <c r="I2199" s="0">
        <v>480</v>
      </c>
      <c r="J2199" s="0">
        <v>1</v>
      </c>
    </row>
    <row r="2200" spans="1:10" customHeight="0">
      <c r="A2200" s="0">
        <f>HYPERLINK("https://dl.dropboxusercontent.com/scl/fi/6i51gght5uxbr9ye4k7xk/113490af.jpg?rlkey=4pr59khvs4y95lgmzc6y0capt&amp;dl=0","Click to download Image")</f>
      </c>
      <c r="C2200" s="0" t="inlineStr">
        <is>
          <t>Solomon Youth Cap</t>
        </is>
      </c>
      <c r="D2200" s="0" t="inlineStr">
        <is>
          <t>'113489</t>
        </is>
      </c>
      <c r="E2200" s="0" t="inlineStr">
        <is>
          <t>ISU SOLOMON:113489</t>
        </is>
      </c>
      <c r="F2200" s="0" t="inlineStr">
        <is>
          <t>'701113489033</t>
        </is>
      </c>
      <c r="G2200" s="0" t="inlineStr">
        <is>
          <t>YOUTH</t>
        </is>
      </c>
      <c r="H2200" s="0" t="inlineStr">
        <is>
          <t>STANDARD:55CM</t>
        </is>
      </c>
      <c r="I2200" s="0">
        <v>24.99</v>
      </c>
      <c r="J2200" s="0">
        <v>34</v>
      </c>
    </row>
    <row r="2201" spans="1:10" customHeight="0">
      <c r="A2201" s="0">
        <f>HYPERLINK("https://dl.dropboxusercontent.com/scl/fi/9ger4yli3404kkf66st7b/113490af.jpg?rlkey=rf5jdizjveb748fgddsq51ir5&amp;dl=0","Click to download Image")</f>
      </c>
      <c r="C2201" s="0" t="inlineStr">
        <is>
          <t>Solomon Toddler Cap</t>
        </is>
      </c>
      <c r="D2201" s="0" t="inlineStr">
        <is>
          <t>'122898</t>
        </is>
      </c>
      <c r="E2201" s="0" t="inlineStr">
        <is>
          <t>ISU SOLOMO T GY:122898</t>
        </is>
      </c>
      <c r="F2201" s="0" t="inlineStr">
        <is>
          <t>'701122898048</t>
        </is>
      </c>
      <c r="G2201" s="0" t="inlineStr">
        <is>
          <t>TODDLER</t>
        </is>
      </c>
      <c r="H2201" s="0" t="inlineStr">
        <is>
          <t>STANDARD:53CM</t>
        </is>
      </c>
      <c r="I2201" s="0">
        <v>24.99</v>
      </c>
      <c r="J2201" s="0">
        <v>15</v>
      </c>
    </row>
    <row r="2202" spans="1:10" customHeight="0">
      <c r="A2202" s="0">
        <f>HYPERLINK("https://dl.dropboxusercontent.com/scl/fi/pi7e5fgd0szq62idekkc1/113490af.jpg?rlkey=zozminrmj3qwb1xtnvv0tm7x3&amp;dl=0","Click to download Image")</f>
      </c>
      <c r="C2202" s="0" t="inlineStr">
        <is>
          <t>Solomon Infant Cap</t>
        </is>
      </c>
      <c r="D2202" s="0" t="inlineStr">
        <is>
          <t>'113519</t>
        </is>
      </c>
      <c r="E2202" s="0" t="inlineStr">
        <is>
          <t>ISU SOLOMAN:113519</t>
        </is>
      </c>
      <c r="F2202" s="0" t="inlineStr">
        <is>
          <t>'701113519051</t>
        </is>
      </c>
      <c r="G2202" s="0" t="inlineStr">
        <is>
          <t>INFANT</t>
        </is>
      </c>
      <c r="H2202" s="0" t="inlineStr">
        <is>
          <t>INFANT</t>
        </is>
      </c>
      <c r="I2202" s="0">
        <v>24.99</v>
      </c>
      <c r="J2202" s="0">
        <v>53</v>
      </c>
    </row>
    <row r="2203" spans="1:10" customHeight="0">
      <c r="A2203" s="0">
        <f>HYPERLINK("https://dl.dropboxusercontent.com/scl/fi/nrty5kin75pd2xxcvp1ga/123497-f.jpg?rlkey=xkndaui4j8tht0sjbo60zngcp&amp;dl=0","Click to download Image")</f>
      </c>
      <c r="C2203" s="0" t="inlineStr">
        <is>
          <t>Vanessa Camo Weekender</t>
        </is>
      </c>
      <c r="D2203" s="0" t="inlineStr">
        <is>
          <t>'123497</t>
        </is>
      </c>
      <c r="E2203" s="0" t="inlineStr">
        <is>
          <t>ISU VANESS CO:123497</t>
        </is>
      </c>
      <c r="F2203" s="0" t="inlineStr">
        <is>
          <t>'901123497015</t>
        </is>
      </c>
      <c r="H2203" s="0" t="inlineStr">
        <is>
          <t>16.5IN W X 12IN H X 8IN D</t>
        </is>
      </c>
      <c r="I2203" s="0">
        <v>49.99</v>
      </c>
      <c r="J2203" s="0">
        <v>35</v>
      </c>
    </row>
    <row r="2204" spans="1:10" customHeight="0">
      <c r="A2204" s="0">
        <f>HYPERLINK("https://dl.dropboxusercontent.com/scl/fi/938lzlj93b0vl3pc7dku7/123499-af.jpg?rlkey=udi321z77itr0zevpb726cwr1&amp;dl=0","Click to download Image")</f>
      </c>
      <c r="C2204" s="0" t="inlineStr">
        <is>
          <t>Vera Convertible Crossbody</t>
        </is>
      </c>
      <c r="D2204" s="0" t="inlineStr">
        <is>
          <t>'123499</t>
        </is>
      </c>
      <c r="E2204" s="0" t="inlineStr">
        <is>
          <t>ISU VERA BP:123499</t>
        </is>
      </c>
      <c r="F2204" s="0" t="inlineStr">
        <is>
          <t>'901123499019</t>
        </is>
      </c>
      <c r="I2204" s="0">
        <v>49.99</v>
      </c>
      <c r="J2204" s="0">
        <v>48</v>
      </c>
    </row>
    <row r="2205" spans="1:10" customHeight="0">
      <c r="A2205" s="0">
        <f>HYPERLINK("https://dl.dropboxusercontent.com/scl/fi/3hmau4530e1lv9numq2i9/133228-f.jpg?rlkey=gm5xgncsbd1prxvjh1uu4gzgd&amp;dl=0","Click to download Image")</f>
      </c>
      <c r="B2205" s="0">
        <f>HYPERLINK("https://dl.dropboxusercontent.com/scl/fi/k39gbazhpk2502kle7ygp/mens-jackets-size-chartstravis.jpg?rlkey=klszxs98jauo1ks5aw961qc0e&amp;dl=0","Click to download SizeChart")</f>
      </c>
      <c r="C2205" s="0" t="inlineStr">
        <is>
          <t>Travis Men's Quilted Jacket</t>
        </is>
      </c>
      <c r="D2205" s="0" t="inlineStr">
        <is>
          <t>'133228</t>
        </is>
      </c>
      <c r="E2205" s="0" t="inlineStr">
        <is>
          <t>ISU TRAVI2 M GY:133228A-S</t>
        </is>
      </c>
      <c r="F2205" s="0" t="inlineStr">
        <is>
          <t>'801133228046</t>
        </is>
      </c>
      <c r="G2205" s="0" t="inlineStr">
        <is>
          <t>MENS</t>
        </is>
      </c>
      <c r="H2205" s="0" t="inlineStr">
        <is>
          <t>S</t>
        </is>
      </c>
      <c r="I2205" s="0">
        <v>69.99</v>
      </c>
      <c r="J2205" s="0">
        <v>6</v>
      </c>
    </row>
    <row r="2206" spans="1:10" customHeight="0">
      <c r="A2206" s="0">
        <f>HYPERLINK("https://dl.dropboxusercontent.com/scl/fi/3hmau4530e1lv9numq2i9/133228-f.jpg?rlkey=gm5xgncsbd1prxvjh1uu4gzgd&amp;dl=0","Click to download Image")</f>
      </c>
      <c r="B2206" s="0">
        <f>HYPERLINK("https://dl.dropboxusercontent.com/scl/fi/k39gbazhpk2502kle7ygp/mens-jackets-size-chartstravis.jpg?rlkey=klszxs98jauo1ks5aw961qc0e&amp;dl=0","Click to download SizeChart")</f>
      </c>
      <c r="C2206" s="0" t="inlineStr">
        <is>
          <t>Travis Men's Quilted Jacket</t>
        </is>
      </c>
      <c r="D2206" s="0" t="inlineStr">
        <is>
          <t>'133228</t>
        </is>
      </c>
      <c r="E2206" s="0" t="inlineStr">
        <is>
          <t>ISU TRAVI2 M GY:133228B-M</t>
        </is>
      </c>
      <c r="F2206" s="0" t="inlineStr">
        <is>
          <t>'801133228053</t>
        </is>
      </c>
      <c r="G2206" s="0" t="inlineStr">
        <is>
          <t>MENS</t>
        </is>
      </c>
      <c r="H2206" s="0" t="inlineStr">
        <is>
          <t>M</t>
        </is>
      </c>
      <c r="I2206" s="0">
        <v>69.99</v>
      </c>
      <c r="J2206" s="0">
        <v>11</v>
      </c>
    </row>
    <row r="2207" spans="1:10" customHeight="0">
      <c r="A2207" s="0">
        <f>HYPERLINK("https://dl.dropboxusercontent.com/scl/fi/3hmau4530e1lv9numq2i9/133228-f.jpg?rlkey=gm5xgncsbd1prxvjh1uu4gzgd&amp;dl=0","Click to download Image")</f>
      </c>
      <c r="B2207" s="0">
        <f>HYPERLINK("https://dl.dropboxusercontent.com/scl/fi/k39gbazhpk2502kle7ygp/mens-jackets-size-chartstravis.jpg?rlkey=klszxs98jauo1ks5aw961qc0e&amp;dl=0","Click to download SizeChart")</f>
      </c>
      <c r="C2207" s="0" t="inlineStr">
        <is>
          <t>Travis Men's Quilted Jacket</t>
        </is>
      </c>
      <c r="D2207" s="0" t="inlineStr">
        <is>
          <t>'133228</t>
        </is>
      </c>
      <c r="E2207" s="0" t="inlineStr">
        <is>
          <t>ISU TRAVI2 M GY:133228C-L</t>
        </is>
      </c>
      <c r="F2207" s="0" t="inlineStr">
        <is>
          <t>'801133228060</t>
        </is>
      </c>
      <c r="G2207" s="0" t="inlineStr">
        <is>
          <t>MENS</t>
        </is>
      </c>
      <c r="H2207" s="0" t="inlineStr">
        <is>
          <t>L</t>
        </is>
      </c>
      <c r="I2207" s="0">
        <v>69.99</v>
      </c>
      <c r="J2207" s="0">
        <v>15</v>
      </c>
    </row>
    <row r="2208" spans="1:10" customHeight="0">
      <c r="A2208" s="0">
        <f>HYPERLINK("https://dl.dropboxusercontent.com/scl/fi/3hmau4530e1lv9numq2i9/133228-f.jpg?rlkey=gm5xgncsbd1prxvjh1uu4gzgd&amp;dl=0","Click to download Image")</f>
      </c>
      <c r="B2208" s="0">
        <f>HYPERLINK("https://dl.dropboxusercontent.com/scl/fi/k39gbazhpk2502kle7ygp/mens-jackets-size-chartstravis.jpg?rlkey=klszxs98jauo1ks5aw961qc0e&amp;dl=0","Click to download SizeChart")</f>
      </c>
      <c r="C2208" s="0" t="inlineStr">
        <is>
          <t>Travis Men's Quilted Jacket</t>
        </is>
      </c>
      <c r="D2208" s="0" t="inlineStr">
        <is>
          <t>'133228</t>
        </is>
      </c>
      <c r="E2208" s="0" t="inlineStr">
        <is>
          <t>ISU TRAVI2 M GY:133228D-XL</t>
        </is>
      </c>
      <c r="F2208" s="0" t="inlineStr">
        <is>
          <t>'801133228077</t>
        </is>
      </c>
      <c r="G2208" s="0" t="inlineStr">
        <is>
          <t>MENS</t>
        </is>
      </c>
      <c r="H2208" s="0" t="inlineStr">
        <is>
          <t>XL</t>
        </is>
      </c>
      <c r="I2208" s="0">
        <v>69.99</v>
      </c>
      <c r="J2208" s="0">
        <v>18</v>
      </c>
    </row>
    <row r="2209" spans="1:10" customHeight="0">
      <c r="A2209" s="0">
        <f>HYPERLINK("https://dl.dropboxusercontent.com/scl/fi/3hmau4530e1lv9numq2i9/133228-f.jpg?rlkey=gm5xgncsbd1prxvjh1uu4gzgd&amp;dl=0","Click to download Image")</f>
      </c>
      <c r="B2209" s="0">
        <f>HYPERLINK("https://dl.dropboxusercontent.com/scl/fi/k39gbazhpk2502kle7ygp/mens-jackets-size-chartstravis.jpg?rlkey=klszxs98jauo1ks5aw961qc0e&amp;dl=0","Click to download SizeChart")</f>
      </c>
      <c r="C2209" s="0" t="inlineStr">
        <is>
          <t>Travis Men's Quilted Jacket</t>
        </is>
      </c>
      <c r="D2209" s="0" t="inlineStr">
        <is>
          <t>'133228</t>
        </is>
      </c>
      <c r="E2209" s="0" t="inlineStr">
        <is>
          <t>ISU TRAVI2 M GY:133228E-2XL</t>
        </is>
      </c>
      <c r="F2209" s="0" t="inlineStr">
        <is>
          <t>'801133228084</t>
        </is>
      </c>
      <c r="G2209" s="0" t="inlineStr">
        <is>
          <t>MENS</t>
        </is>
      </c>
      <c r="H2209" s="0" t="inlineStr">
        <is>
          <t>2XL</t>
        </is>
      </c>
      <c r="I2209" s="0">
        <v>71.99</v>
      </c>
      <c r="J2209" s="0">
        <v>10</v>
      </c>
    </row>
    <row r="2210" spans="1:10" customHeight="0">
      <c r="A2210" s="0">
        <f>HYPERLINK("https://dl.dropboxusercontent.com/scl/fi/3hmau4530e1lv9numq2i9/133228-f.jpg?rlkey=gm5xgncsbd1prxvjh1uu4gzgd&amp;dl=0","Click to download Image")</f>
      </c>
      <c r="B2210" s="0">
        <f>HYPERLINK("https://dl.dropboxusercontent.com/scl/fi/k39gbazhpk2502kle7ygp/mens-jackets-size-chartstravis.jpg?rlkey=klszxs98jauo1ks5aw961qc0e&amp;dl=0","Click to download SizeChart")</f>
      </c>
      <c r="C2210" s="0" t="inlineStr">
        <is>
          <t>Travis Men's Quilted Jacket</t>
        </is>
      </c>
      <c r="D2210" s="0" t="inlineStr">
        <is>
          <t>'133228</t>
        </is>
      </c>
      <c r="E2210" s="0" t="inlineStr">
        <is>
          <t>ISU TRAVI2 M GY:133228F-3XL</t>
        </is>
      </c>
      <c r="F2210" s="0" t="inlineStr">
        <is>
          <t>'801133228091</t>
        </is>
      </c>
      <c r="G2210" s="0" t="inlineStr">
        <is>
          <t>MENS</t>
        </is>
      </c>
      <c r="H2210" s="0" t="inlineStr">
        <is>
          <t>3XL</t>
        </is>
      </c>
      <c r="I2210" s="0">
        <v>71.99</v>
      </c>
      <c r="J2210" s="0">
        <v>7</v>
      </c>
    </row>
    <row r="2211" spans="1:10" customHeight="0">
      <c r="A2211" s="0">
        <f>HYPERLINK("https://dl.dropboxusercontent.com/scl/fi/3hmau4530e1lv9numq2i9/133228-f.jpg?rlkey=gm5xgncsbd1prxvjh1uu4gzgd&amp;dl=0","Click to download Image")</f>
      </c>
      <c r="B2211" s="0">
        <f>HYPERLINK("https://dl.dropboxusercontent.com/scl/fi/k39gbazhpk2502kle7ygp/mens-jackets-size-chartstravis.jpg?rlkey=klszxs98jauo1ks5aw961qc0e&amp;dl=0","Click to download SizeChart")</f>
      </c>
      <c r="C2211" s="0" t="inlineStr">
        <is>
          <t>Travis Men's Quilted Jacket</t>
        </is>
      </c>
      <c r="D2211" s="0" t="inlineStr">
        <is>
          <t>'133228</t>
        </is>
      </c>
      <c r="E2211" s="0" t="inlineStr">
        <is>
          <t>ISU TRAVI2 M GY 12PK:133228Z-12PK</t>
        </is>
      </c>
      <c r="F2211" s="0" t="inlineStr">
        <is>
          <t>'801133228992</t>
        </is>
      </c>
      <c r="G2211" s="0" t="inlineStr">
        <is>
          <t>MENS</t>
        </is>
      </c>
      <c r="H2211" s="0" t="inlineStr">
        <is>
          <t>12 PACK</t>
        </is>
      </c>
      <c r="I2211" s="0">
        <v>678</v>
      </c>
      <c r="J2211" s="0">
        <v>5</v>
      </c>
    </row>
    <row r="2212" spans="1:10" customHeight="0">
      <c r="A2212" s="0">
        <f>HYPERLINK("https://dl.dropboxusercontent.com/scl/fi/obefa3xc91sp8tb22fgp8/103557-af.jpg?rlkey=bts0wuo1b75sd179gcwdvwhjb&amp;dl=0","Click to download Image")</f>
      </c>
      <c r="B2212" s="0">
        <f>HYPERLINK("https://dl.dropboxusercontent.com/scl/fi/qpr3dm7x6x3linf7l4bpc/size-charts-mens-athletic-fit-shirt-1-1.jpg?rlkey=17jibud86taj7vacghcvfd33r&amp;dl=0","Click to download SizeChart")</f>
      </c>
      <c r="C2212" s="0" t="inlineStr">
        <is>
          <t>Meyer Bike Jersey</t>
        </is>
      </c>
      <c r="D2212" s="0" t="inlineStr">
        <is>
          <t>'103557</t>
        </is>
      </c>
      <c r="E2212" s="0" t="inlineStr">
        <is>
          <t>MEYER:103557A-S</t>
        </is>
      </c>
      <c r="F2212" s="0" t="inlineStr">
        <is>
          <t>'080010355701</t>
        </is>
      </c>
      <c r="G2212" s="0" t="inlineStr">
        <is>
          <t>MENS</t>
        </is>
      </c>
      <c r="H2212" s="0" t="inlineStr">
        <is>
          <t>S</t>
        </is>
      </c>
      <c r="I2212" s="0">
        <v>58.99</v>
      </c>
      <c r="J2212" s="0">
        <v>31</v>
      </c>
    </row>
    <row r="2213" spans="1:10" customHeight="0">
      <c r="A2213" s="0">
        <f>HYPERLINK("https://dl.dropboxusercontent.com/scl/fi/obefa3xc91sp8tb22fgp8/103557-af.jpg?rlkey=bts0wuo1b75sd179gcwdvwhjb&amp;dl=0","Click to download Image")</f>
      </c>
      <c r="B2213" s="0">
        <f>HYPERLINK("https://dl.dropboxusercontent.com/scl/fi/qpr3dm7x6x3linf7l4bpc/size-charts-mens-athletic-fit-shirt-1-1.jpg?rlkey=17jibud86taj7vacghcvfd33r&amp;dl=0","Click to download SizeChart")</f>
      </c>
      <c r="C2213" s="0" t="inlineStr">
        <is>
          <t>Meyer Bike Jersey</t>
        </is>
      </c>
      <c r="D2213" s="0" t="inlineStr">
        <is>
          <t>'103557</t>
        </is>
      </c>
      <c r="E2213" s="0" t="inlineStr">
        <is>
          <t>MEYER:103557B-M</t>
        </is>
      </c>
      <c r="F2213" s="0" t="inlineStr">
        <is>
          <t>'080010355702</t>
        </is>
      </c>
      <c r="G2213" s="0" t="inlineStr">
        <is>
          <t>MENS</t>
        </is>
      </c>
      <c r="H2213" s="0" t="inlineStr">
        <is>
          <t>M</t>
        </is>
      </c>
      <c r="I2213" s="0">
        <v>58.99</v>
      </c>
      <c r="J2213" s="0">
        <v>36</v>
      </c>
    </row>
    <row r="2214" spans="1:10" customHeight="0">
      <c r="A2214" s="0">
        <f>HYPERLINK("https://dl.dropboxusercontent.com/scl/fi/obefa3xc91sp8tb22fgp8/103557-af.jpg?rlkey=bts0wuo1b75sd179gcwdvwhjb&amp;dl=0","Click to download Image")</f>
      </c>
      <c r="B2214" s="0">
        <f>HYPERLINK("https://dl.dropboxusercontent.com/scl/fi/qpr3dm7x6x3linf7l4bpc/size-charts-mens-athletic-fit-shirt-1-1.jpg?rlkey=17jibud86taj7vacghcvfd33r&amp;dl=0","Click to download SizeChart")</f>
      </c>
      <c r="C2214" s="0" t="inlineStr">
        <is>
          <t>Meyer Bike Jersey</t>
        </is>
      </c>
      <c r="D2214" s="0" t="inlineStr">
        <is>
          <t>'103557</t>
        </is>
      </c>
      <c r="E2214" s="0" t="inlineStr">
        <is>
          <t>MEYER:103557C-L</t>
        </is>
      </c>
      <c r="F2214" s="0" t="inlineStr">
        <is>
          <t>'080010355703</t>
        </is>
      </c>
      <c r="G2214" s="0" t="inlineStr">
        <is>
          <t>MENS</t>
        </is>
      </c>
      <c r="H2214" s="0" t="inlineStr">
        <is>
          <t>L</t>
        </is>
      </c>
      <c r="I2214" s="0">
        <v>58.99</v>
      </c>
      <c r="J2214" s="0">
        <v>31</v>
      </c>
    </row>
    <row r="2215" spans="1:10" customHeight="0">
      <c r="A2215" s="0">
        <f>HYPERLINK("https://dl.dropboxusercontent.com/scl/fi/obefa3xc91sp8tb22fgp8/103557-af.jpg?rlkey=bts0wuo1b75sd179gcwdvwhjb&amp;dl=0","Click to download Image")</f>
      </c>
      <c r="B2215" s="0">
        <f>HYPERLINK("https://dl.dropboxusercontent.com/scl/fi/qpr3dm7x6x3linf7l4bpc/size-charts-mens-athletic-fit-shirt-1-1.jpg?rlkey=17jibud86taj7vacghcvfd33r&amp;dl=0","Click to download SizeChart")</f>
      </c>
      <c r="C2215" s="0" t="inlineStr">
        <is>
          <t>Meyer Bike Jersey</t>
        </is>
      </c>
      <c r="D2215" s="0" t="inlineStr">
        <is>
          <t>'103557</t>
        </is>
      </c>
      <c r="E2215" s="0" t="inlineStr">
        <is>
          <t>MEYER:103557D-XL</t>
        </is>
      </c>
      <c r="F2215" s="0" t="inlineStr">
        <is>
          <t>'080010355704</t>
        </is>
      </c>
      <c r="G2215" s="0" t="inlineStr">
        <is>
          <t>MENS</t>
        </is>
      </c>
      <c r="H2215" s="0" t="inlineStr">
        <is>
          <t>XL</t>
        </is>
      </c>
      <c r="I2215" s="0">
        <v>58.99</v>
      </c>
      <c r="J2215" s="0">
        <v>35</v>
      </c>
    </row>
    <row r="2216" spans="1:10" customHeight="0">
      <c r="A2216" s="0">
        <f>HYPERLINK("https://dl.dropboxusercontent.com/scl/fi/obefa3xc91sp8tb22fgp8/103557-af.jpg?rlkey=bts0wuo1b75sd179gcwdvwhjb&amp;dl=0","Click to download Image")</f>
      </c>
      <c r="B2216" s="0">
        <f>HYPERLINK("https://dl.dropboxusercontent.com/scl/fi/qpr3dm7x6x3linf7l4bpc/size-charts-mens-athletic-fit-shirt-1-1.jpg?rlkey=17jibud86taj7vacghcvfd33r&amp;dl=0","Click to download SizeChart")</f>
      </c>
      <c r="C2216" s="0" t="inlineStr">
        <is>
          <t>Meyer Bike Jersey</t>
        </is>
      </c>
      <c r="D2216" s="0" t="inlineStr">
        <is>
          <t>'103557</t>
        </is>
      </c>
      <c r="E2216" s="0" t="inlineStr">
        <is>
          <t>MEYER:103557E-2XL</t>
        </is>
      </c>
      <c r="F2216" s="0" t="inlineStr">
        <is>
          <t>'080010355705</t>
        </is>
      </c>
      <c r="G2216" s="0" t="inlineStr">
        <is>
          <t>MENS</t>
        </is>
      </c>
      <c r="H2216" s="0" t="inlineStr">
        <is>
          <t>2XL</t>
        </is>
      </c>
      <c r="I2216" s="0">
        <v>58.99</v>
      </c>
      <c r="J2216" s="0">
        <v>30</v>
      </c>
    </row>
    <row r="2217" spans="1:10" customHeight="0">
      <c r="A2217" s="0">
        <f>HYPERLINK("https://dl.dropboxusercontent.com/scl/fi/obefa3xc91sp8tb22fgp8/103557-af.jpg?rlkey=bts0wuo1b75sd179gcwdvwhjb&amp;dl=0","Click to download Image")</f>
      </c>
      <c r="B2217" s="0">
        <f>HYPERLINK("https://dl.dropboxusercontent.com/scl/fi/qpr3dm7x6x3linf7l4bpc/size-charts-mens-athletic-fit-shirt-1-1.jpg?rlkey=17jibud86taj7vacghcvfd33r&amp;dl=0","Click to download SizeChart")</f>
      </c>
      <c r="C2217" s="0" t="inlineStr">
        <is>
          <t>Meyer Bike Jersey</t>
        </is>
      </c>
      <c r="D2217" s="0" t="inlineStr">
        <is>
          <t>'103557</t>
        </is>
      </c>
      <c r="E2217" s="0" t="inlineStr">
        <is>
          <t>MEYER:103557F-3XL</t>
        </is>
      </c>
      <c r="F2217" s="0" t="inlineStr">
        <is>
          <t>'080010355706</t>
        </is>
      </c>
      <c r="G2217" s="0" t="inlineStr">
        <is>
          <t>MENS</t>
        </is>
      </c>
      <c r="H2217" s="0" t="inlineStr">
        <is>
          <t>3XL</t>
        </is>
      </c>
      <c r="I2217" s="0">
        <v>58.99</v>
      </c>
      <c r="J2217" s="0">
        <v>16</v>
      </c>
    </row>
    <row r="2218" spans="1:10" customHeight="0">
      <c r="A2218" s="0">
        <f>HYPERLINK("https://dl.dropboxusercontent.com/scl/fi/doiadz61vwjc9wu4aggfk/103558-af.jpg?rlkey=83xzm9t1hncmchfrugc6yee14&amp;dl=0","Click to download Image")</f>
      </c>
      <c r="B2218" s="0">
        <f>HYPERLINK("https://dl.dropboxusercontent.com/scl/fi/q5plmm41hl7pbbxxfmz6r/size-charts-mens-athletic-fit-shirt-1.jpg?rlkey=oawbp991vvvibsvzbvi4z22pf&amp;dl=0","Click to download SizeChart")</f>
      </c>
      <c r="C2218" s="0" t="inlineStr">
        <is>
          <t>Lee Bike Jersey</t>
        </is>
      </c>
      <c r="D2218" s="0" t="inlineStr">
        <is>
          <t>'103558</t>
        </is>
      </c>
      <c r="E2218" s="0" t="inlineStr">
        <is>
          <t>LEE:103558A-S</t>
        </is>
      </c>
      <c r="F2218" s="0" t="inlineStr">
        <is>
          <t>'080010355801</t>
        </is>
      </c>
      <c r="G2218" s="0" t="inlineStr">
        <is>
          <t>MENS</t>
        </is>
      </c>
      <c r="H2218" s="0" t="inlineStr">
        <is>
          <t>S</t>
        </is>
      </c>
      <c r="I2218" s="0">
        <v>58.99</v>
      </c>
      <c r="J2218" s="0">
        <v>19</v>
      </c>
    </row>
    <row r="2219" spans="1:10" customHeight="0">
      <c r="A2219" s="0">
        <f>HYPERLINK("https://dl.dropboxusercontent.com/scl/fi/doiadz61vwjc9wu4aggfk/103558-af.jpg?rlkey=83xzm9t1hncmchfrugc6yee14&amp;dl=0","Click to download Image")</f>
      </c>
      <c r="B2219" s="0">
        <f>HYPERLINK("https://dl.dropboxusercontent.com/scl/fi/q5plmm41hl7pbbxxfmz6r/size-charts-mens-athletic-fit-shirt-1.jpg?rlkey=oawbp991vvvibsvzbvi4z22pf&amp;dl=0","Click to download SizeChart")</f>
      </c>
      <c r="C2219" s="0" t="inlineStr">
        <is>
          <t>Lee Bike Jersey</t>
        </is>
      </c>
      <c r="D2219" s="0" t="inlineStr">
        <is>
          <t>'103558</t>
        </is>
      </c>
      <c r="E2219" s="0" t="inlineStr">
        <is>
          <t>LEE:103558B-M</t>
        </is>
      </c>
      <c r="F2219" s="0" t="inlineStr">
        <is>
          <t>'080010355802</t>
        </is>
      </c>
      <c r="G2219" s="0" t="inlineStr">
        <is>
          <t>MENS</t>
        </is>
      </c>
      <c r="H2219" s="0" t="inlineStr">
        <is>
          <t>M</t>
        </is>
      </c>
      <c r="I2219" s="0">
        <v>58.99</v>
      </c>
      <c r="J2219" s="0">
        <v>5</v>
      </c>
    </row>
    <row r="2220" spans="1:10" customHeight="0">
      <c r="A2220" s="0">
        <f>HYPERLINK("https://dl.dropboxusercontent.com/scl/fi/doiadz61vwjc9wu4aggfk/103558-af.jpg?rlkey=83xzm9t1hncmchfrugc6yee14&amp;dl=0","Click to download Image")</f>
      </c>
      <c r="B2220" s="0">
        <f>HYPERLINK("https://dl.dropboxusercontent.com/scl/fi/q5plmm41hl7pbbxxfmz6r/size-charts-mens-athletic-fit-shirt-1.jpg?rlkey=oawbp991vvvibsvzbvi4z22pf&amp;dl=0","Click to download SizeChart")</f>
      </c>
      <c r="C2220" s="0" t="inlineStr">
        <is>
          <t>Lee Bike Jersey</t>
        </is>
      </c>
      <c r="D2220" s="0" t="inlineStr">
        <is>
          <t>'103558</t>
        </is>
      </c>
      <c r="E2220" s="0" t="inlineStr">
        <is>
          <t>LEE:103558C-L</t>
        </is>
      </c>
      <c r="F2220" s="0" t="inlineStr">
        <is>
          <t>'080010355803</t>
        </is>
      </c>
      <c r="G2220" s="0" t="inlineStr">
        <is>
          <t>MENS</t>
        </is>
      </c>
      <c r="H2220" s="0" t="inlineStr">
        <is>
          <t>L</t>
        </is>
      </c>
      <c r="I2220" s="0">
        <v>58.99</v>
      </c>
      <c r="J2220" s="0">
        <v>0</v>
      </c>
    </row>
    <row r="2221" spans="1:10" customHeight="0">
      <c r="A2221" s="0">
        <f>HYPERLINK("https://dl.dropboxusercontent.com/scl/fi/doiadz61vwjc9wu4aggfk/103558-af.jpg?rlkey=83xzm9t1hncmchfrugc6yee14&amp;dl=0","Click to download Image")</f>
      </c>
      <c r="B2221" s="0">
        <f>HYPERLINK("https://dl.dropboxusercontent.com/scl/fi/q5plmm41hl7pbbxxfmz6r/size-charts-mens-athletic-fit-shirt-1.jpg?rlkey=oawbp991vvvibsvzbvi4z22pf&amp;dl=0","Click to download SizeChart")</f>
      </c>
      <c r="C2221" s="0" t="inlineStr">
        <is>
          <t>Lee Bike Jersey</t>
        </is>
      </c>
      <c r="D2221" s="0" t="inlineStr">
        <is>
          <t>'103558</t>
        </is>
      </c>
      <c r="E2221" s="0" t="inlineStr">
        <is>
          <t>LEE:103558D-XL</t>
        </is>
      </c>
      <c r="F2221" s="0" t="inlineStr">
        <is>
          <t>'080010355804</t>
        </is>
      </c>
      <c r="G2221" s="0" t="inlineStr">
        <is>
          <t>MENS</t>
        </is>
      </c>
      <c r="H2221" s="0" t="inlineStr">
        <is>
          <t>XL</t>
        </is>
      </c>
      <c r="I2221" s="0">
        <v>58.99</v>
      </c>
      <c r="J2221" s="0">
        <v>2</v>
      </c>
    </row>
    <row r="2222" spans="1:10" customHeight="0">
      <c r="A2222" s="0">
        <f>HYPERLINK("https://dl.dropboxusercontent.com/scl/fi/doiadz61vwjc9wu4aggfk/103558-af.jpg?rlkey=83xzm9t1hncmchfrugc6yee14&amp;dl=0","Click to download Image")</f>
      </c>
      <c r="B2222" s="0">
        <f>HYPERLINK("https://dl.dropboxusercontent.com/scl/fi/q5plmm41hl7pbbxxfmz6r/size-charts-mens-athletic-fit-shirt-1.jpg?rlkey=oawbp991vvvibsvzbvi4z22pf&amp;dl=0","Click to download SizeChart")</f>
      </c>
      <c r="C2222" s="0" t="inlineStr">
        <is>
          <t>Lee Bike Jersey</t>
        </is>
      </c>
      <c r="D2222" s="0" t="inlineStr">
        <is>
          <t>'103558</t>
        </is>
      </c>
      <c r="E2222" s="0" t="inlineStr">
        <is>
          <t>LEE:103558E-2XL</t>
        </is>
      </c>
      <c r="F2222" s="0" t="inlineStr">
        <is>
          <t>'080010355805</t>
        </is>
      </c>
      <c r="G2222" s="0" t="inlineStr">
        <is>
          <t>MENS</t>
        </is>
      </c>
      <c r="H2222" s="0" t="inlineStr">
        <is>
          <t>2XL</t>
        </is>
      </c>
      <c r="I2222" s="0">
        <v>58.99</v>
      </c>
      <c r="J2222" s="0">
        <v>5</v>
      </c>
    </row>
    <row r="2223" spans="1:10" customHeight="0">
      <c r="A2223" s="0">
        <f>HYPERLINK("https://dl.dropboxusercontent.com/scl/fi/doiadz61vwjc9wu4aggfk/103558-af.jpg?rlkey=83xzm9t1hncmchfrugc6yee14&amp;dl=0","Click to download Image")</f>
      </c>
      <c r="B2223" s="0">
        <f>HYPERLINK("https://dl.dropboxusercontent.com/scl/fi/q5plmm41hl7pbbxxfmz6r/size-charts-mens-athletic-fit-shirt-1.jpg?rlkey=oawbp991vvvibsvzbvi4z22pf&amp;dl=0","Click to download SizeChart")</f>
      </c>
      <c r="C2223" s="0" t="inlineStr">
        <is>
          <t>Lee Bike Jersey</t>
        </is>
      </c>
      <c r="D2223" s="0" t="inlineStr">
        <is>
          <t>'103558</t>
        </is>
      </c>
      <c r="E2223" s="0" t="inlineStr">
        <is>
          <t>LEE:103558F-3XL</t>
        </is>
      </c>
      <c r="F2223" s="0" t="inlineStr">
        <is>
          <t>'080010355806</t>
        </is>
      </c>
      <c r="G2223" s="0" t="inlineStr">
        <is>
          <t>MENS</t>
        </is>
      </c>
      <c r="H2223" s="0" t="inlineStr">
        <is>
          <t>3XL</t>
        </is>
      </c>
      <c r="I2223" s="0">
        <v>58.99</v>
      </c>
      <c r="J2223" s="0">
        <v>3</v>
      </c>
    </row>
    <row r="2224" spans="1:10" customHeight="0">
      <c r="A2224" s="0">
        <f>HYPERLINK("https://dl.dropboxusercontent.com/scl/fi/slv30s13z3a8pb78cazkb/tristaisu31908.jpg?rlkey=eld61p1ikydcr1y6iguqf9wrh&amp;dl=0","Click to download Image")</f>
      </c>
      <c r="B2224" s="0">
        <f>HYPERLINK("https://dl.dropboxusercontent.com/scl/fi/wtuxpyv5mfdap5g7tx9ak/womens-jackets-size-chartstrista.jpg?rlkey=jit4krv800om5g7k529aesyi2&amp;dl=0","Click to download SizeChart")</f>
      </c>
      <c r="C2224" s="0" t="inlineStr">
        <is>
          <t>Trista Women's Puffer Jacket</t>
        </is>
      </c>
      <c r="D2224" s="0" t="inlineStr">
        <is>
          <t>'113404</t>
        </is>
      </c>
      <c r="E2224" s="0" t="inlineStr">
        <is>
          <t>ISU TRISTA W BLACK:113404A-S</t>
        </is>
      </c>
      <c r="F2224" s="0" t="inlineStr">
        <is>
          <t>'801113404040</t>
        </is>
      </c>
      <c r="G2224" s="0" t="inlineStr">
        <is>
          <t>WOMENS</t>
        </is>
      </c>
      <c r="H2224" s="0" t="inlineStr">
        <is>
          <t>S</t>
        </is>
      </c>
      <c r="I2224" s="0">
        <v>99.99</v>
      </c>
      <c r="J2224" s="0">
        <v>0</v>
      </c>
    </row>
    <row r="2225" spans="1:10" customHeight="0">
      <c r="A2225" s="0">
        <f>HYPERLINK("https://dl.dropboxusercontent.com/scl/fi/slv30s13z3a8pb78cazkb/tristaisu31908.jpg?rlkey=eld61p1ikydcr1y6iguqf9wrh&amp;dl=0","Click to download Image")</f>
      </c>
      <c r="B2225" s="0">
        <f>HYPERLINK("https://dl.dropboxusercontent.com/scl/fi/wtuxpyv5mfdap5g7tx9ak/womens-jackets-size-chartstrista.jpg?rlkey=jit4krv800om5g7k529aesyi2&amp;dl=0","Click to download SizeChart")</f>
      </c>
      <c r="C2225" s="0" t="inlineStr">
        <is>
          <t>Trista Women's Puffer Jacket</t>
        </is>
      </c>
      <c r="D2225" s="0" t="inlineStr">
        <is>
          <t>'113404</t>
        </is>
      </c>
      <c r="E2225" s="0" t="inlineStr">
        <is>
          <t>ISU TRISTA W BLACK:113404B-M</t>
        </is>
      </c>
      <c r="F2225" s="0" t="inlineStr">
        <is>
          <t>'801113404057</t>
        </is>
      </c>
      <c r="G2225" s="0" t="inlineStr">
        <is>
          <t>WOMENS</t>
        </is>
      </c>
      <c r="H2225" s="0" t="inlineStr">
        <is>
          <t>M</t>
        </is>
      </c>
      <c r="I2225" s="0">
        <v>99.99</v>
      </c>
      <c r="J2225" s="0">
        <v>2</v>
      </c>
    </row>
    <row r="2226" spans="1:10" customHeight="0">
      <c r="A2226" s="0">
        <f>HYPERLINK("https://dl.dropboxusercontent.com/scl/fi/slv30s13z3a8pb78cazkb/tristaisu31908.jpg?rlkey=eld61p1ikydcr1y6iguqf9wrh&amp;dl=0","Click to download Image")</f>
      </c>
      <c r="B2226" s="0">
        <f>HYPERLINK("https://dl.dropboxusercontent.com/scl/fi/wtuxpyv5mfdap5g7tx9ak/womens-jackets-size-chartstrista.jpg?rlkey=jit4krv800om5g7k529aesyi2&amp;dl=0","Click to download SizeChart")</f>
      </c>
      <c r="C2226" s="0" t="inlineStr">
        <is>
          <t>Trista Women's Puffer Jacket</t>
        </is>
      </c>
      <c r="D2226" s="0" t="inlineStr">
        <is>
          <t>'113404</t>
        </is>
      </c>
      <c r="E2226" s="0" t="inlineStr">
        <is>
          <t>ISU TRISTA W BLACK:113404C-L</t>
        </is>
      </c>
      <c r="F2226" s="0" t="inlineStr">
        <is>
          <t>'801113404064</t>
        </is>
      </c>
      <c r="G2226" s="0" t="inlineStr">
        <is>
          <t>WOMENS</t>
        </is>
      </c>
      <c r="H2226" s="0" t="inlineStr">
        <is>
          <t>L</t>
        </is>
      </c>
      <c r="I2226" s="0">
        <v>99.99</v>
      </c>
      <c r="J2226" s="0">
        <v>10</v>
      </c>
    </row>
    <row r="2227" spans="1:10" customHeight="0">
      <c r="A2227" s="0">
        <f>HYPERLINK("https://dl.dropboxusercontent.com/scl/fi/slv30s13z3a8pb78cazkb/tristaisu31908.jpg?rlkey=eld61p1ikydcr1y6iguqf9wrh&amp;dl=0","Click to download Image")</f>
      </c>
      <c r="B2227" s="0">
        <f>HYPERLINK("https://dl.dropboxusercontent.com/scl/fi/wtuxpyv5mfdap5g7tx9ak/womens-jackets-size-chartstrista.jpg?rlkey=jit4krv800om5g7k529aesyi2&amp;dl=0","Click to download SizeChart")</f>
      </c>
      <c r="C2227" s="0" t="inlineStr">
        <is>
          <t>Trista Women's Puffer Jacket</t>
        </is>
      </c>
      <c r="D2227" s="0" t="inlineStr">
        <is>
          <t>'113404</t>
        </is>
      </c>
      <c r="E2227" s="0" t="inlineStr">
        <is>
          <t>ISU TRISTA W BLACK:113404D-XL</t>
        </is>
      </c>
      <c r="F2227" s="0" t="inlineStr">
        <is>
          <t>'801113404071</t>
        </is>
      </c>
      <c r="G2227" s="0" t="inlineStr">
        <is>
          <t>WOMENS</t>
        </is>
      </c>
      <c r="H2227" s="0" t="inlineStr">
        <is>
          <t>XL</t>
        </is>
      </c>
      <c r="I2227" s="0">
        <v>99.99</v>
      </c>
      <c r="J2227" s="0">
        <v>12</v>
      </c>
    </row>
    <row r="2228" spans="1:10" customHeight="0">
      <c r="A2228" s="0">
        <f>HYPERLINK("https://dl.dropboxusercontent.com/scl/fi/slv30s13z3a8pb78cazkb/tristaisu31908.jpg?rlkey=eld61p1ikydcr1y6iguqf9wrh&amp;dl=0","Click to download Image")</f>
      </c>
      <c r="B2228" s="0">
        <f>HYPERLINK("https://dl.dropboxusercontent.com/scl/fi/wtuxpyv5mfdap5g7tx9ak/womens-jackets-size-chartstrista.jpg?rlkey=jit4krv800om5g7k529aesyi2&amp;dl=0","Click to download SizeChart")</f>
      </c>
      <c r="C2228" s="0" t="inlineStr">
        <is>
          <t>Trista Women's Puffer Jacket</t>
        </is>
      </c>
      <c r="D2228" s="0" t="inlineStr">
        <is>
          <t>'113404</t>
        </is>
      </c>
      <c r="E2228" s="0" t="inlineStr">
        <is>
          <t>ISU TRISTA W BLACK:113404E-2XL</t>
        </is>
      </c>
      <c r="F2228" s="0" t="inlineStr">
        <is>
          <t>'801113404088</t>
        </is>
      </c>
      <c r="G2228" s="0" t="inlineStr">
        <is>
          <t>WOMENS</t>
        </is>
      </c>
      <c r="H2228" s="0" t="inlineStr">
        <is>
          <t>2XL</t>
        </is>
      </c>
      <c r="I2228" s="0">
        <v>101.99</v>
      </c>
      <c r="J2228" s="0">
        <v>11</v>
      </c>
    </row>
    <row r="2229" spans="1:10" customHeight="0">
      <c r="A2229" s="0">
        <f>HYPERLINK("https://dl.dropboxusercontent.com/scl/fi/slv30s13z3a8pb78cazkb/tristaisu31908.jpg?rlkey=eld61p1ikydcr1y6iguqf9wrh&amp;dl=0","Click to download Image")</f>
      </c>
      <c r="B2229" s="0">
        <f>HYPERLINK("https://dl.dropboxusercontent.com/scl/fi/wtuxpyv5mfdap5g7tx9ak/womens-jackets-size-chartstrista.jpg?rlkey=jit4krv800om5g7k529aesyi2&amp;dl=0","Click to download SizeChart")</f>
      </c>
      <c r="C2229" s="0" t="inlineStr">
        <is>
          <t>Trista Women's Puffer Jacket</t>
        </is>
      </c>
      <c r="D2229" s="0" t="inlineStr">
        <is>
          <t>'113404</t>
        </is>
      </c>
      <c r="E2229" s="0" t="inlineStr">
        <is>
          <t>ISU TRISTA W BLACK:113404F-3XL</t>
        </is>
      </c>
      <c r="F2229" s="0" t="inlineStr">
        <is>
          <t>'801113404095</t>
        </is>
      </c>
      <c r="G2229" s="0" t="inlineStr">
        <is>
          <t>WOMENS</t>
        </is>
      </c>
      <c r="H2229" s="0" t="inlineStr">
        <is>
          <t>3XL</t>
        </is>
      </c>
      <c r="I2229" s="0">
        <v>101.99</v>
      </c>
      <c r="J2229" s="0">
        <v>5</v>
      </c>
    </row>
    <row r="2230" spans="1:10" customHeight="0">
      <c r="A2230" s="0">
        <f>HYPERLINK("https://dl.dropboxusercontent.com/scl/fi/slv30s13z3a8pb78cazkb/tristaisu31908.jpg?rlkey=eld61p1ikydcr1y6iguqf9wrh&amp;dl=0","Click to download Image")</f>
      </c>
      <c r="B2230" s="0">
        <f>HYPERLINK("https://dl.dropboxusercontent.com/scl/fi/wtuxpyv5mfdap5g7tx9ak/womens-jackets-size-chartstrista.jpg?rlkey=jit4krv800om5g7k529aesyi2&amp;dl=0","Click to download SizeChart")</f>
      </c>
      <c r="C2230" s="0" t="inlineStr">
        <is>
          <t>Trista Women's Puffer Jacket</t>
        </is>
      </c>
      <c r="D2230" s="0" t="inlineStr">
        <is>
          <t>'113404</t>
        </is>
      </c>
      <c r="E2230" s="0" t="inlineStr">
        <is>
          <t>ISU TRISTA W BLACK 12 PACK:113404Z-12PK</t>
        </is>
      </c>
      <c r="F2230" s="0" t="inlineStr">
        <is>
          <t>'801113404996</t>
        </is>
      </c>
      <c r="G2230" s="0" t="inlineStr">
        <is>
          <t>WOMENS</t>
        </is>
      </c>
      <c r="H2230" s="0" t="inlineStr">
        <is>
          <t>12 PACK</t>
        </is>
      </c>
      <c r="I2230" s="0">
        <v>960</v>
      </c>
      <c r="J2230" s="0">
        <v>0</v>
      </c>
    </row>
    <row r="2231" spans="1:10" customHeight="0">
      <c r="A2231" s="0">
        <f>HYPERLINK("https://dl.dropboxusercontent.com/scl/fi/5a6ujtp6nj4xv00s1m9kk/112851-af.jpg?rlkey=8r0ckslpo2f7vqvwl1sdxhnnd&amp;dl=0","Click to download Image")</f>
      </c>
      <c r="C2231" s="0" t="inlineStr">
        <is>
          <t>Urban Men's Performance Beanie</t>
        </is>
      </c>
      <c r="D2231" s="0" t="inlineStr">
        <is>
          <t>'112851</t>
        </is>
      </c>
      <c r="E2231" s="0" t="inlineStr">
        <is>
          <t>ISU URBAN:112851</t>
        </is>
      </c>
      <c r="F2231" s="0" t="inlineStr">
        <is>
          <t>'701112851015</t>
        </is>
      </c>
      <c r="G2231" s="0" t="inlineStr">
        <is>
          <t>MENS</t>
        </is>
      </c>
      <c r="H2231" s="0" t="inlineStr">
        <is>
          <t>STANDARD MENS</t>
        </is>
      </c>
      <c r="I2231" s="0">
        <v>19.99</v>
      </c>
      <c r="J2231" s="0">
        <v>42</v>
      </c>
    </row>
    <row r="2232" spans="1:10" customHeight="0">
      <c r="A2232" s="0">
        <f>HYPERLINK("https://dl.dropboxusercontent.com/scl/fi/hi0hqi5olkc2w2hgmrmsg/veronicaisu79482.jpg?rlkey=749yohqvz042wdvcm6jtyzi50&amp;dl=0","Click to download Image")</f>
      </c>
      <c r="B2232" s="0">
        <f>HYPERLINK("https://dl.dropboxusercontent.com/scl/fi/u244xlhzhorg64z89cs1c/womens-size-chartsveronica.jpg?rlkey=b4t87mt98h9mt2xqqnvr2hghl&amp;dl=0","Click to download SizeChart")</f>
      </c>
      <c r="C2232" s="0" t="inlineStr">
        <is>
          <t>Veronica Women's Canvas Jacket</t>
        </is>
      </c>
      <c r="D2232" s="0" t="inlineStr">
        <is>
          <t>'113275</t>
        </is>
      </c>
      <c r="E2232" s="0" t="inlineStr">
        <is>
          <t>ISU VERONICA GOLD:113275A-S</t>
        </is>
      </c>
      <c r="F2232" s="0" t="inlineStr">
        <is>
          <t>'801113275046</t>
        </is>
      </c>
      <c r="G2232" s="0" t="inlineStr">
        <is>
          <t>WOMENS</t>
        </is>
      </c>
      <c r="H2232" s="0" t="inlineStr">
        <is>
          <t>S</t>
        </is>
      </c>
      <c r="I2232" s="0">
        <v>59.99</v>
      </c>
      <c r="J2232" s="0">
        <v>1</v>
      </c>
    </row>
    <row r="2233" spans="1:10" customHeight="0">
      <c r="A2233" s="0">
        <f>HYPERLINK("https://dl.dropboxusercontent.com/scl/fi/hi0hqi5olkc2w2hgmrmsg/veronicaisu79482.jpg?rlkey=749yohqvz042wdvcm6jtyzi50&amp;dl=0","Click to download Image")</f>
      </c>
      <c r="B2233" s="0">
        <f>HYPERLINK("https://dl.dropboxusercontent.com/scl/fi/u244xlhzhorg64z89cs1c/womens-size-chartsveronica.jpg?rlkey=b4t87mt98h9mt2xqqnvr2hghl&amp;dl=0","Click to download SizeChart")</f>
      </c>
      <c r="C2233" s="0" t="inlineStr">
        <is>
          <t>Veronica Women's Canvas Jacket</t>
        </is>
      </c>
      <c r="D2233" s="0" t="inlineStr">
        <is>
          <t>'113275</t>
        </is>
      </c>
      <c r="E2233" s="0" t="inlineStr">
        <is>
          <t>ISU VERONICA GOLD:113275B-M</t>
        </is>
      </c>
      <c r="F2233" s="0" t="inlineStr">
        <is>
          <t>'801113275053</t>
        </is>
      </c>
      <c r="G2233" s="0" t="inlineStr">
        <is>
          <t>WOMENS</t>
        </is>
      </c>
      <c r="H2233" s="0" t="inlineStr">
        <is>
          <t>M</t>
        </is>
      </c>
      <c r="I2233" s="0">
        <v>59.99</v>
      </c>
      <c r="J2233" s="0">
        <v>9</v>
      </c>
    </row>
    <row r="2234" spans="1:10" customHeight="0">
      <c r="A2234" s="0">
        <f>HYPERLINK("https://dl.dropboxusercontent.com/scl/fi/hi0hqi5olkc2w2hgmrmsg/veronicaisu79482.jpg?rlkey=749yohqvz042wdvcm6jtyzi50&amp;dl=0","Click to download Image")</f>
      </c>
      <c r="B2234" s="0">
        <f>HYPERLINK("https://dl.dropboxusercontent.com/scl/fi/u244xlhzhorg64z89cs1c/womens-size-chartsveronica.jpg?rlkey=b4t87mt98h9mt2xqqnvr2hghl&amp;dl=0","Click to download SizeChart")</f>
      </c>
      <c r="C2234" s="0" t="inlineStr">
        <is>
          <t>Veronica Women's Canvas Jacket</t>
        </is>
      </c>
      <c r="D2234" s="0" t="inlineStr">
        <is>
          <t>'113275</t>
        </is>
      </c>
      <c r="E2234" s="0" t="inlineStr">
        <is>
          <t>ISU VERONICA GOLD:113275C-L</t>
        </is>
      </c>
      <c r="F2234" s="0" t="inlineStr">
        <is>
          <t>'801113275060</t>
        </is>
      </c>
      <c r="G2234" s="0" t="inlineStr">
        <is>
          <t>WOMENS</t>
        </is>
      </c>
      <c r="H2234" s="0" t="inlineStr">
        <is>
          <t>L</t>
        </is>
      </c>
      <c r="I2234" s="0">
        <v>59.99</v>
      </c>
      <c r="J2234" s="0">
        <v>9</v>
      </c>
    </row>
    <row r="2235" spans="1:10" customHeight="0">
      <c r="A2235" s="0">
        <f>HYPERLINK("https://dl.dropboxusercontent.com/scl/fi/hi0hqi5olkc2w2hgmrmsg/veronicaisu79482.jpg?rlkey=749yohqvz042wdvcm6jtyzi50&amp;dl=0","Click to download Image")</f>
      </c>
      <c r="B2235" s="0">
        <f>HYPERLINK("https://dl.dropboxusercontent.com/scl/fi/u244xlhzhorg64z89cs1c/womens-size-chartsveronica.jpg?rlkey=b4t87mt98h9mt2xqqnvr2hghl&amp;dl=0","Click to download SizeChart")</f>
      </c>
      <c r="C2235" s="0" t="inlineStr">
        <is>
          <t>Veronica Women's Canvas Jacket</t>
        </is>
      </c>
      <c r="D2235" s="0" t="inlineStr">
        <is>
          <t>'113275</t>
        </is>
      </c>
      <c r="E2235" s="0" t="inlineStr">
        <is>
          <t>ISU VERONICA GOLD:113275D-XL</t>
        </is>
      </c>
      <c r="F2235" s="0" t="inlineStr">
        <is>
          <t>'801113275077</t>
        </is>
      </c>
      <c r="G2235" s="0" t="inlineStr">
        <is>
          <t>WOMENS</t>
        </is>
      </c>
      <c r="H2235" s="0" t="inlineStr">
        <is>
          <t>XL</t>
        </is>
      </c>
      <c r="I2235" s="0">
        <v>59.99</v>
      </c>
      <c r="J2235" s="0">
        <v>2</v>
      </c>
    </row>
    <row r="2236" spans="1:10" customHeight="0">
      <c r="A2236" s="0">
        <f>HYPERLINK("https://dl.dropboxusercontent.com/scl/fi/hi0hqi5olkc2w2hgmrmsg/veronicaisu79482.jpg?rlkey=749yohqvz042wdvcm6jtyzi50&amp;dl=0","Click to download Image")</f>
      </c>
      <c r="B2236" s="0">
        <f>HYPERLINK("https://dl.dropboxusercontent.com/scl/fi/u244xlhzhorg64z89cs1c/womens-size-chartsveronica.jpg?rlkey=b4t87mt98h9mt2xqqnvr2hghl&amp;dl=0","Click to download SizeChart")</f>
      </c>
      <c r="C2236" s="0" t="inlineStr">
        <is>
          <t>Veronica Women's Canvas Jacket</t>
        </is>
      </c>
      <c r="D2236" s="0" t="inlineStr">
        <is>
          <t>'113275</t>
        </is>
      </c>
      <c r="E2236" s="0" t="inlineStr">
        <is>
          <t>ISU VERONICA GOLD:113275E-2XL</t>
        </is>
      </c>
      <c r="F2236" s="0" t="inlineStr">
        <is>
          <t>'801113275084</t>
        </is>
      </c>
      <c r="G2236" s="0" t="inlineStr">
        <is>
          <t>WOMENS</t>
        </is>
      </c>
      <c r="H2236" s="0" t="inlineStr">
        <is>
          <t>2XL</t>
        </is>
      </c>
      <c r="I2236" s="0">
        <v>61.99</v>
      </c>
      <c r="J2236" s="0">
        <v>0</v>
      </c>
    </row>
    <row r="2237" spans="1:10" customHeight="0">
      <c r="A2237" s="0">
        <f>HYPERLINK("https://dl.dropboxusercontent.com/scl/fi/hi0hqi5olkc2w2hgmrmsg/veronicaisu79482.jpg?rlkey=749yohqvz042wdvcm6jtyzi50&amp;dl=0","Click to download Image")</f>
      </c>
      <c r="B2237" s="0">
        <f>HYPERLINK("https://dl.dropboxusercontent.com/scl/fi/u244xlhzhorg64z89cs1c/womens-size-chartsveronica.jpg?rlkey=b4t87mt98h9mt2xqqnvr2hghl&amp;dl=0","Click to download SizeChart")</f>
      </c>
      <c r="C2237" s="0" t="inlineStr">
        <is>
          <t>Veronica Women's Canvas Jacket</t>
        </is>
      </c>
      <c r="D2237" s="0" t="inlineStr">
        <is>
          <t>'113275</t>
        </is>
      </c>
      <c r="E2237" s="0" t="inlineStr">
        <is>
          <t>ISU VERONICA GOLD:113275F-3XL</t>
        </is>
      </c>
      <c r="F2237" s="0" t="inlineStr">
        <is>
          <t>'801113275091</t>
        </is>
      </c>
      <c r="G2237" s="0" t="inlineStr">
        <is>
          <t>WOMENS</t>
        </is>
      </c>
      <c r="H2237" s="0" t="inlineStr">
        <is>
          <t>3XL</t>
        </is>
      </c>
      <c r="I2237" s="0">
        <v>61.99</v>
      </c>
      <c r="J2237" s="0">
        <v>1</v>
      </c>
    </row>
    <row r="2238" spans="1:10" customHeight="0">
      <c r="A2238" s="0">
        <f>HYPERLINK("https://dl.dropboxusercontent.com/scl/fi/hi0hqi5olkc2w2hgmrmsg/veronicaisu79482.jpg?rlkey=749yohqvz042wdvcm6jtyzi50&amp;dl=0","Click to download Image")</f>
      </c>
      <c r="B2238" s="0">
        <f>HYPERLINK("https://dl.dropboxusercontent.com/scl/fi/u244xlhzhorg64z89cs1c/womens-size-chartsveronica.jpg?rlkey=b4t87mt98h9mt2xqqnvr2hghl&amp;dl=0","Click to download SizeChart")</f>
      </c>
      <c r="C2238" s="0" t="inlineStr">
        <is>
          <t>Veronica Women's Canvas Jacket</t>
        </is>
      </c>
      <c r="D2238" s="0" t="inlineStr">
        <is>
          <t>'113275</t>
        </is>
      </c>
      <c r="E2238" s="0" t="inlineStr">
        <is>
          <t>ISU VERONICA GOLD 12 PACK:113275Z-12PK</t>
        </is>
      </c>
      <c r="F2238" s="0" t="inlineStr">
        <is>
          <t>'801113275992</t>
        </is>
      </c>
      <c r="G2238" s="0" t="inlineStr">
        <is>
          <t>WOMENS</t>
        </is>
      </c>
      <c r="H2238" s="0" t="inlineStr">
        <is>
          <t>12 PACK</t>
        </is>
      </c>
      <c r="I2238" s="0">
        <v>580</v>
      </c>
      <c r="J2238" s="0">
        <v>0</v>
      </c>
    </row>
    <row r="2239" spans="1:10" customHeight="0">
      <c r="A2239" s="0">
        <f>HYPERLINK("https://dl.dropboxusercontent.com/scl/fi/gru444712htahqix8ril1/123316-af.jpg?rlkey=md9hymca16c99dzxd5g9imwxa&amp;dl=0","Click to download Image")</f>
      </c>
      <c r="C2239" s="0" t="inlineStr">
        <is>
          <t>Violette Infant Beanie</t>
        </is>
      </c>
      <c r="D2239" s="0" t="inlineStr">
        <is>
          <t>'123316</t>
        </is>
      </c>
      <c r="E2239" s="0" t="inlineStr">
        <is>
          <t>ISU VIOLET:123316</t>
        </is>
      </c>
      <c r="F2239" s="0" t="inlineStr">
        <is>
          <t>'701123316015</t>
        </is>
      </c>
      <c r="G2239" s="0" t="inlineStr">
        <is>
          <t>INFANT</t>
        </is>
      </c>
      <c r="H2239" s="0" t="inlineStr">
        <is>
          <t>INFANT</t>
        </is>
      </c>
      <c r="I2239" s="0">
        <v>19.99</v>
      </c>
      <c r="J2239" s="0">
        <v>60</v>
      </c>
    </row>
    <row r="2240" spans="1:10" customHeight="0">
      <c r="A2240" s="0">
        <f>HYPERLINK("https://dl.dropboxusercontent.com/scl/fi/5zmrnbp2ypf13y7dr2ckl/113343af76885.jpg?rlkey=am81ent6vkpb488qkvy8jfwos&amp;dl=0","Click to download Image")</f>
      </c>
      <c r="B2240" s="0">
        <f>HYPERLINK("https://dl.dropboxusercontent.com/scl/fi/31wnsxbucqcl42y5z1h4u/graphic-update22022-toddler.jpg?rlkey=bex3iqw4ziwnqka5kfrkwwmwk&amp;dl=0","Click to download SizeChart")</f>
      </c>
      <c r="C2240" s="0" t="inlineStr">
        <is>
          <t>Opal Toddler Girl's Shirt</t>
        </is>
      </c>
      <c r="D2240" s="0" t="inlineStr">
        <is>
          <t>'114870</t>
        </is>
      </c>
      <c r="E2240" s="0" t="inlineStr">
        <is>
          <t>ISU OPAL T CARDINAL:114870A-2T</t>
        </is>
      </c>
      <c r="F2240" s="0" t="inlineStr">
        <is>
          <t>'801114870080</t>
        </is>
      </c>
      <c r="G2240" s="0" t="inlineStr">
        <is>
          <t>TODDLER</t>
        </is>
      </c>
      <c r="H2240" s="0" t="inlineStr">
        <is>
          <t>2T</t>
        </is>
      </c>
      <c r="I2240" s="0">
        <v>29.99</v>
      </c>
      <c r="J2240" s="0">
        <v>0</v>
      </c>
    </row>
    <row r="2241" spans="1:10" customHeight="0">
      <c r="A2241" s="0">
        <f>HYPERLINK("https://dl.dropboxusercontent.com/scl/fi/5zmrnbp2ypf13y7dr2ckl/113343af76885.jpg?rlkey=am81ent6vkpb488qkvy8jfwos&amp;dl=0","Click to download Image")</f>
      </c>
      <c r="B2241" s="0">
        <f>HYPERLINK("https://dl.dropboxusercontent.com/scl/fi/31wnsxbucqcl42y5z1h4u/graphic-update22022-toddler.jpg?rlkey=bex3iqw4ziwnqka5kfrkwwmwk&amp;dl=0","Click to download SizeChart")</f>
      </c>
      <c r="C2241" s="0" t="inlineStr">
        <is>
          <t>Opal Toddler Girl's Shirt</t>
        </is>
      </c>
      <c r="D2241" s="0" t="inlineStr">
        <is>
          <t>'114870</t>
        </is>
      </c>
      <c r="E2241" s="0" t="inlineStr">
        <is>
          <t>ISU OPAL T CARDINAL:114870B-3T</t>
        </is>
      </c>
      <c r="F2241" s="0" t="inlineStr">
        <is>
          <t>'801114870097</t>
        </is>
      </c>
      <c r="G2241" s="0" t="inlineStr">
        <is>
          <t>TODDLER</t>
        </is>
      </c>
      <c r="H2241" s="0" t="inlineStr">
        <is>
          <t>3T</t>
        </is>
      </c>
      <c r="I2241" s="0">
        <v>29.99</v>
      </c>
      <c r="J2241" s="0">
        <v>0</v>
      </c>
    </row>
    <row r="2242" spans="1:10" customHeight="0">
      <c r="A2242" s="0">
        <f>HYPERLINK("https://dl.dropboxusercontent.com/scl/fi/5zmrnbp2ypf13y7dr2ckl/113343af76885.jpg?rlkey=am81ent6vkpb488qkvy8jfwos&amp;dl=0","Click to download Image")</f>
      </c>
      <c r="B2242" s="0">
        <f>HYPERLINK("https://dl.dropboxusercontent.com/scl/fi/31wnsxbucqcl42y5z1h4u/graphic-update22022-toddler.jpg?rlkey=bex3iqw4ziwnqka5kfrkwwmwk&amp;dl=0","Click to download SizeChart")</f>
      </c>
      <c r="C2242" s="0" t="inlineStr">
        <is>
          <t>Opal Toddler Girl's Shirt</t>
        </is>
      </c>
      <c r="D2242" s="0" t="inlineStr">
        <is>
          <t>'114870</t>
        </is>
      </c>
      <c r="E2242" s="0" t="inlineStr">
        <is>
          <t>ISU OPAL T CARDINAL:114870C-4T</t>
        </is>
      </c>
      <c r="F2242" s="0" t="inlineStr">
        <is>
          <t>'801114870103</t>
        </is>
      </c>
      <c r="G2242" s="0" t="inlineStr">
        <is>
          <t>TODDLER</t>
        </is>
      </c>
      <c r="H2242" s="0" t="inlineStr">
        <is>
          <t>4T</t>
        </is>
      </c>
      <c r="I2242" s="0">
        <v>29.99</v>
      </c>
      <c r="J2242" s="0">
        <v>0</v>
      </c>
    </row>
    <row r="2243" spans="1:10" customHeight="0">
      <c r="A2243" s="0">
        <f>HYPERLINK("https://dl.dropboxusercontent.com/scl/fi/5zmrnbp2ypf13y7dr2ckl/113343af76885.jpg?rlkey=am81ent6vkpb488qkvy8jfwos&amp;dl=0","Click to download Image")</f>
      </c>
      <c r="B2243" s="0">
        <f>HYPERLINK("https://dl.dropboxusercontent.com/scl/fi/31wnsxbucqcl42y5z1h4u/graphic-update22022-toddler.jpg?rlkey=bex3iqw4ziwnqka5kfrkwwmwk&amp;dl=0","Click to download SizeChart")</f>
      </c>
      <c r="C2243" s="0" t="inlineStr">
        <is>
          <t>Opal Toddler Girl's Shirt</t>
        </is>
      </c>
      <c r="D2243" s="0" t="inlineStr">
        <is>
          <t>'114870</t>
        </is>
      </c>
      <c r="E2243" s="0" t="inlineStr">
        <is>
          <t>ISU OPAL T CARDINAL:114870D-5T</t>
        </is>
      </c>
      <c r="F2243" s="0" t="inlineStr">
        <is>
          <t>'801114870110</t>
        </is>
      </c>
      <c r="G2243" s="0" t="inlineStr">
        <is>
          <t>TODDLER</t>
        </is>
      </c>
      <c r="H2243" s="0" t="inlineStr">
        <is>
          <t>5T</t>
        </is>
      </c>
      <c r="I2243" s="0">
        <v>29.99</v>
      </c>
      <c r="J2243" s="0">
        <v>5</v>
      </c>
    </row>
    <row r="2244" spans="1:10" customHeight="0">
      <c r="A2244" s="0">
        <f>HYPERLINK("https://dl.dropboxusercontent.com/scl/fi/5zmrnbp2ypf13y7dr2ckl/113343af76885.jpg?rlkey=am81ent6vkpb488qkvy8jfwos&amp;dl=0","Click to download Image")</f>
      </c>
      <c r="B2244" s="0">
        <f>HYPERLINK("https://dl.dropboxusercontent.com/scl/fi/31wnsxbucqcl42y5z1h4u/graphic-update22022-toddler.jpg?rlkey=bex3iqw4ziwnqka5kfrkwwmwk&amp;dl=0","Click to download SizeChart")</f>
      </c>
      <c r="C2244" s="0" t="inlineStr">
        <is>
          <t>Opal Toddler Girl's Shirt</t>
        </is>
      </c>
      <c r="D2244" s="0" t="inlineStr">
        <is>
          <t>'114870</t>
        </is>
      </c>
      <c r="E2244" s="0" t="inlineStr">
        <is>
          <t>ISU OPAL T CARDINAL 12 PACK:114870Z-12PK</t>
        </is>
      </c>
      <c r="F2244" s="0" t="inlineStr">
        <is>
          <t>'801114870998</t>
        </is>
      </c>
      <c r="G2244" s="0" t="inlineStr">
        <is>
          <t>TODDLER</t>
        </is>
      </c>
      <c r="H2244" s="0" t="inlineStr">
        <is>
          <t>12 PACK</t>
        </is>
      </c>
      <c r="I2244" s="0">
        <v>288</v>
      </c>
      <c r="J2244" s="0">
        <v>0</v>
      </c>
    </row>
    <row r="2245" spans="1:10" customHeight="0">
      <c r="A2245" s="0">
        <f>HYPERLINK("https://dl.dropboxusercontent.com/scl/fi/e3h87cwsink6gsy3c2yup/113343af76885.jpg?rlkey=nmbjosq7qwtnva1k0ptykuxwz&amp;dl=0","Click to download Image")</f>
      </c>
      <c r="B2245" s="0">
        <f>HYPERLINK("https://dl.dropboxusercontent.com/scl/fi/hn9r47959ok92fl34nzuu/graphic-update22022-youth.jpg?rlkey=5s0y6eh369recndbky6wy0dny&amp;dl=0","Click to download SizeChart")</f>
      </c>
      <c r="C2245" s="0" t="inlineStr">
        <is>
          <t>Opal Youth Girls Shirt</t>
        </is>
      </c>
      <c r="D2245" s="0" t="inlineStr">
        <is>
          <t>'113343</t>
        </is>
      </c>
      <c r="E2245" s="0" t="inlineStr">
        <is>
          <t>ISU OPAL Y CARDINAL:113343B-YS</t>
        </is>
      </c>
      <c r="F2245" s="0" t="inlineStr">
        <is>
          <t>'801113343011</t>
        </is>
      </c>
      <c r="G2245" s="0" t="inlineStr">
        <is>
          <t>YOUTH</t>
        </is>
      </c>
      <c r="H2245" s="0" t="inlineStr">
        <is>
          <t>YS</t>
        </is>
      </c>
      <c r="I2245" s="0">
        <v>29.99</v>
      </c>
      <c r="J2245" s="0">
        <v>4</v>
      </c>
    </row>
    <row r="2246" spans="1:10" customHeight="0">
      <c r="A2246" s="0">
        <f>HYPERLINK("https://dl.dropboxusercontent.com/scl/fi/e3h87cwsink6gsy3c2yup/113343af76885.jpg?rlkey=nmbjosq7qwtnva1k0ptykuxwz&amp;dl=0","Click to download Image")</f>
      </c>
      <c r="B2246" s="0">
        <f>HYPERLINK("https://dl.dropboxusercontent.com/scl/fi/hn9r47959ok92fl34nzuu/graphic-update22022-youth.jpg?rlkey=5s0y6eh369recndbky6wy0dny&amp;dl=0","Click to download SizeChart")</f>
      </c>
      <c r="C2246" s="0" t="inlineStr">
        <is>
          <t>Opal Youth Girls Shirt</t>
        </is>
      </c>
      <c r="D2246" s="0" t="inlineStr">
        <is>
          <t>'113343</t>
        </is>
      </c>
      <c r="E2246" s="0" t="inlineStr">
        <is>
          <t>ISU OPAL Y CARDINAL:113343C-YM</t>
        </is>
      </c>
      <c r="F2246" s="0" t="inlineStr">
        <is>
          <t>'801113343028</t>
        </is>
      </c>
      <c r="G2246" s="0" t="inlineStr">
        <is>
          <t>YOUTH</t>
        </is>
      </c>
      <c r="H2246" s="0" t="inlineStr">
        <is>
          <t>YM</t>
        </is>
      </c>
      <c r="I2246" s="0">
        <v>29.99</v>
      </c>
      <c r="J2246" s="0">
        <v>6</v>
      </c>
    </row>
    <row r="2247" spans="1:10" customHeight="0">
      <c r="A2247" s="0">
        <f>HYPERLINK("https://dl.dropboxusercontent.com/scl/fi/e3h87cwsink6gsy3c2yup/113343af76885.jpg?rlkey=nmbjosq7qwtnva1k0ptykuxwz&amp;dl=0","Click to download Image")</f>
      </c>
      <c r="B2247" s="0">
        <f>HYPERLINK("https://dl.dropboxusercontent.com/scl/fi/hn9r47959ok92fl34nzuu/graphic-update22022-youth.jpg?rlkey=5s0y6eh369recndbky6wy0dny&amp;dl=0","Click to download SizeChart")</f>
      </c>
      <c r="C2247" s="0" t="inlineStr">
        <is>
          <t>Opal Youth Girls Shirt</t>
        </is>
      </c>
      <c r="D2247" s="0" t="inlineStr">
        <is>
          <t>'113343</t>
        </is>
      </c>
      <c r="E2247" s="0" t="inlineStr">
        <is>
          <t>ISU OPAL Y CARDINAL:113343D-YL</t>
        </is>
      </c>
      <c r="F2247" s="0" t="inlineStr">
        <is>
          <t>'801113343035</t>
        </is>
      </c>
      <c r="G2247" s="0" t="inlineStr">
        <is>
          <t>YOUTH</t>
        </is>
      </c>
      <c r="H2247" s="0" t="inlineStr">
        <is>
          <t>YL</t>
        </is>
      </c>
      <c r="I2247" s="0">
        <v>29.99</v>
      </c>
      <c r="J2247" s="0">
        <v>6</v>
      </c>
    </row>
    <row r="2248" spans="1:10" customHeight="0">
      <c r="A2248" s="0">
        <f>HYPERLINK("https://dl.dropboxusercontent.com/scl/fi/e3h87cwsink6gsy3c2yup/113343af76885.jpg?rlkey=nmbjosq7qwtnva1k0ptykuxwz&amp;dl=0","Click to download Image")</f>
      </c>
      <c r="B2248" s="0">
        <f>HYPERLINK("https://dl.dropboxusercontent.com/scl/fi/hn9r47959ok92fl34nzuu/graphic-update22022-youth.jpg?rlkey=5s0y6eh369recndbky6wy0dny&amp;dl=0","Click to download SizeChart")</f>
      </c>
      <c r="C2248" s="0" t="inlineStr">
        <is>
          <t>Opal Youth Girls Shirt</t>
        </is>
      </c>
      <c r="D2248" s="0" t="inlineStr">
        <is>
          <t>'113343</t>
        </is>
      </c>
      <c r="E2248" s="0" t="inlineStr">
        <is>
          <t>ISU OPAL Y CARDINAL:113343E-YXL</t>
        </is>
      </c>
      <c r="F2248" s="0" t="inlineStr">
        <is>
          <t>'801113343042</t>
        </is>
      </c>
      <c r="G2248" s="0" t="inlineStr">
        <is>
          <t>YOUTH</t>
        </is>
      </c>
      <c r="H2248" s="0" t="inlineStr">
        <is>
          <t>YXL</t>
        </is>
      </c>
      <c r="I2248" s="0">
        <v>29.99</v>
      </c>
      <c r="J2248" s="0">
        <v>6</v>
      </c>
    </row>
    <row r="2249" spans="1:10" customHeight="0">
      <c r="A2249" s="0">
        <f>HYPERLINK("https://dl.dropboxusercontent.com/scl/fi/e3h87cwsink6gsy3c2yup/113343af76885.jpg?rlkey=nmbjosq7qwtnva1k0ptykuxwz&amp;dl=0","Click to download Image")</f>
      </c>
      <c r="B2249" s="0">
        <f>HYPERLINK("https://dl.dropboxusercontent.com/scl/fi/hn9r47959ok92fl34nzuu/graphic-update22022-youth.jpg?rlkey=5s0y6eh369recndbky6wy0dny&amp;dl=0","Click to download SizeChart")</f>
      </c>
      <c r="C2249" s="0" t="inlineStr">
        <is>
          <t>Opal Youth Girls Shirt</t>
        </is>
      </c>
      <c r="D2249" s="0" t="inlineStr">
        <is>
          <t>'113343</t>
        </is>
      </c>
      <c r="E2249" s="0" t="inlineStr">
        <is>
          <t>ISU OPAL Y CARDINAL :113343Z-12PK</t>
        </is>
      </c>
      <c r="F2249" s="0" t="inlineStr">
        <is>
          <t>'801113343998</t>
        </is>
      </c>
      <c r="G2249" s="0" t="inlineStr">
        <is>
          <t>YOUTH</t>
        </is>
      </c>
      <c r="H2249" s="0" t="inlineStr">
        <is>
          <t>12 PACK</t>
        </is>
      </c>
      <c r="I2249" s="0">
        <v>288</v>
      </c>
      <c r="J2249" s="0">
        <v>1</v>
      </c>
    </row>
    <row r="2250" spans="1:10" customHeight="0">
      <c r="A2250" s="0">
        <f>HYPERLINK("https://dl.dropboxusercontent.com/scl/fi/41szuu2ad5d54g9ja7l48/123966-af.jpg?rlkey=tr04woe5xo1r3gd7li2ktacmi&amp;dl=0","Click to download Image")</f>
      </c>
      <c r="B2250" s="0">
        <f>HYPERLINK("https://dl.dropboxusercontent.com/scl/fi/7a80etxmbtwccz1mddheo/graphic-update22022-youth.jpg?rlkey=0kjwvvn0a1ntoy6fnm532mrur&amp;dl=0","Click to download SizeChart")</f>
      </c>
      <c r="C2250" s="0" t="inlineStr">
        <is>
          <t>Columbia Youth Sweatshirt</t>
        </is>
      </c>
      <c r="D2250" s="0" t="inlineStr">
        <is>
          <t>'123966</t>
        </is>
      </c>
      <c r="E2250" s="0" t="inlineStr">
        <is>
          <t>ISU COLUMB Y ALT:123966B-YS</t>
        </is>
      </c>
      <c r="F2250" s="0" t="inlineStr">
        <is>
          <t>'801123966019</t>
        </is>
      </c>
      <c r="G2250" s="0" t="inlineStr">
        <is>
          <t>YOUTH</t>
        </is>
      </c>
      <c r="H2250" s="0" t="inlineStr">
        <is>
          <t>YS</t>
        </is>
      </c>
      <c r="I2250" s="0">
        <v>39.99</v>
      </c>
      <c r="J2250" s="0">
        <v>0</v>
      </c>
    </row>
    <row r="2251" spans="1:10" customHeight="0">
      <c r="A2251" s="0">
        <f>HYPERLINK("https://dl.dropboxusercontent.com/scl/fi/41szuu2ad5d54g9ja7l48/123966-af.jpg?rlkey=tr04woe5xo1r3gd7li2ktacmi&amp;dl=0","Click to download Image")</f>
      </c>
      <c r="B2251" s="0">
        <f>HYPERLINK("https://dl.dropboxusercontent.com/scl/fi/7a80etxmbtwccz1mddheo/graphic-update22022-youth.jpg?rlkey=0kjwvvn0a1ntoy6fnm532mrur&amp;dl=0","Click to download SizeChart")</f>
      </c>
      <c r="C2251" s="0" t="inlineStr">
        <is>
          <t>Columbia Youth Sweatshirt</t>
        </is>
      </c>
      <c r="D2251" s="0" t="inlineStr">
        <is>
          <t>'123966</t>
        </is>
      </c>
      <c r="E2251" s="0" t="inlineStr">
        <is>
          <t>ISU COLUMB Y ALT:123966C-YM</t>
        </is>
      </c>
      <c r="F2251" s="0" t="inlineStr">
        <is>
          <t>'801123966026</t>
        </is>
      </c>
      <c r="G2251" s="0" t="inlineStr">
        <is>
          <t>YOUTH</t>
        </is>
      </c>
      <c r="H2251" s="0" t="inlineStr">
        <is>
          <t>YM</t>
        </is>
      </c>
      <c r="I2251" s="0">
        <v>39.99</v>
      </c>
      <c r="J2251" s="0">
        <v>0</v>
      </c>
    </row>
    <row r="2252" spans="1:10" customHeight="0">
      <c r="A2252" s="0">
        <f>HYPERLINK("https://dl.dropboxusercontent.com/scl/fi/41szuu2ad5d54g9ja7l48/123966-af.jpg?rlkey=tr04woe5xo1r3gd7li2ktacmi&amp;dl=0","Click to download Image")</f>
      </c>
      <c r="B2252" s="0">
        <f>HYPERLINK("https://dl.dropboxusercontent.com/scl/fi/7a80etxmbtwccz1mddheo/graphic-update22022-youth.jpg?rlkey=0kjwvvn0a1ntoy6fnm532mrur&amp;dl=0","Click to download SizeChart")</f>
      </c>
      <c r="C2252" s="0" t="inlineStr">
        <is>
          <t>Columbia Youth Sweatshirt</t>
        </is>
      </c>
      <c r="D2252" s="0" t="inlineStr">
        <is>
          <t>'123966</t>
        </is>
      </c>
      <c r="E2252" s="0" t="inlineStr">
        <is>
          <t>ISU COLUMB Y ALT:123966D-YL</t>
        </is>
      </c>
      <c r="F2252" s="0" t="inlineStr">
        <is>
          <t>'801123966033</t>
        </is>
      </c>
      <c r="G2252" s="0" t="inlineStr">
        <is>
          <t>YOUTH</t>
        </is>
      </c>
      <c r="H2252" s="0" t="inlineStr">
        <is>
          <t>YL</t>
        </is>
      </c>
      <c r="I2252" s="0">
        <v>39.99</v>
      </c>
      <c r="J2252" s="0">
        <v>0</v>
      </c>
    </row>
    <row r="2253" spans="1:10" customHeight="0">
      <c r="A2253" s="0">
        <f>HYPERLINK("https://dl.dropboxusercontent.com/scl/fi/41szuu2ad5d54g9ja7l48/123966-af.jpg?rlkey=tr04woe5xo1r3gd7li2ktacmi&amp;dl=0","Click to download Image")</f>
      </c>
      <c r="B2253" s="0">
        <f>HYPERLINK("https://dl.dropboxusercontent.com/scl/fi/7a80etxmbtwccz1mddheo/graphic-update22022-youth.jpg?rlkey=0kjwvvn0a1ntoy6fnm532mrur&amp;dl=0","Click to download SizeChart")</f>
      </c>
      <c r="C2253" s="0" t="inlineStr">
        <is>
          <t>Columbia Youth Sweatshirt</t>
        </is>
      </c>
      <c r="D2253" s="0" t="inlineStr">
        <is>
          <t>'123966</t>
        </is>
      </c>
      <c r="E2253" s="0" t="inlineStr">
        <is>
          <t>ISU COLUMB Y ALT:123966E-YXL</t>
        </is>
      </c>
      <c r="F2253" s="0" t="inlineStr">
        <is>
          <t>'801123966040</t>
        </is>
      </c>
      <c r="G2253" s="0" t="inlineStr">
        <is>
          <t>YOUTH</t>
        </is>
      </c>
      <c r="H2253" s="0" t="inlineStr">
        <is>
          <t>YXL</t>
        </is>
      </c>
      <c r="I2253" s="0">
        <v>39.99</v>
      </c>
      <c r="J2253" s="0">
        <v>1</v>
      </c>
    </row>
    <row r="2254" spans="1:10" customHeight="0">
      <c r="A2254" s="0">
        <f>HYPERLINK("https://dl.dropboxusercontent.com/scl/fi/41szuu2ad5d54g9ja7l48/123966-af.jpg?rlkey=tr04woe5xo1r3gd7li2ktacmi&amp;dl=0","Click to download Image")</f>
      </c>
      <c r="B2254" s="0">
        <f>HYPERLINK("https://dl.dropboxusercontent.com/scl/fi/7a80etxmbtwccz1mddheo/graphic-update22022-youth.jpg?rlkey=0kjwvvn0a1ntoy6fnm532mrur&amp;dl=0","Click to download SizeChart")</f>
      </c>
      <c r="C2254" s="0" t="inlineStr">
        <is>
          <t>Columbia Youth Sweatshirt</t>
        </is>
      </c>
      <c r="D2254" s="0" t="inlineStr">
        <is>
          <t>'123966</t>
        </is>
      </c>
      <c r="E2254" s="0" t="inlineStr">
        <is>
          <t>ISU COLUMB Y ALT 12PK:123966Z-12PK</t>
        </is>
      </c>
      <c r="F2254" s="0" t="inlineStr">
        <is>
          <t>'801123966996</t>
        </is>
      </c>
      <c r="G2254" s="0" t="inlineStr">
        <is>
          <t>YOUTH</t>
        </is>
      </c>
      <c r="H2254" s="0" t="inlineStr">
        <is>
          <t>12 PACK</t>
        </is>
      </c>
      <c r="I2254" s="0">
        <v>390</v>
      </c>
      <c r="J2254" s="0">
        <v>0</v>
      </c>
    </row>
    <row r="2255" spans="1:10" customHeight="0">
      <c r="A2255" s="0">
        <f>HYPERLINK("https://dl.dropboxusercontent.com/scl/fi/czd79r56o3kqsw5y5k9m8/104405-af.jpg?rlkey=fj85veouon4lin74pi3rq2dkw&amp;dl=0","Click to download Image")</f>
      </c>
      <c r="B2255" s="0">
        <f>HYPERLINK("https://dl.dropboxusercontent.com/scl/fi/ial8fw1bmonz706oy5z18/mens-bottoms-size-chartsking.jpg?rlkey=ubrfuk5cgf36kwxv6q257elok&amp;dl=0","Click to download SizeChart")</f>
      </c>
      <c r="C2255" s="0" t="inlineStr">
        <is>
          <t>King Men's Shorts</t>
        </is>
      </c>
      <c r="D2255" s="0" t="inlineStr">
        <is>
          <t>'104405</t>
        </is>
      </c>
      <c r="E2255" s="0" t="inlineStr">
        <is>
          <t>KING:104405-30</t>
        </is>
      </c>
      <c r="F2255" s="0" t="inlineStr">
        <is>
          <t>'080010440501</t>
        </is>
      </c>
      <c r="G2255" s="0" t="inlineStr">
        <is>
          <t>MENS</t>
        </is>
      </c>
      <c r="H2255" s="0" t="inlineStr">
        <is>
          <t>30</t>
        </is>
      </c>
      <c r="I2255" s="0">
        <v>42.99</v>
      </c>
      <c r="J2255" s="0">
        <v>27</v>
      </c>
    </row>
    <row r="2256" spans="1:10" customHeight="0">
      <c r="A2256" s="0">
        <f>HYPERLINK("https://dl.dropboxusercontent.com/scl/fi/czd79r56o3kqsw5y5k9m8/104405-af.jpg?rlkey=fj85veouon4lin74pi3rq2dkw&amp;dl=0","Click to download Image")</f>
      </c>
      <c r="B2256" s="0">
        <f>HYPERLINK("https://dl.dropboxusercontent.com/scl/fi/ial8fw1bmonz706oy5z18/mens-bottoms-size-chartsking.jpg?rlkey=ubrfuk5cgf36kwxv6q257elok&amp;dl=0","Click to download SizeChart")</f>
      </c>
      <c r="C2256" s="0" t="inlineStr">
        <is>
          <t>King Men's Shorts</t>
        </is>
      </c>
      <c r="D2256" s="0" t="inlineStr">
        <is>
          <t>'104405</t>
        </is>
      </c>
      <c r="E2256" s="0" t="inlineStr">
        <is>
          <t>KING:104405-32</t>
        </is>
      </c>
      <c r="F2256" s="0" t="inlineStr">
        <is>
          <t>'080010304702</t>
        </is>
      </c>
      <c r="G2256" s="0" t="inlineStr">
        <is>
          <t>MENS</t>
        </is>
      </c>
      <c r="H2256" s="0" t="inlineStr">
        <is>
          <t>32</t>
        </is>
      </c>
      <c r="I2256" s="0">
        <v>42.99</v>
      </c>
      <c r="J2256" s="0">
        <v>38</v>
      </c>
    </row>
    <row r="2257" spans="1:10" customHeight="0">
      <c r="A2257" s="0">
        <f>HYPERLINK("https://dl.dropboxusercontent.com/scl/fi/czd79r56o3kqsw5y5k9m8/104405-af.jpg?rlkey=fj85veouon4lin74pi3rq2dkw&amp;dl=0","Click to download Image")</f>
      </c>
      <c r="B2257" s="0">
        <f>HYPERLINK("https://dl.dropboxusercontent.com/scl/fi/ial8fw1bmonz706oy5z18/mens-bottoms-size-chartsking.jpg?rlkey=ubrfuk5cgf36kwxv6q257elok&amp;dl=0","Click to download SizeChart")</f>
      </c>
      <c r="C2257" s="0" t="inlineStr">
        <is>
          <t>King Men's Shorts</t>
        </is>
      </c>
      <c r="D2257" s="0" t="inlineStr">
        <is>
          <t>'104405</t>
        </is>
      </c>
      <c r="E2257" s="0" t="inlineStr">
        <is>
          <t>KING:104405-34</t>
        </is>
      </c>
      <c r="F2257" s="0" t="inlineStr">
        <is>
          <t>'080010304703</t>
        </is>
      </c>
      <c r="G2257" s="0" t="inlineStr">
        <is>
          <t>MENS</t>
        </is>
      </c>
      <c r="H2257" s="0" t="inlineStr">
        <is>
          <t>34</t>
        </is>
      </c>
      <c r="I2257" s="0">
        <v>42.99</v>
      </c>
      <c r="J2257" s="0">
        <v>21</v>
      </c>
    </row>
    <row r="2258" spans="1:10" customHeight="0">
      <c r="A2258" s="0">
        <f>HYPERLINK("https://dl.dropboxusercontent.com/scl/fi/czd79r56o3kqsw5y5k9m8/104405-af.jpg?rlkey=fj85veouon4lin74pi3rq2dkw&amp;dl=0","Click to download Image")</f>
      </c>
      <c r="B2258" s="0">
        <f>HYPERLINK("https://dl.dropboxusercontent.com/scl/fi/ial8fw1bmonz706oy5z18/mens-bottoms-size-chartsking.jpg?rlkey=ubrfuk5cgf36kwxv6q257elok&amp;dl=0","Click to download SizeChart")</f>
      </c>
      <c r="C2258" s="0" t="inlineStr">
        <is>
          <t>King Men's Shorts</t>
        </is>
      </c>
      <c r="D2258" s="0" t="inlineStr">
        <is>
          <t>'104405</t>
        </is>
      </c>
      <c r="E2258" s="0" t="inlineStr">
        <is>
          <t>KING:104405-36</t>
        </is>
      </c>
      <c r="F2258" s="0" t="inlineStr">
        <is>
          <t>'080010304704</t>
        </is>
      </c>
      <c r="G2258" s="0" t="inlineStr">
        <is>
          <t>MENS</t>
        </is>
      </c>
      <c r="H2258" s="0" t="inlineStr">
        <is>
          <t>36</t>
        </is>
      </c>
      <c r="I2258" s="0">
        <v>42.99</v>
      </c>
      <c r="J2258" s="0">
        <v>21</v>
      </c>
    </row>
    <row r="2259" spans="1:10" customHeight="0">
      <c r="A2259" s="0">
        <f>HYPERLINK("https://dl.dropboxusercontent.com/scl/fi/czd79r56o3kqsw5y5k9m8/104405-af.jpg?rlkey=fj85veouon4lin74pi3rq2dkw&amp;dl=0","Click to download Image")</f>
      </c>
      <c r="B2259" s="0">
        <f>HYPERLINK("https://dl.dropboxusercontent.com/scl/fi/ial8fw1bmonz706oy5z18/mens-bottoms-size-chartsking.jpg?rlkey=ubrfuk5cgf36kwxv6q257elok&amp;dl=0","Click to download SizeChart")</f>
      </c>
      <c r="C2259" s="0" t="inlineStr">
        <is>
          <t>King Men's Shorts</t>
        </is>
      </c>
      <c r="D2259" s="0" t="inlineStr">
        <is>
          <t>'104405</t>
        </is>
      </c>
      <c r="E2259" s="0" t="inlineStr">
        <is>
          <t>KING:104405-38</t>
        </is>
      </c>
      <c r="F2259" s="0" t="inlineStr">
        <is>
          <t>'080010304705</t>
        </is>
      </c>
      <c r="G2259" s="0" t="inlineStr">
        <is>
          <t>MENS</t>
        </is>
      </c>
      <c r="H2259" s="0" t="inlineStr">
        <is>
          <t>38</t>
        </is>
      </c>
      <c r="I2259" s="0">
        <v>42.99</v>
      </c>
      <c r="J2259" s="0">
        <v>4</v>
      </c>
    </row>
    <row r="2260" spans="1:10" customHeight="0">
      <c r="A2260" s="0">
        <f>HYPERLINK("https://dl.dropboxusercontent.com/scl/fi/czd79r56o3kqsw5y5k9m8/104405-af.jpg?rlkey=fj85veouon4lin74pi3rq2dkw&amp;dl=0","Click to download Image")</f>
      </c>
      <c r="B2260" s="0">
        <f>HYPERLINK("https://dl.dropboxusercontent.com/scl/fi/ial8fw1bmonz706oy5z18/mens-bottoms-size-chartsking.jpg?rlkey=ubrfuk5cgf36kwxv6q257elok&amp;dl=0","Click to download SizeChart")</f>
      </c>
      <c r="C2260" s="0" t="inlineStr">
        <is>
          <t>King Men's Shorts</t>
        </is>
      </c>
      <c r="D2260" s="0" t="inlineStr">
        <is>
          <t>'104405</t>
        </is>
      </c>
      <c r="E2260" s="0" t="inlineStr">
        <is>
          <t>KING:104405-40</t>
        </is>
      </c>
      <c r="F2260" s="0" t="inlineStr">
        <is>
          <t>'080010304706</t>
        </is>
      </c>
      <c r="G2260" s="0" t="inlineStr">
        <is>
          <t>MENS</t>
        </is>
      </c>
      <c r="H2260" s="0" t="inlineStr">
        <is>
          <t>40</t>
        </is>
      </c>
      <c r="I2260" s="0">
        <v>42.99</v>
      </c>
      <c r="J2260" s="0">
        <v>6</v>
      </c>
    </row>
    <row r="2261" spans="1:10" customHeight="0">
      <c r="A2261" s="0">
        <f>HYPERLINK("https://dl.dropboxusercontent.com/scl/fi/czd79r56o3kqsw5y5k9m8/104405-af.jpg?rlkey=fj85veouon4lin74pi3rq2dkw&amp;dl=0","Click to download Image")</f>
      </c>
      <c r="B2261" s="0">
        <f>HYPERLINK("https://dl.dropboxusercontent.com/scl/fi/ial8fw1bmonz706oy5z18/mens-bottoms-size-chartsking.jpg?rlkey=ubrfuk5cgf36kwxv6q257elok&amp;dl=0","Click to download SizeChart")</f>
      </c>
      <c r="C2261" s="0" t="inlineStr">
        <is>
          <t>King Men's Shorts</t>
        </is>
      </c>
      <c r="D2261" s="0" t="inlineStr">
        <is>
          <t>'104405</t>
        </is>
      </c>
      <c r="E2261" s="0" t="inlineStr">
        <is>
          <t>KING:104405-42</t>
        </is>
      </c>
      <c r="F2261" s="0" t="inlineStr">
        <is>
          <t>'080010304707</t>
        </is>
      </c>
      <c r="G2261" s="0" t="inlineStr">
        <is>
          <t>MENS</t>
        </is>
      </c>
      <c r="H2261" s="0" t="inlineStr">
        <is>
          <t>42</t>
        </is>
      </c>
      <c r="I2261" s="0">
        <v>42.99</v>
      </c>
      <c r="J2261" s="0">
        <v>5</v>
      </c>
    </row>
    <row r="2262" spans="1:10" customHeight="0">
      <c r="A2262" s="0">
        <f>HYPERLINK("https://dl.dropboxusercontent.com/scl/fi/jetnbuxbgob8s26h6dcuu/113193af.jpg?rlkey=859n3fp7u2an1jaex1kyntlei&amp;dl=0","Click to download Image")</f>
      </c>
      <c r="B2262" s="0">
        <f>HYPERLINK("https://dl.dropboxusercontent.com/scl/fi/xb08sm1dldbuup129wpgk/mens-hoodie-size-chartsace.jpg?rlkey=ygx95a8gfd3ty78a9xg7xqchp&amp;dl=0","Click to download SizeChart")</f>
      </c>
      <c r="C2262" s="0" t="inlineStr">
        <is>
          <t>Ace Mens Scuba Hoodie</t>
        </is>
      </c>
      <c r="D2262" s="0" t="inlineStr">
        <is>
          <t>'113193</t>
        </is>
      </c>
      <c r="E2262" s="0" t="inlineStr">
        <is>
          <t>ISU ACE M GREY:113193A-S</t>
        </is>
      </c>
      <c r="F2262" s="0" t="inlineStr">
        <is>
          <t>'801113193043</t>
        </is>
      </c>
      <c r="G2262" s="0" t="inlineStr">
        <is>
          <t>MENS</t>
        </is>
      </c>
      <c r="H2262" s="0" t="inlineStr">
        <is>
          <t>S</t>
        </is>
      </c>
      <c r="I2262" s="0">
        <v>54.99</v>
      </c>
      <c r="J2262" s="0">
        <v>0</v>
      </c>
    </row>
    <row r="2263" spans="1:10" customHeight="0">
      <c r="A2263" s="0">
        <f>HYPERLINK("https://dl.dropboxusercontent.com/scl/fi/jetnbuxbgob8s26h6dcuu/113193af.jpg?rlkey=859n3fp7u2an1jaex1kyntlei&amp;dl=0","Click to download Image")</f>
      </c>
      <c r="B2263" s="0">
        <f>HYPERLINK("https://dl.dropboxusercontent.com/scl/fi/xb08sm1dldbuup129wpgk/mens-hoodie-size-chartsace.jpg?rlkey=ygx95a8gfd3ty78a9xg7xqchp&amp;dl=0","Click to download SizeChart")</f>
      </c>
      <c r="C2263" s="0" t="inlineStr">
        <is>
          <t>Ace Mens Scuba Hoodie</t>
        </is>
      </c>
      <c r="D2263" s="0" t="inlineStr">
        <is>
          <t>'113193</t>
        </is>
      </c>
      <c r="E2263" s="0" t="inlineStr">
        <is>
          <t>ISU ACE M GREY:113193B-M</t>
        </is>
      </c>
      <c r="F2263" s="0" t="inlineStr">
        <is>
          <t>'801113193050</t>
        </is>
      </c>
      <c r="G2263" s="0" t="inlineStr">
        <is>
          <t>MENS</t>
        </is>
      </c>
      <c r="H2263" s="0" t="inlineStr">
        <is>
          <t>M</t>
        </is>
      </c>
      <c r="I2263" s="0">
        <v>54.99</v>
      </c>
      <c r="J2263" s="0">
        <v>2</v>
      </c>
    </row>
    <row r="2264" spans="1:10" customHeight="0">
      <c r="A2264" s="0">
        <f>HYPERLINK("https://dl.dropboxusercontent.com/scl/fi/jetnbuxbgob8s26h6dcuu/113193af.jpg?rlkey=859n3fp7u2an1jaex1kyntlei&amp;dl=0","Click to download Image")</f>
      </c>
      <c r="B2264" s="0">
        <f>HYPERLINK("https://dl.dropboxusercontent.com/scl/fi/xb08sm1dldbuup129wpgk/mens-hoodie-size-chartsace.jpg?rlkey=ygx95a8gfd3ty78a9xg7xqchp&amp;dl=0","Click to download SizeChart")</f>
      </c>
      <c r="C2264" s="0" t="inlineStr">
        <is>
          <t>Ace Mens Scuba Hoodie</t>
        </is>
      </c>
      <c r="D2264" s="0" t="inlineStr">
        <is>
          <t>'113193</t>
        </is>
      </c>
      <c r="E2264" s="0" t="inlineStr">
        <is>
          <t>ISU ACE M GREY:113193C-L</t>
        </is>
      </c>
      <c r="F2264" s="0" t="inlineStr">
        <is>
          <t>'801113193067</t>
        </is>
      </c>
      <c r="G2264" s="0" t="inlineStr">
        <is>
          <t>MENS</t>
        </is>
      </c>
      <c r="H2264" s="0" t="inlineStr">
        <is>
          <t>L</t>
        </is>
      </c>
      <c r="I2264" s="0">
        <v>54.99</v>
      </c>
      <c r="J2264" s="0">
        <v>0</v>
      </c>
    </row>
    <row r="2265" spans="1:10" customHeight="0">
      <c r="A2265" s="0">
        <f>HYPERLINK("https://dl.dropboxusercontent.com/scl/fi/jetnbuxbgob8s26h6dcuu/113193af.jpg?rlkey=859n3fp7u2an1jaex1kyntlei&amp;dl=0","Click to download Image")</f>
      </c>
      <c r="B2265" s="0">
        <f>HYPERLINK("https://dl.dropboxusercontent.com/scl/fi/xb08sm1dldbuup129wpgk/mens-hoodie-size-chartsace.jpg?rlkey=ygx95a8gfd3ty78a9xg7xqchp&amp;dl=0","Click to download SizeChart")</f>
      </c>
      <c r="C2265" s="0" t="inlineStr">
        <is>
          <t>Ace Mens Scuba Hoodie</t>
        </is>
      </c>
      <c r="D2265" s="0" t="inlineStr">
        <is>
          <t>'113193</t>
        </is>
      </c>
      <c r="E2265" s="0" t="inlineStr">
        <is>
          <t>ISU ACE M GREY:113193D-XL</t>
        </is>
      </c>
      <c r="F2265" s="0" t="inlineStr">
        <is>
          <t>'801113193074</t>
        </is>
      </c>
      <c r="G2265" s="0" t="inlineStr">
        <is>
          <t>MENS</t>
        </is>
      </c>
      <c r="H2265" s="0" t="inlineStr">
        <is>
          <t>XL</t>
        </is>
      </c>
      <c r="I2265" s="0">
        <v>54.99</v>
      </c>
      <c r="J2265" s="0">
        <v>0</v>
      </c>
    </row>
    <row r="2266" spans="1:10" customHeight="0">
      <c r="A2266" s="0">
        <f>HYPERLINK("https://dl.dropboxusercontent.com/scl/fi/jetnbuxbgob8s26h6dcuu/113193af.jpg?rlkey=859n3fp7u2an1jaex1kyntlei&amp;dl=0","Click to download Image")</f>
      </c>
      <c r="B2266" s="0">
        <f>HYPERLINK("https://dl.dropboxusercontent.com/scl/fi/xb08sm1dldbuup129wpgk/mens-hoodie-size-chartsace.jpg?rlkey=ygx95a8gfd3ty78a9xg7xqchp&amp;dl=0","Click to download SizeChart")</f>
      </c>
      <c r="C2266" s="0" t="inlineStr">
        <is>
          <t>Ace Mens Scuba Hoodie</t>
        </is>
      </c>
      <c r="D2266" s="0" t="inlineStr">
        <is>
          <t>'113193</t>
        </is>
      </c>
      <c r="E2266" s="0" t="inlineStr">
        <is>
          <t>ISU ACE M GREY:113193E-2XL</t>
        </is>
      </c>
      <c r="F2266" s="0" t="inlineStr">
        <is>
          <t>'801113193081</t>
        </is>
      </c>
      <c r="G2266" s="0" t="inlineStr">
        <is>
          <t>MENS</t>
        </is>
      </c>
      <c r="H2266" s="0" t="inlineStr">
        <is>
          <t>2XL</t>
        </is>
      </c>
      <c r="I2266" s="0">
        <v>56.99</v>
      </c>
      <c r="J2266" s="0">
        <v>3</v>
      </c>
    </row>
    <row r="2267" spans="1:10" customHeight="0">
      <c r="A2267" s="0">
        <f>HYPERLINK("https://dl.dropboxusercontent.com/scl/fi/jetnbuxbgob8s26h6dcuu/113193af.jpg?rlkey=859n3fp7u2an1jaex1kyntlei&amp;dl=0","Click to download Image")</f>
      </c>
      <c r="B2267" s="0">
        <f>HYPERLINK("https://dl.dropboxusercontent.com/scl/fi/xb08sm1dldbuup129wpgk/mens-hoodie-size-chartsace.jpg?rlkey=ygx95a8gfd3ty78a9xg7xqchp&amp;dl=0","Click to download SizeChart")</f>
      </c>
      <c r="C2267" s="0" t="inlineStr">
        <is>
          <t>Ace Mens Scuba Hoodie</t>
        </is>
      </c>
      <c r="D2267" s="0" t="inlineStr">
        <is>
          <t>'113193</t>
        </is>
      </c>
      <c r="E2267" s="0" t="inlineStr">
        <is>
          <t>ISU ACE M GREY:113193F-3XL</t>
        </is>
      </c>
      <c r="F2267" s="0" t="inlineStr">
        <is>
          <t>'801113193098</t>
        </is>
      </c>
      <c r="G2267" s="0" t="inlineStr">
        <is>
          <t>MENS</t>
        </is>
      </c>
      <c r="H2267" s="0" t="inlineStr">
        <is>
          <t>3XL</t>
        </is>
      </c>
      <c r="I2267" s="0">
        <v>56.99</v>
      </c>
      <c r="J2267" s="0">
        <v>2</v>
      </c>
    </row>
    <row r="2268" spans="1:10" customHeight="0">
      <c r="A2268" s="0">
        <f>HYPERLINK("https://dl.dropboxusercontent.com/scl/fi/jetnbuxbgob8s26h6dcuu/113193af.jpg?rlkey=859n3fp7u2an1jaex1kyntlei&amp;dl=0","Click to download Image")</f>
      </c>
      <c r="B2268" s="0">
        <f>HYPERLINK("https://dl.dropboxusercontent.com/scl/fi/xb08sm1dldbuup129wpgk/mens-hoodie-size-chartsace.jpg?rlkey=ygx95a8gfd3ty78a9xg7xqchp&amp;dl=0","Click to download SizeChart")</f>
      </c>
      <c r="C2268" s="0" t="inlineStr">
        <is>
          <t>Ace Mens Scuba Hoodie</t>
        </is>
      </c>
      <c r="D2268" s="0" t="inlineStr">
        <is>
          <t>'113193</t>
        </is>
      </c>
      <c r="E2268" s="0" t="inlineStr">
        <is>
          <t>ISU ACE M GREY 12 PACK:113193Z-12PK</t>
        </is>
      </c>
      <c r="F2268" s="0" t="inlineStr">
        <is>
          <t>'801113193999</t>
        </is>
      </c>
      <c r="G2268" s="0" t="inlineStr">
        <is>
          <t>MENS</t>
        </is>
      </c>
      <c r="H2268" s="0" t="inlineStr">
        <is>
          <t>12 PACK</t>
        </is>
      </c>
      <c r="I2268" s="0">
        <v>640</v>
      </c>
      <c r="J2268" s="0">
        <v>0</v>
      </c>
    </row>
    <row r="2269" spans="1:10" customHeight="0">
      <c r="A2269" s="0">
        <f>HYPERLINK("https://dl.dropboxusercontent.com/scl/fi/ey9isw1i8zzkclau43yzu/allegraisuedit-2.jpg?rlkey=kqsjhxhwr8qhvq70fbiepl3j6&amp;dl=0","Click to download Image")</f>
      </c>
      <c r="B2269" s="0">
        <f>HYPERLINK("https://dl.dropboxusercontent.com/scl/fi/f4v1s3r6299d1cm9u6rje/womens-size-chartsallegra.jpg?rlkey=pask7k8cap0mlhidh4zust7aq&amp;dl=0","Click to download SizeChart")</f>
      </c>
      <c r="C2269" s="0" t="inlineStr">
        <is>
          <t>Allegra Women's Sherpa Wrap</t>
        </is>
      </c>
      <c r="D2269" s="0" t="inlineStr">
        <is>
          <t>'113221</t>
        </is>
      </c>
      <c r="E2269" s="0" t="inlineStr">
        <is>
          <t>ISU ALLEGRA W FROSTED BLACK:113221A-S</t>
        </is>
      </c>
      <c r="F2269" s="0" t="inlineStr">
        <is>
          <t>'801113221043</t>
        </is>
      </c>
      <c r="G2269" s="0" t="inlineStr">
        <is>
          <t>WOMENS</t>
        </is>
      </c>
      <c r="H2269" s="0" t="inlineStr">
        <is>
          <t>S</t>
        </is>
      </c>
      <c r="I2269" s="0">
        <v>54.99</v>
      </c>
      <c r="J2269" s="0">
        <v>3</v>
      </c>
    </row>
    <row r="2270" spans="1:10" customHeight="0">
      <c r="A2270" s="0">
        <f>HYPERLINK("https://dl.dropboxusercontent.com/scl/fi/ey9isw1i8zzkclau43yzu/allegraisuedit-2.jpg?rlkey=kqsjhxhwr8qhvq70fbiepl3j6&amp;dl=0","Click to download Image")</f>
      </c>
      <c r="B2270" s="0">
        <f>HYPERLINK("https://dl.dropboxusercontent.com/scl/fi/f4v1s3r6299d1cm9u6rje/womens-size-chartsallegra.jpg?rlkey=pask7k8cap0mlhidh4zust7aq&amp;dl=0","Click to download SizeChart")</f>
      </c>
      <c r="C2270" s="0" t="inlineStr">
        <is>
          <t>Allegra Women's Sherpa Wrap</t>
        </is>
      </c>
      <c r="D2270" s="0" t="inlineStr">
        <is>
          <t>'113221</t>
        </is>
      </c>
      <c r="E2270" s="0" t="inlineStr">
        <is>
          <t>ISU ALLEGRA W FROSTED BLACK:113221B-M</t>
        </is>
      </c>
      <c r="F2270" s="0" t="inlineStr">
        <is>
          <t>'801113221050</t>
        </is>
      </c>
      <c r="G2270" s="0" t="inlineStr">
        <is>
          <t>WOMENS</t>
        </is>
      </c>
      <c r="H2270" s="0" t="inlineStr">
        <is>
          <t>M</t>
        </is>
      </c>
      <c r="I2270" s="0">
        <v>54.99</v>
      </c>
      <c r="J2270" s="0">
        <v>17</v>
      </c>
    </row>
    <row r="2271" spans="1:10" customHeight="0">
      <c r="A2271" s="0">
        <f>HYPERLINK("https://dl.dropboxusercontent.com/scl/fi/ey9isw1i8zzkclau43yzu/allegraisuedit-2.jpg?rlkey=kqsjhxhwr8qhvq70fbiepl3j6&amp;dl=0","Click to download Image")</f>
      </c>
      <c r="B2271" s="0">
        <f>HYPERLINK("https://dl.dropboxusercontent.com/scl/fi/f4v1s3r6299d1cm9u6rje/womens-size-chartsallegra.jpg?rlkey=pask7k8cap0mlhidh4zust7aq&amp;dl=0","Click to download SizeChart")</f>
      </c>
      <c r="C2271" s="0" t="inlineStr">
        <is>
          <t>Allegra Women's Sherpa Wrap</t>
        </is>
      </c>
      <c r="D2271" s="0" t="inlineStr">
        <is>
          <t>'113221</t>
        </is>
      </c>
      <c r="E2271" s="0" t="inlineStr">
        <is>
          <t>ISU ALLEGRA W FROSTED BLACK:113221C-L</t>
        </is>
      </c>
      <c r="F2271" s="0" t="inlineStr">
        <is>
          <t>'801113221067</t>
        </is>
      </c>
      <c r="G2271" s="0" t="inlineStr">
        <is>
          <t>WOMENS</t>
        </is>
      </c>
      <c r="H2271" s="0" t="inlineStr">
        <is>
          <t>L</t>
        </is>
      </c>
      <c r="I2271" s="0">
        <v>54.99</v>
      </c>
      <c r="J2271" s="0">
        <v>14</v>
      </c>
    </row>
    <row r="2272" spans="1:10" customHeight="0">
      <c r="A2272" s="0">
        <f>HYPERLINK("https://dl.dropboxusercontent.com/scl/fi/ey9isw1i8zzkclau43yzu/allegraisuedit-2.jpg?rlkey=kqsjhxhwr8qhvq70fbiepl3j6&amp;dl=0","Click to download Image")</f>
      </c>
      <c r="B2272" s="0">
        <f>HYPERLINK("https://dl.dropboxusercontent.com/scl/fi/f4v1s3r6299d1cm9u6rje/womens-size-chartsallegra.jpg?rlkey=pask7k8cap0mlhidh4zust7aq&amp;dl=0","Click to download SizeChart")</f>
      </c>
      <c r="C2272" s="0" t="inlineStr">
        <is>
          <t>Allegra Women's Sherpa Wrap</t>
        </is>
      </c>
      <c r="D2272" s="0" t="inlineStr">
        <is>
          <t>'113221</t>
        </is>
      </c>
      <c r="E2272" s="0" t="inlineStr">
        <is>
          <t>ISU ALLEGRA W FROSTED BLACK:113221D-XL</t>
        </is>
      </c>
      <c r="F2272" s="0" t="inlineStr">
        <is>
          <t>'801113221074</t>
        </is>
      </c>
      <c r="G2272" s="0" t="inlineStr">
        <is>
          <t>WOMENS</t>
        </is>
      </c>
      <c r="H2272" s="0" t="inlineStr">
        <is>
          <t>XL</t>
        </is>
      </c>
      <c r="I2272" s="0">
        <v>54.99</v>
      </c>
      <c r="J2272" s="0">
        <v>0</v>
      </c>
    </row>
    <row r="2273" spans="1:10" customHeight="0">
      <c r="A2273" s="0">
        <f>HYPERLINK("https://dl.dropboxusercontent.com/scl/fi/ey9isw1i8zzkclau43yzu/allegraisuedit-2.jpg?rlkey=kqsjhxhwr8qhvq70fbiepl3j6&amp;dl=0","Click to download Image")</f>
      </c>
      <c r="B2273" s="0">
        <f>HYPERLINK("https://dl.dropboxusercontent.com/scl/fi/f4v1s3r6299d1cm9u6rje/womens-size-chartsallegra.jpg?rlkey=pask7k8cap0mlhidh4zust7aq&amp;dl=0","Click to download SizeChart")</f>
      </c>
      <c r="C2273" s="0" t="inlineStr">
        <is>
          <t>Allegra Women's Sherpa Wrap</t>
        </is>
      </c>
      <c r="D2273" s="0" t="inlineStr">
        <is>
          <t>'113221</t>
        </is>
      </c>
      <c r="E2273" s="0" t="inlineStr">
        <is>
          <t>ISU ALLEGRA W FROSTED BLACK:113221E-2XL</t>
        </is>
      </c>
      <c r="F2273" s="0" t="inlineStr">
        <is>
          <t>'801113221081</t>
        </is>
      </c>
      <c r="G2273" s="0" t="inlineStr">
        <is>
          <t>WOMENS</t>
        </is>
      </c>
      <c r="H2273" s="0" t="inlineStr">
        <is>
          <t>2XL</t>
        </is>
      </c>
      <c r="I2273" s="0">
        <v>56.99</v>
      </c>
      <c r="J2273" s="0">
        <v>3</v>
      </c>
    </row>
    <row r="2274" spans="1:10" customHeight="0">
      <c r="A2274" s="0">
        <f>HYPERLINK("https://dl.dropboxusercontent.com/scl/fi/ey9isw1i8zzkclau43yzu/allegraisuedit-2.jpg?rlkey=kqsjhxhwr8qhvq70fbiepl3j6&amp;dl=0","Click to download Image")</f>
      </c>
      <c r="B2274" s="0">
        <f>HYPERLINK("https://dl.dropboxusercontent.com/scl/fi/f4v1s3r6299d1cm9u6rje/womens-size-chartsallegra.jpg?rlkey=pask7k8cap0mlhidh4zust7aq&amp;dl=0","Click to download SizeChart")</f>
      </c>
      <c r="C2274" s="0" t="inlineStr">
        <is>
          <t>Allegra Women's Sherpa Wrap</t>
        </is>
      </c>
      <c r="D2274" s="0" t="inlineStr">
        <is>
          <t>'113221</t>
        </is>
      </c>
      <c r="E2274" s="0" t="inlineStr">
        <is>
          <t>ISU ALLEGRA W FROSTED BLACK:113221F-3XL</t>
        </is>
      </c>
      <c r="F2274" s="0" t="inlineStr">
        <is>
          <t>'801113221098</t>
        </is>
      </c>
      <c r="G2274" s="0" t="inlineStr">
        <is>
          <t>WOMENS</t>
        </is>
      </c>
      <c r="H2274" s="0" t="inlineStr">
        <is>
          <t>3XL</t>
        </is>
      </c>
      <c r="I2274" s="0">
        <v>56.99</v>
      </c>
      <c r="J2274" s="0">
        <v>0</v>
      </c>
    </row>
    <row r="2275" spans="1:10" customHeight="0">
      <c r="A2275" s="0">
        <f>HYPERLINK("https://dl.dropboxusercontent.com/scl/fi/ey9isw1i8zzkclau43yzu/allegraisuedit-2.jpg?rlkey=kqsjhxhwr8qhvq70fbiepl3j6&amp;dl=0","Click to download Image")</f>
      </c>
      <c r="B2275" s="0">
        <f>HYPERLINK("https://dl.dropboxusercontent.com/scl/fi/f4v1s3r6299d1cm9u6rje/womens-size-chartsallegra.jpg?rlkey=pask7k8cap0mlhidh4zust7aq&amp;dl=0","Click to download SizeChart")</f>
      </c>
      <c r="C2275" s="0" t="inlineStr">
        <is>
          <t>Allegra Women's Sherpa Wrap</t>
        </is>
      </c>
      <c r="D2275" s="0" t="inlineStr">
        <is>
          <t>'113221</t>
        </is>
      </c>
      <c r="E2275" s="0" t="inlineStr">
        <is>
          <t>ISU ALLEGRA W FROSTED BLACK 12 PACK:113221Z-12PK</t>
        </is>
      </c>
      <c r="F2275" s="0" t="inlineStr">
        <is>
          <t>'801113221999</t>
        </is>
      </c>
      <c r="G2275" s="0" t="inlineStr">
        <is>
          <t>WOMENS</t>
        </is>
      </c>
      <c r="H2275" s="0" t="inlineStr">
        <is>
          <t>12 PACK</t>
        </is>
      </c>
      <c r="I2275" s="0">
        <v>560</v>
      </c>
      <c r="J2275" s="0">
        <v>0</v>
      </c>
    </row>
    <row r="2276" spans="1:10" customHeight="0">
      <c r="A2276" s="0">
        <f>HYPERLINK("https://dl.dropboxusercontent.com/scl/fi/hwqqqbeqhn3jcdznwje0s/114538afisu31934.jpg?rlkey=7ohbsxli1rk0hfn6gvvlkt6ph&amp;dl=0","Click to download Image")</f>
      </c>
      <c r="B2276" s="0">
        <f>HYPERLINK("https://dl.dropboxusercontent.com/scl/fi/lvrn226n6wne3wma8i71t/womens-t-shirt-size-chartslorelai.jpg?rlkey=65vydlsndq898p25ilej1pzao&amp;dl=0","Click to download SizeChart")</f>
      </c>
      <c r="C2276" s="0" t="inlineStr">
        <is>
          <t>Lorelai Womens Long Sleeve Shirt</t>
        </is>
      </c>
      <c r="D2276" s="0" t="inlineStr">
        <is>
          <t>'114538</t>
        </is>
      </c>
      <c r="E2276" s="0" t="inlineStr">
        <is>
          <t>ISU LORELAI W CARDINAL:A-S</t>
        </is>
      </c>
      <c r="F2276" s="0" t="inlineStr">
        <is>
          <t>'801114538041</t>
        </is>
      </c>
      <c r="G2276" s="0" t="inlineStr">
        <is>
          <t>WOMENS</t>
        </is>
      </c>
      <c r="H2276" s="0" t="inlineStr">
        <is>
          <t>S</t>
        </is>
      </c>
      <c r="I2276" s="0">
        <v>36.99</v>
      </c>
      <c r="J2276" s="0">
        <v>1</v>
      </c>
    </row>
    <row r="2277" spans="1:10" customHeight="0">
      <c r="A2277" s="0">
        <f>HYPERLINK("https://dl.dropboxusercontent.com/scl/fi/hwqqqbeqhn3jcdznwje0s/114538afisu31934.jpg?rlkey=7ohbsxli1rk0hfn6gvvlkt6ph&amp;dl=0","Click to download Image")</f>
      </c>
      <c r="B2277" s="0">
        <f>HYPERLINK("https://dl.dropboxusercontent.com/scl/fi/lvrn226n6wne3wma8i71t/womens-t-shirt-size-chartslorelai.jpg?rlkey=65vydlsndq898p25ilej1pzao&amp;dl=0","Click to download SizeChart")</f>
      </c>
      <c r="C2277" s="0" t="inlineStr">
        <is>
          <t>Lorelai Womens Long Sleeve Shirt</t>
        </is>
      </c>
      <c r="D2277" s="0" t="inlineStr">
        <is>
          <t>'114538</t>
        </is>
      </c>
      <c r="E2277" s="0" t="inlineStr">
        <is>
          <t>ISU LORELAI W CARDINAL:B-M</t>
        </is>
      </c>
      <c r="F2277" s="0" t="inlineStr">
        <is>
          <t>'801114538058</t>
        </is>
      </c>
      <c r="G2277" s="0" t="inlineStr">
        <is>
          <t>WOMENS</t>
        </is>
      </c>
      <c r="H2277" s="0" t="inlineStr">
        <is>
          <t>M</t>
        </is>
      </c>
      <c r="I2277" s="0">
        <v>36.99</v>
      </c>
      <c r="J2277" s="0">
        <v>5</v>
      </c>
    </row>
    <row r="2278" spans="1:10" customHeight="0">
      <c r="A2278" s="0">
        <f>HYPERLINK("https://dl.dropboxusercontent.com/scl/fi/hwqqqbeqhn3jcdznwje0s/114538afisu31934.jpg?rlkey=7ohbsxli1rk0hfn6gvvlkt6ph&amp;dl=0","Click to download Image")</f>
      </c>
      <c r="B2278" s="0">
        <f>HYPERLINK("https://dl.dropboxusercontent.com/scl/fi/lvrn226n6wne3wma8i71t/womens-t-shirt-size-chartslorelai.jpg?rlkey=65vydlsndq898p25ilej1pzao&amp;dl=0","Click to download SizeChart")</f>
      </c>
      <c r="C2278" s="0" t="inlineStr">
        <is>
          <t>Lorelai Womens Long Sleeve Shirt</t>
        </is>
      </c>
      <c r="D2278" s="0" t="inlineStr">
        <is>
          <t>'114538</t>
        </is>
      </c>
      <c r="E2278" s="0" t="inlineStr">
        <is>
          <t>ISU LORELAI W CARDINAL:C-L</t>
        </is>
      </c>
      <c r="F2278" s="0" t="inlineStr">
        <is>
          <t>'801114538065</t>
        </is>
      </c>
      <c r="G2278" s="0" t="inlineStr">
        <is>
          <t>WOMENS</t>
        </is>
      </c>
      <c r="H2278" s="0" t="inlineStr">
        <is>
          <t>L</t>
        </is>
      </c>
      <c r="I2278" s="0">
        <v>36.99</v>
      </c>
      <c r="J2278" s="0">
        <v>6</v>
      </c>
    </row>
    <row r="2279" spans="1:10" customHeight="0">
      <c r="A2279" s="0">
        <f>HYPERLINK("https://dl.dropboxusercontent.com/scl/fi/hwqqqbeqhn3jcdznwje0s/114538afisu31934.jpg?rlkey=7ohbsxli1rk0hfn6gvvlkt6ph&amp;dl=0","Click to download Image")</f>
      </c>
      <c r="B2279" s="0">
        <f>HYPERLINK("https://dl.dropboxusercontent.com/scl/fi/lvrn226n6wne3wma8i71t/womens-t-shirt-size-chartslorelai.jpg?rlkey=65vydlsndq898p25ilej1pzao&amp;dl=0","Click to download SizeChart")</f>
      </c>
      <c r="C2279" s="0" t="inlineStr">
        <is>
          <t>Lorelai Womens Long Sleeve Shirt</t>
        </is>
      </c>
      <c r="D2279" s="0" t="inlineStr">
        <is>
          <t>'114538</t>
        </is>
      </c>
      <c r="E2279" s="0" t="inlineStr">
        <is>
          <t>ISU LORELAI W CARDINAL:D-XL</t>
        </is>
      </c>
      <c r="F2279" s="0" t="inlineStr">
        <is>
          <t>'801114538072</t>
        </is>
      </c>
      <c r="G2279" s="0" t="inlineStr">
        <is>
          <t>WOMENS</t>
        </is>
      </c>
      <c r="H2279" s="0" t="inlineStr">
        <is>
          <t>XL</t>
        </is>
      </c>
      <c r="I2279" s="0">
        <v>36.99</v>
      </c>
      <c r="J2279" s="0">
        <v>0</v>
      </c>
    </row>
    <row r="2280" spans="1:10" customHeight="0">
      <c r="A2280" s="0">
        <f>HYPERLINK("https://dl.dropboxusercontent.com/scl/fi/hwqqqbeqhn3jcdznwje0s/114538afisu31934.jpg?rlkey=7ohbsxli1rk0hfn6gvvlkt6ph&amp;dl=0","Click to download Image")</f>
      </c>
      <c r="B2280" s="0">
        <f>HYPERLINK("https://dl.dropboxusercontent.com/scl/fi/lvrn226n6wne3wma8i71t/womens-t-shirt-size-chartslorelai.jpg?rlkey=65vydlsndq898p25ilej1pzao&amp;dl=0","Click to download SizeChart")</f>
      </c>
      <c r="C2280" s="0" t="inlineStr">
        <is>
          <t>Lorelai Womens Long Sleeve Shirt</t>
        </is>
      </c>
      <c r="D2280" s="0" t="inlineStr">
        <is>
          <t>'114538</t>
        </is>
      </c>
      <c r="E2280" s="0" t="inlineStr">
        <is>
          <t>ISU LORELAI W CARDINAL:E-2XL</t>
        </is>
      </c>
      <c r="F2280" s="0" t="inlineStr">
        <is>
          <t>'801114538089</t>
        </is>
      </c>
      <c r="G2280" s="0" t="inlineStr">
        <is>
          <t>WOMENS</t>
        </is>
      </c>
      <c r="H2280" s="0" t="inlineStr">
        <is>
          <t>2XL</t>
        </is>
      </c>
      <c r="I2280" s="0">
        <v>38.99</v>
      </c>
      <c r="J2280" s="0">
        <v>0</v>
      </c>
    </row>
    <row r="2281" spans="1:10" customHeight="0">
      <c r="A2281" s="0">
        <f>HYPERLINK("https://dl.dropboxusercontent.com/scl/fi/hwqqqbeqhn3jcdznwje0s/114538afisu31934.jpg?rlkey=7ohbsxli1rk0hfn6gvvlkt6ph&amp;dl=0","Click to download Image")</f>
      </c>
      <c r="B2281" s="0">
        <f>HYPERLINK("https://dl.dropboxusercontent.com/scl/fi/lvrn226n6wne3wma8i71t/womens-t-shirt-size-chartslorelai.jpg?rlkey=65vydlsndq898p25ilej1pzao&amp;dl=0","Click to download SizeChart")</f>
      </c>
      <c r="C2281" s="0" t="inlineStr">
        <is>
          <t>Lorelai Womens Long Sleeve Shirt</t>
        </is>
      </c>
      <c r="D2281" s="0" t="inlineStr">
        <is>
          <t>'114538</t>
        </is>
      </c>
      <c r="E2281" s="0" t="inlineStr">
        <is>
          <t>ISU LORELAI W CARDINAL:F-3XL</t>
        </is>
      </c>
      <c r="F2281" s="0" t="inlineStr">
        <is>
          <t>'801114538096</t>
        </is>
      </c>
      <c r="G2281" s="0" t="inlineStr">
        <is>
          <t>WOMENS</t>
        </is>
      </c>
      <c r="H2281" s="0" t="inlineStr">
        <is>
          <t>3XL</t>
        </is>
      </c>
      <c r="I2281" s="0">
        <v>38.99</v>
      </c>
      <c r="J2281" s="0">
        <v>0</v>
      </c>
    </row>
    <row r="2282" spans="1:10" customHeight="0">
      <c r="A2282" s="0">
        <f>HYPERLINK("https://dl.dropboxusercontent.com/scl/fi/hwqqqbeqhn3jcdznwje0s/114538afisu31934.jpg?rlkey=7ohbsxli1rk0hfn6gvvlkt6ph&amp;dl=0","Click to download Image")</f>
      </c>
      <c r="B2282" s="0">
        <f>HYPERLINK("https://dl.dropboxusercontent.com/scl/fi/lvrn226n6wne3wma8i71t/womens-t-shirt-size-chartslorelai.jpg?rlkey=65vydlsndq898p25ilej1pzao&amp;dl=0","Click to download SizeChart")</f>
      </c>
      <c r="C2282" s="0" t="inlineStr">
        <is>
          <t>Lorelai Womens Long Sleeve Shirt</t>
        </is>
      </c>
      <c r="D2282" s="0" t="inlineStr">
        <is>
          <t>'114538</t>
        </is>
      </c>
      <c r="E2282" s="0" t="inlineStr">
        <is>
          <t>ISU LORELAI W CARDINAL 12 PACK:Z-12PK</t>
        </is>
      </c>
      <c r="F2282" s="0" t="inlineStr">
        <is>
          <t>'801114538997</t>
        </is>
      </c>
      <c r="G2282" s="0" t="inlineStr">
        <is>
          <t>WOMENS</t>
        </is>
      </c>
      <c r="H2282" s="0" t="inlineStr">
        <is>
          <t>12 PACK</t>
        </is>
      </c>
      <c r="I2282" s="0">
        <v>380</v>
      </c>
      <c r="J2282" s="0">
        <v>0</v>
      </c>
    </row>
    <row r="2283" spans="1:10" customHeight="0">
      <c r="A2283" s="0">
        <f>HYPERLINK("https://dl.dropboxusercontent.com/scl/fi/puc2hop11wjic6qctpox7/113139-af.jpg?rlkey=ilmzduydme09i9g17qippaqcg&amp;dl=0","Click to download Image")</f>
      </c>
      <c r="B2283" s="0">
        <f>HYPERLINK("https://dl.dropboxusercontent.com/scl/fi/zx2keg8zaq29i1tyoyvdm/womens-long-sleeve-size-chartslulu.jpg?rlkey=a6h9k02al4yw2wa6x003t8ivu&amp;dl=0","Click to download SizeChart")</f>
      </c>
      <c r="C2283" s="0" t="inlineStr">
        <is>
          <t>Lulu Women's Plaid Long Sleeve</t>
        </is>
      </c>
      <c r="D2283" s="0" t="inlineStr">
        <is>
          <t>'113139</t>
        </is>
      </c>
      <c r="E2283" s="0" t="inlineStr">
        <is>
          <t>ISU LULU W ALMOND:113139A-S</t>
        </is>
      </c>
      <c r="F2283" s="0" t="inlineStr">
        <is>
          <t>'801113139041</t>
        </is>
      </c>
      <c r="G2283" s="0" t="inlineStr">
        <is>
          <t>WOMENS</t>
        </is>
      </c>
      <c r="H2283" s="0" t="inlineStr">
        <is>
          <t>S</t>
        </is>
      </c>
      <c r="I2283" s="0">
        <v>44.99</v>
      </c>
      <c r="J2283" s="0">
        <v>9</v>
      </c>
    </row>
    <row r="2284" spans="1:10" customHeight="0">
      <c r="A2284" s="0">
        <f>HYPERLINK("https://dl.dropboxusercontent.com/scl/fi/puc2hop11wjic6qctpox7/113139-af.jpg?rlkey=ilmzduydme09i9g17qippaqcg&amp;dl=0","Click to download Image")</f>
      </c>
      <c r="B2284" s="0">
        <f>HYPERLINK("https://dl.dropboxusercontent.com/scl/fi/zx2keg8zaq29i1tyoyvdm/womens-long-sleeve-size-chartslulu.jpg?rlkey=a6h9k02al4yw2wa6x003t8ivu&amp;dl=0","Click to download SizeChart")</f>
      </c>
      <c r="C2284" s="0" t="inlineStr">
        <is>
          <t>Lulu Women's Plaid Long Sleeve</t>
        </is>
      </c>
      <c r="D2284" s="0" t="inlineStr">
        <is>
          <t>'113139</t>
        </is>
      </c>
      <c r="E2284" s="0" t="inlineStr">
        <is>
          <t>ISU LULU W ALMOND:113139B-M</t>
        </is>
      </c>
      <c r="F2284" s="0" t="inlineStr">
        <is>
          <t>'801113139058</t>
        </is>
      </c>
      <c r="G2284" s="0" t="inlineStr">
        <is>
          <t>WOMENS</t>
        </is>
      </c>
      <c r="H2284" s="0" t="inlineStr">
        <is>
          <t>M</t>
        </is>
      </c>
      <c r="I2284" s="0">
        <v>44.99</v>
      </c>
      <c r="J2284" s="0">
        <v>19</v>
      </c>
    </row>
    <row r="2285" spans="1:10" customHeight="0">
      <c r="A2285" s="0">
        <f>HYPERLINK("https://dl.dropboxusercontent.com/scl/fi/puc2hop11wjic6qctpox7/113139-af.jpg?rlkey=ilmzduydme09i9g17qippaqcg&amp;dl=0","Click to download Image")</f>
      </c>
      <c r="B2285" s="0">
        <f>HYPERLINK("https://dl.dropboxusercontent.com/scl/fi/zx2keg8zaq29i1tyoyvdm/womens-long-sleeve-size-chartslulu.jpg?rlkey=a6h9k02al4yw2wa6x003t8ivu&amp;dl=0","Click to download SizeChart")</f>
      </c>
      <c r="C2285" s="0" t="inlineStr">
        <is>
          <t>Lulu Women's Plaid Long Sleeve</t>
        </is>
      </c>
      <c r="D2285" s="0" t="inlineStr">
        <is>
          <t>'113139</t>
        </is>
      </c>
      <c r="E2285" s="0" t="inlineStr">
        <is>
          <t>ISU LULU W ALMOND:113139C-L</t>
        </is>
      </c>
      <c r="F2285" s="0" t="inlineStr">
        <is>
          <t>'801113139065</t>
        </is>
      </c>
      <c r="G2285" s="0" t="inlineStr">
        <is>
          <t>WOMENS</t>
        </is>
      </c>
      <c r="H2285" s="0" t="inlineStr">
        <is>
          <t>L</t>
        </is>
      </c>
      <c r="I2285" s="0">
        <v>44.99</v>
      </c>
      <c r="J2285" s="0">
        <v>14</v>
      </c>
    </row>
    <row r="2286" spans="1:10" customHeight="0">
      <c r="A2286" s="0">
        <f>HYPERLINK("https://dl.dropboxusercontent.com/scl/fi/puc2hop11wjic6qctpox7/113139-af.jpg?rlkey=ilmzduydme09i9g17qippaqcg&amp;dl=0","Click to download Image")</f>
      </c>
      <c r="B2286" s="0">
        <f>HYPERLINK("https://dl.dropboxusercontent.com/scl/fi/zx2keg8zaq29i1tyoyvdm/womens-long-sleeve-size-chartslulu.jpg?rlkey=a6h9k02al4yw2wa6x003t8ivu&amp;dl=0","Click to download SizeChart")</f>
      </c>
      <c r="C2286" s="0" t="inlineStr">
        <is>
          <t>Lulu Women's Plaid Long Sleeve</t>
        </is>
      </c>
      <c r="D2286" s="0" t="inlineStr">
        <is>
          <t>'113139</t>
        </is>
      </c>
      <c r="E2286" s="0" t="inlineStr">
        <is>
          <t>ISU LULU W ALMOND:113139D-XL</t>
        </is>
      </c>
      <c r="F2286" s="0" t="inlineStr">
        <is>
          <t>'801113139072</t>
        </is>
      </c>
      <c r="G2286" s="0" t="inlineStr">
        <is>
          <t>WOMENS</t>
        </is>
      </c>
      <c r="H2286" s="0" t="inlineStr">
        <is>
          <t>XL</t>
        </is>
      </c>
      <c r="I2286" s="0">
        <v>44.99</v>
      </c>
      <c r="J2286" s="0">
        <v>9</v>
      </c>
    </row>
    <row r="2287" spans="1:10" customHeight="0">
      <c r="A2287" s="0">
        <f>HYPERLINK("https://dl.dropboxusercontent.com/scl/fi/puc2hop11wjic6qctpox7/113139-af.jpg?rlkey=ilmzduydme09i9g17qippaqcg&amp;dl=0","Click to download Image")</f>
      </c>
      <c r="B2287" s="0">
        <f>HYPERLINK("https://dl.dropboxusercontent.com/scl/fi/zx2keg8zaq29i1tyoyvdm/womens-long-sleeve-size-chartslulu.jpg?rlkey=a6h9k02al4yw2wa6x003t8ivu&amp;dl=0","Click to download SizeChart")</f>
      </c>
      <c r="C2287" s="0" t="inlineStr">
        <is>
          <t>Lulu Women's Plaid Long Sleeve</t>
        </is>
      </c>
      <c r="D2287" s="0" t="inlineStr">
        <is>
          <t>'113139</t>
        </is>
      </c>
      <c r="E2287" s="0" t="inlineStr">
        <is>
          <t>ISU LULU W ALMOND:113139E-2XL</t>
        </is>
      </c>
      <c r="F2287" s="0" t="inlineStr">
        <is>
          <t>'801113139089</t>
        </is>
      </c>
      <c r="G2287" s="0" t="inlineStr">
        <is>
          <t>WOMENS</t>
        </is>
      </c>
      <c r="H2287" s="0" t="inlineStr">
        <is>
          <t>2XL</t>
        </is>
      </c>
      <c r="I2287" s="0">
        <v>46.99</v>
      </c>
      <c r="J2287" s="0">
        <v>6</v>
      </c>
    </row>
    <row r="2288" spans="1:10" customHeight="0">
      <c r="A2288" s="0">
        <f>HYPERLINK("https://dl.dropboxusercontent.com/scl/fi/puc2hop11wjic6qctpox7/113139-af.jpg?rlkey=ilmzduydme09i9g17qippaqcg&amp;dl=0","Click to download Image")</f>
      </c>
      <c r="B2288" s="0">
        <f>HYPERLINK("https://dl.dropboxusercontent.com/scl/fi/zx2keg8zaq29i1tyoyvdm/womens-long-sleeve-size-chartslulu.jpg?rlkey=a6h9k02al4yw2wa6x003t8ivu&amp;dl=0","Click to download SizeChart")</f>
      </c>
      <c r="C2288" s="0" t="inlineStr">
        <is>
          <t>Lulu Women's Plaid Long Sleeve</t>
        </is>
      </c>
      <c r="D2288" s="0" t="inlineStr">
        <is>
          <t>'113139</t>
        </is>
      </c>
      <c r="E2288" s="0" t="inlineStr">
        <is>
          <t>ISU LULU W ALMOND:113139F-3XL</t>
        </is>
      </c>
      <c r="F2288" s="0" t="inlineStr">
        <is>
          <t>'801113139096</t>
        </is>
      </c>
      <c r="G2288" s="0" t="inlineStr">
        <is>
          <t>WOMENS</t>
        </is>
      </c>
      <c r="H2288" s="0" t="inlineStr">
        <is>
          <t>3XL</t>
        </is>
      </c>
      <c r="I2288" s="0">
        <v>46.99</v>
      </c>
      <c r="J2288" s="0">
        <v>1</v>
      </c>
    </row>
    <row r="2289" spans="1:10" customHeight="0">
      <c r="A2289" s="0">
        <f>HYPERLINK("https://dl.dropboxusercontent.com/scl/fi/puc2hop11wjic6qctpox7/113139-af.jpg?rlkey=ilmzduydme09i9g17qippaqcg&amp;dl=0","Click to download Image")</f>
      </c>
      <c r="B2289" s="0">
        <f>HYPERLINK("https://dl.dropboxusercontent.com/scl/fi/zx2keg8zaq29i1tyoyvdm/womens-long-sleeve-size-chartslulu.jpg?rlkey=a6h9k02al4yw2wa6x003t8ivu&amp;dl=0","Click to download SizeChart")</f>
      </c>
      <c r="C2289" s="0" t="inlineStr">
        <is>
          <t>Lulu Women's Plaid Long Sleeve</t>
        </is>
      </c>
      <c r="D2289" s="0" t="inlineStr">
        <is>
          <t>'113139</t>
        </is>
      </c>
      <c r="E2289" s="0" t="inlineStr">
        <is>
          <t>ISU LULU W ALMOND 12 PACK:113139Z-12PK</t>
        </is>
      </c>
      <c r="F2289" s="0" t="inlineStr">
        <is>
          <t>'801113139997</t>
        </is>
      </c>
      <c r="G2289" s="0" t="inlineStr">
        <is>
          <t>WOMENS</t>
        </is>
      </c>
      <c r="H2289" s="0" t="inlineStr">
        <is>
          <t>12 PACK</t>
        </is>
      </c>
      <c r="I2289" s="0">
        <v>460</v>
      </c>
      <c r="J2289" s="0">
        <v>0</v>
      </c>
    </row>
    <row r="2290" spans="1:10" customHeight="0">
      <c r="A2290" s="0">
        <f>HYPERLINK("https://dl.dropboxusercontent.com/scl/fi/cf6b8yxernenzl2v877sp/95803f.jpg?rlkey=3w4lo2ags886ht3d96lo7gwhj&amp;dl=0","Click to download Image")</f>
      </c>
      <c r="B2290" s="0">
        <f>HYPERLINK("https://dl.dropboxusercontent.com/scl/fi/0yrkkdb5x00l9mq7qf34l/graphic-update22022-infant.jpg?rlkey=j9s4d33ov6emsp1tem83ntcdg&amp;dl=0","Click to download SizeChart")</f>
      </c>
      <c r="C2290" s="0" t="inlineStr">
        <is>
          <t>Adrian Infant Bodysuit</t>
        </is>
      </c>
      <c r="D2290" s="0" t="inlineStr">
        <is>
          <t>'95803</t>
        </is>
      </c>
      <c r="E2290" s="0" t="inlineStr">
        <is>
          <t>ADRIAN:95803 0M-3M</t>
        </is>
      </c>
      <c r="F2290" s="0" t="inlineStr">
        <is>
          <t>'000000000000</t>
        </is>
      </c>
      <c r="G2290" s="0" t="inlineStr">
        <is>
          <t>INFANT</t>
        </is>
      </c>
      <c r="H2290" s="0" t="inlineStr">
        <is>
          <t>0-3M</t>
        </is>
      </c>
      <c r="I2290" s="0">
        <v>24.99</v>
      </c>
      <c r="J2290" s="0">
        <v>50</v>
      </c>
    </row>
    <row r="2291" spans="1:10" customHeight="0">
      <c r="A2291" s="0">
        <f>HYPERLINK("https://dl.dropboxusercontent.com/scl/fi/cf6b8yxernenzl2v877sp/95803f.jpg?rlkey=3w4lo2ags886ht3d96lo7gwhj&amp;dl=0","Click to download Image")</f>
      </c>
      <c r="B2291" s="0">
        <f>HYPERLINK("https://dl.dropboxusercontent.com/scl/fi/0yrkkdb5x00l9mq7qf34l/graphic-update22022-infant.jpg?rlkey=j9s4d33ov6emsp1tem83ntcdg&amp;dl=0","Click to download SizeChart")</f>
      </c>
      <c r="C2291" s="0" t="inlineStr">
        <is>
          <t>Adrian Infant Bodysuit</t>
        </is>
      </c>
      <c r="D2291" s="0" t="inlineStr">
        <is>
          <t>'95803</t>
        </is>
      </c>
      <c r="E2291" s="0" t="inlineStr">
        <is>
          <t>ADRIAN:95803 3M-6M</t>
        </is>
      </c>
      <c r="F2291" s="0" t="inlineStr">
        <is>
          <t>'000000000000</t>
        </is>
      </c>
      <c r="G2291" s="0" t="inlineStr">
        <is>
          <t>INFANT</t>
        </is>
      </c>
      <c r="H2291" s="0" t="inlineStr">
        <is>
          <t>3-6M</t>
        </is>
      </c>
      <c r="I2291" s="0">
        <v>24.99</v>
      </c>
      <c r="J2291" s="0">
        <v>40</v>
      </c>
    </row>
    <row r="2292" spans="1:10" customHeight="0">
      <c r="A2292" s="0">
        <f>HYPERLINK("https://dl.dropboxusercontent.com/scl/fi/cf6b8yxernenzl2v877sp/95803f.jpg?rlkey=3w4lo2ags886ht3d96lo7gwhj&amp;dl=0","Click to download Image")</f>
      </c>
      <c r="B2292" s="0">
        <f>HYPERLINK("https://dl.dropboxusercontent.com/scl/fi/0yrkkdb5x00l9mq7qf34l/graphic-update22022-infant.jpg?rlkey=j9s4d33ov6emsp1tem83ntcdg&amp;dl=0","Click to download SizeChart")</f>
      </c>
      <c r="C2292" s="0" t="inlineStr">
        <is>
          <t>Adrian Infant Bodysuit</t>
        </is>
      </c>
      <c r="D2292" s="0" t="inlineStr">
        <is>
          <t>'95803</t>
        </is>
      </c>
      <c r="E2292" s="0" t="inlineStr">
        <is>
          <t>ADRIAN:95803 6M-9M</t>
        </is>
      </c>
      <c r="F2292" s="0" t="inlineStr">
        <is>
          <t>'000000000000</t>
        </is>
      </c>
      <c r="G2292" s="0" t="inlineStr">
        <is>
          <t>INFANT</t>
        </is>
      </c>
      <c r="H2292" s="0" t="inlineStr">
        <is>
          <t>6-9M</t>
        </is>
      </c>
      <c r="I2292" s="0">
        <v>24.99</v>
      </c>
      <c r="J2292" s="0">
        <v>40</v>
      </c>
    </row>
    <row r="2293" spans="1:10" customHeight="0">
      <c r="A2293" s="0">
        <f>HYPERLINK("https://dl.dropboxusercontent.com/scl/fi/cf6b8yxernenzl2v877sp/95803f.jpg?rlkey=3w4lo2ags886ht3d96lo7gwhj&amp;dl=0","Click to download Image")</f>
      </c>
      <c r="B2293" s="0">
        <f>HYPERLINK("https://dl.dropboxusercontent.com/scl/fi/0yrkkdb5x00l9mq7qf34l/graphic-update22022-infant.jpg?rlkey=j9s4d33ov6emsp1tem83ntcdg&amp;dl=0","Click to download SizeChart")</f>
      </c>
      <c r="C2293" s="0" t="inlineStr">
        <is>
          <t>Adrian Infant Bodysuit</t>
        </is>
      </c>
      <c r="D2293" s="0" t="inlineStr">
        <is>
          <t>'95803</t>
        </is>
      </c>
      <c r="E2293" s="0" t="inlineStr">
        <is>
          <t>ADRIAN:95803 9M-12M</t>
        </is>
      </c>
      <c r="F2293" s="0" t="inlineStr">
        <is>
          <t>'000000000000</t>
        </is>
      </c>
      <c r="G2293" s="0" t="inlineStr">
        <is>
          <t>INFANT</t>
        </is>
      </c>
      <c r="H2293" s="0" t="inlineStr">
        <is>
          <t>12M</t>
        </is>
      </c>
      <c r="I2293" s="0">
        <v>24.99</v>
      </c>
      <c r="J2293" s="0">
        <v>46</v>
      </c>
    </row>
    <row r="2294" spans="1:10" customHeight="0">
      <c r="A2294" s="0">
        <f>HYPERLINK("https://dl.dropboxusercontent.com/scl/fi/5r0ph513ms59popdoo2n6/95804f.jpg?rlkey=3vvjd4ydal3apjh8lv2njghui&amp;dl=0","Click to download Image")</f>
      </c>
      <c r="B2294" s="0">
        <f>HYPERLINK("https://dl.dropboxusercontent.com/scl/fi/33fy778nn55fl4vzuodsb/graphic-update22022-infant.jpg?rlkey=jedszbxfhh0rf1js4w71hwn2c&amp;dl=0","Click to download SizeChart")</f>
      </c>
      <c r="C2294" s="0" t="inlineStr">
        <is>
          <t>Andre Infant Bodysuit</t>
        </is>
      </c>
      <c r="D2294" s="0" t="inlineStr">
        <is>
          <t>'95804</t>
        </is>
      </c>
      <c r="E2294" s="0" t="inlineStr">
        <is>
          <t>ANDRE:95804 0M-3M</t>
        </is>
      </c>
      <c r="F2294" s="0" t="inlineStr">
        <is>
          <t>'000000000000</t>
        </is>
      </c>
      <c r="G2294" s="0" t="inlineStr">
        <is>
          <t>INFANT</t>
        </is>
      </c>
      <c r="H2294" s="0" t="inlineStr">
        <is>
          <t>0-3M</t>
        </is>
      </c>
      <c r="I2294" s="0">
        <v>24.99</v>
      </c>
      <c r="J2294" s="0">
        <v>40</v>
      </c>
    </row>
    <row r="2295" spans="1:10" customHeight="0">
      <c r="A2295" s="0">
        <f>HYPERLINK("https://dl.dropboxusercontent.com/scl/fi/5r0ph513ms59popdoo2n6/95804f.jpg?rlkey=3vvjd4ydal3apjh8lv2njghui&amp;dl=0","Click to download Image")</f>
      </c>
      <c r="B2295" s="0">
        <f>HYPERLINK("https://dl.dropboxusercontent.com/scl/fi/33fy778nn55fl4vzuodsb/graphic-update22022-infant.jpg?rlkey=jedszbxfhh0rf1js4w71hwn2c&amp;dl=0","Click to download SizeChart")</f>
      </c>
      <c r="C2295" s="0" t="inlineStr">
        <is>
          <t>Andre Infant Bodysuit</t>
        </is>
      </c>
      <c r="D2295" s="0" t="inlineStr">
        <is>
          <t>'95804</t>
        </is>
      </c>
      <c r="E2295" s="0" t="inlineStr">
        <is>
          <t>ANDRE:95804 3M-6M</t>
        </is>
      </c>
      <c r="F2295" s="0" t="inlineStr">
        <is>
          <t>'000000000000</t>
        </is>
      </c>
      <c r="G2295" s="0" t="inlineStr">
        <is>
          <t>INFANT</t>
        </is>
      </c>
      <c r="H2295" s="0" t="inlineStr">
        <is>
          <t>3-6M</t>
        </is>
      </c>
      <c r="I2295" s="0">
        <v>24.99</v>
      </c>
      <c r="J2295" s="0">
        <v>33</v>
      </c>
    </row>
    <row r="2296" spans="1:10" customHeight="0">
      <c r="A2296" s="0">
        <f>HYPERLINK("https://dl.dropboxusercontent.com/scl/fi/5r0ph513ms59popdoo2n6/95804f.jpg?rlkey=3vvjd4ydal3apjh8lv2njghui&amp;dl=0","Click to download Image")</f>
      </c>
      <c r="B2296" s="0">
        <f>HYPERLINK("https://dl.dropboxusercontent.com/scl/fi/33fy778nn55fl4vzuodsb/graphic-update22022-infant.jpg?rlkey=jedszbxfhh0rf1js4w71hwn2c&amp;dl=0","Click to download SizeChart")</f>
      </c>
      <c r="C2296" s="0" t="inlineStr">
        <is>
          <t>Andre Infant Bodysuit</t>
        </is>
      </c>
      <c r="D2296" s="0" t="inlineStr">
        <is>
          <t>'95804</t>
        </is>
      </c>
      <c r="E2296" s="0" t="inlineStr">
        <is>
          <t>ANDRE:95804 6M-9M</t>
        </is>
      </c>
      <c r="F2296" s="0" t="inlineStr">
        <is>
          <t>'000000000000</t>
        </is>
      </c>
      <c r="G2296" s="0" t="inlineStr">
        <is>
          <t>INFANT</t>
        </is>
      </c>
      <c r="H2296" s="0" t="inlineStr">
        <is>
          <t>6-9M</t>
        </is>
      </c>
      <c r="I2296" s="0">
        <v>24.99</v>
      </c>
      <c r="J2296" s="0">
        <v>31</v>
      </c>
    </row>
    <row r="2297" spans="1:10" customHeight="0">
      <c r="A2297" s="0">
        <f>HYPERLINK("https://dl.dropboxusercontent.com/scl/fi/5r0ph513ms59popdoo2n6/95804f.jpg?rlkey=3vvjd4ydal3apjh8lv2njghui&amp;dl=0","Click to download Image")</f>
      </c>
      <c r="B2297" s="0">
        <f>HYPERLINK("https://dl.dropboxusercontent.com/scl/fi/33fy778nn55fl4vzuodsb/graphic-update22022-infant.jpg?rlkey=jedszbxfhh0rf1js4w71hwn2c&amp;dl=0","Click to download SizeChart")</f>
      </c>
      <c r="C2297" s="0" t="inlineStr">
        <is>
          <t>Andre Infant Bodysuit</t>
        </is>
      </c>
      <c r="D2297" s="0" t="inlineStr">
        <is>
          <t>'95804</t>
        </is>
      </c>
      <c r="E2297" s="0" t="inlineStr">
        <is>
          <t>ANDRE:95804 9M-12M</t>
        </is>
      </c>
      <c r="F2297" s="0" t="inlineStr">
        <is>
          <t>'000000000000</t>
        </is>
      </c>
      <c r="G2297" s="0" t="inlineStr">
        <is>
          <t>INFANT</t>
        </is>
      </c>
      <c r="H2297" s="0" t="inlineStr">
        <is>
          <t>12M</t>
        </is>
      </c>
      <c r="I2297" s="0">
        <v>24.99</v>
      </c>
      <c r="J2297" s="0">
        <v>29</v>
      </c>
    </row>
    <row r="2298" spans="1:10" customHeight="0">
      <c r="A2298" s="0">
        <f>HYPERLINK("https://dl.dropboxusercontent.com/scl/fi/nfmeyxa68abkbqju37lb2/114881-f.jpg?rlkey=23o10xjm2ay7s4smcta82t4jv&amp;dl=0","Click to download Image")</f>
      </c>
      <c r="B2298" s="0">
        <f>HYPERLINK("https://dl.dropboxusercontent.com/scl/fi/135ogdl5khi3s93u1nbiq/graphic-update22022-youth.jpg?rlkey=rd7ecl9472tcpg15x9h8yvrbq&amp;dl=0","Click to download SizeChart")</f>
      </c>
      <c r="C2298" s="0" t="inlineStr">
        <is>
          <t>Chance Youth 1/4 Zip Sweatshirt</t>
        </is>
      </c>
      <c r="D2298" s="0" t="inlineStr">
        <is>
          <t>'113284</t>
        </is>
      </c>
      <c r="E2298" s="0" t="inlineStr">
        <is>
          <t>ISU CHANCE Y GREY:113284C-YM</t>
        </is>
      </c>
      <c r="F2298" s="0" t="inlineStr">
        <is>
          <t>'801113284031</t>
        </is>
      </c>
      <c r="G2298" s="0" t="inlineStr">
        <is>
          <t>YOUTH</t>
        </is>
      </c>
      <c r="H2298" s="0" t="inlineStr">
        <is>
          <t>YM</t>
        </is>
      </c>
      <c r="I2298" s="0">
        <v>44.99</v>
      </c>
      <c r="J2298" s="0">
        <v>1</v>
      </c>
    </row>
    <row r="2299" spans="1:10" customHeight="0">
      <c r="A2299" s="0">
        <f>HYPERLINK("https://dl.dropboxusercontent.com/scl/fi/nfmeyxa68abkbqju37lb2/114881-f.jpg?rlkey=23o10xjm2ay7s4smcta82t4jv&amp;dl=0","Click to download Image")</f>
      </c>
      <c r="B2299" s="0">
        <f>HYPERLINK("https://dl.dropboxusercontent.com/scl/fi/135ogdl5khi3s93u1nbiq/graphic-update22022-youth.jpg?rlkey=rd7ecl9472tcpg15x9h8yvrbq&amp;dl=0","Click to download SizeChart")</f>
      </c>
      <c r="C2299" s="0" t="inlineStr">
        <is>
          <t>Chance Youth 1/4 Zip Sweatshirt</t>
        </is>
      </c>
      <c r="D2299" s="0" t="inlineStr">
        <is>
          <t>'113284</t>
        </is>
      </c>
      <c r="E2299" s="0" t="inlineStr">
        <is>
          <t>ISU CHANCE Y GREY:113284D-YL</t>
        </is>
      </c>
      <c r="F2299" s="0" t="inlineStr">
        <is>
          <t>'801113284048</t>
        </is>
      </c>
      <c r="G2299" s="0" t="inlineStr">
        <is>
          <t>YOUTH</t>
        </is>
      </c>
      <c r="H2299" s="0" t="inlineStr">
        <is>
          <t>YL</t>
        </is>
      </c>
      <c r="I2299" s="0">
        <v>44.99</v>
      </c>
      <c r="J2299" s="0">
        <v>1</v>
      </c>
    </row>
    <row r="2300" spans="1:10" customHeight="0">
      <c r="A2300" s="0">
        <f>HYPERLINK("https://dl.dropboxusercontent.com/scl/fi/arnzqi87j7y6rehp80k0t/112304f.jpg?rlkey=cgine70vr0hkrhndmmpk039v1&amp;dl=0","Click to download Image")</f>
      </c>
      <c r="B2300" s="0">
        <f>HYPERLINK("https://dl.dropboxusercontent.com/scl/fi/9tfz4eqy9869qu64jh069/womens-long-sleeve-size-chartscoco.jpg?rlkey=u54t7iljy1u2pp6hcdctpk2ap&amp;dl=0","Click to download SizeChart")</f>
      </c>
      <c r="C2300" s="0" t="inlineStr">
        <is>
          <t>Coco Women's Cut Out Long Sleeve</t>
        </is>
      </c>
      <c r="D2300" s="0" t="inlineStr">
        <is>
          <t>'112304</t>
        </is>
      </c>
      <c r="E2300" s="0" t="inlineStr">
        <is>
          <t>ISU COCO CARDINAL:112304AA-XS</t>
        </is>
      </c>
      <c r="F2300" s="0" t="inlineStr">
        <is>
          <t>'801112304037</t>
        </is>
      </c>
      <c r="G2300" s="0" t="inlineStr">
        <is>
          <t>WOMENS</t>
        </is>
      </c>
      <c r="H2300" s="0" t="inlineStr">
        <is>
          <t>XS</t>
        </is>
      </c>
      <c r="I2300" s="0">
        <v>49.99</v>
      </c>
      <c r="J2300" s="0">
        <v>17</v>
      </c>
    </row>
    <row r="2301" spans="1:10" customHeight="0">
      <c r="A2301" s="0">
        <f>HYPERLINK("https://dl.dropboxusercontent.com/scl/fi/arnzqi87j7y6rehp80k0t/112304f.jpg?rlkey=cgine70vr0hkrhndmmpk039v1&amp;dl=0","Click to download Image")</f>
      </c>
      <c r="B2301" s="0">
        <f>HYPERLINK("https://dl.dropboxusercontent.com/scl/fi/9tfz4eqy9869qu64jh069/womens-long-sleeve-size-chartscoco.jpg?rlkey=u54t7iljy1u2pp6hcdctpk2ap&amp;dl=0","Click to download SizeChart")</f>
      </c>
      <c r="C2301" s="0" t="inlineStr">
        <is>
          <t>Coco Women's Cut Out Long Sleeve</t>
        </is>
      </c>
      <c r="D2301" s="0" t="inlineStr">
        <is>
          <t>'112304</t>
        </is>
      </c>
      <c r="E2301" s="0" t="inlineStr">
        <is>
          <t>ISU COCO CARDINAL:112304A-S</t>
        </is>
      </c>
      <c r="F2301" s="0" t="inlineStr">
        <is>
          <t>'801112304044</t>
        </is>
      </c>
      <c r="G2301" s="0" t="inlineStr">
        <is>
          <t>WOMENS</t>
        </is>
      </c>
      <c r="H2301" s="0" t="inlineStr">
        <is>
          <t>S</t>
        </is>
      </c>
      <c r="I2301" s="0">
        <v>49.99</v>
      </c>
      <c r="J2301" s="0">
        <v>24</v>
      </c>
    </row>
    <row r="2302" spans="1:10" customHeight="0">
      <c r="A2302" s="0">
        <f>HYPERLINK("https://dl.dropboxusercontent.com/scl/fi/arnzqi87j7y6rehp80k0t/112304f.jpg?rlkey=cgine70vr0hkrhndmmpk039v1&amp;dl=0","Click to download Image")</f>
      </c>
      <c r="B2302" s="0">
        <f>HYPERLINK("https://dl.dropboxusercontent.com/scl/fi/9tfz4eqy9869qu64jh069/womens-long-sleeve-size-chartscoco.jpg?rlkey=u54t7iljy1u2pp6hcdctpk2ap&amp;dl=0","Click to download SizeChart")</f>
      </c>
      <c r="C2302" s="0" t="inlineStr">
        <is>
          <t>Coco Women's Cut Out Long Sleeve</t>
        </is>
      </c>
      <c r="D2302" s="0" t="inlineStr">
        <is>
          <t>'112304</t>
        </is>
      </c>
      <c r="E2302" s="0" t="inlineStr">
        <is>
          <t>ISU COCO CARDINAL:112304B-M</t>
        </is>
      </c>
      <c r="F2302" s="0" t="inlineStr">
        <is>
          <t>'801112304051</t>
        </is>
      </c>
      <c r="G2302" s="0" t="inlineStr">
        <is>
          <t>WOMENS</t>
        </is>
      </c>
      <c r="H2302" s="0" t="inlineStr">
        <is>
          <t>M</t>
        </is>
      </c>
      <c r="I2302" s="0">
        <v>49.99</v>
      </c>
      <c r="J2302" s="0">
        <v>23</v>
      </c>
    </row>
    <row r="2303" spans="1:10" customHeight="0">
      <c r="A2303" s="0">
        <f>HYPERLINK("https://dl.dropboxusercontent.com/scl/fi/arnzqi87j7y6rehp80k0t/112304f.jpg?rlkey=cgine70vr0hkrhndmmpk039v1&amp;dl=0","Click to download Image")</f>
      </c>
      <c r="B2303" s="0">
        <f>HYPERLINK("https://dl.dropboxusercontent.com/scl/fi/9tfz4eqy9869qu64jh069/womens-long-sleeve-size-chartscoco.jpg?rlkey=u54t7iljy1u2pp6hcdctpk2ap&amp;dl=0","Click to download SizeChart")</f>
      </c>
      <c r="C2303" s="0" t="inlineStr">
        <is>
          <t>Coco Women's Cut Out Long Sleeve</t>
        </is>
      </c>
      <c r="D2303" s="0" t="inlineStr">
        <is>
          <t>'112304</t>
        </is>
      </c>
      <c r="E2303" s="0" t="inlineStr">
        <is>
          <t>ISU COCO CARDINAL:112304C-L</t>
        </is>
      </c>
      <c r="F2303" s="0" t="inlineStr">
        <is>
          <t>'801112304068</t>
        </is>
      </c>
      <c r="G2303" s="0" t="inlineStr">
        <is>
          <t>WOMENS</t>
        </is>
      </c>
      <c r="H2303" s="0" t="inlineStr">
        <is>
          <t>L</t>
        </is>
      </c>
      <c r="I2303" s="0">
        <v>49.99</v>
      </c>
      <c r="J2303" s="0">
        <v>14</v>
      </c>
    </row>
    <row r="2304" spans="1:10" customHeight="0">
      <c r="A2304" s="0">
        <f>HYPERLINK("https://dl.dropboxusercontent.com/scl/fi/arnzqi87j7y6rehp80k0t/112304f.jpg?rlkey=cgine70vr0hkrhndmmpk039v1&amp;dl=0","Click to download Image")</f>
      </c>
      <c r="B2304" s="0">
        <f>HYPERLINK("https://dl.dropboxusercontent.com/scl/fi/9tfz4eqy9869qu64jh069/womens-long-sleeve-size-chartscoco.jpg?rlkey=u54t7iljy1u2pp6hcdctpk2ap&amp;dl=0","Click to download SizeChart")</f>
      </c>
      <c r="C2304" s="0" t="inlineStr">
        <is>
          <t>Coco Women's Cut Out Long Sleeve</t>
        </is>
      </c>
      <c r="D2304" s="0" t="inlineStr">
        <is>
          <t>'112304</t>
        </is>
      </c>
      <c r="E2304" s="0" t="inlineStr">
        <is>
          <t>ISU COCO CARDINAL:112304D-XL</t>
        </is>
      </c>
      <c r="F2304" s="0" t="inlineStr">
        <is>
          <t>'801112304075</t>
        </is>
      </c>
      <c r="G2304" s="0" t="inlineStr">
        <is>
          <t>WOMENS</t>
        </is>
      </c>
      <c r="H2304" s="0" t="inlineStr">
        <is>
          <t>XL</t>
        </is>
      </c>
      <c r="I2304" s="0">
        <v>49.99</v>
      </c>
      <c r="J2304" s="0">
        <v>17</v>
      </c>
    </row>
    <row r="2305" spans="1:10" customHeight="0">
      <c r="A2305" s="0">
        <f>HYPERLINK("https://dl.dropboxusercontent.com/scl/fi/arnzqi87j7y6rehp80k0t/112304f.jpg?rlkey=cgine70vr0hkrhndmmpk039v1&amp;dl=0","Click to download Image")</f>
      </c>
      <c r="B2305" s="0">
        <f>HYPERLINK("https://dl.dropboxusercontent.com/scl/fi/9tfz4eqy9869qu64jh069/womens-long-sleeve-size-chartscoco.jpg?rlkey=u54t7iljy1u2pp6hcdctpk2ap&amp;dl=0","Click to download SizeChart")</f>
      </c>
      <c r="C2305" s="0" t="inlineStr">
        <is>
          <t>Coco Women's Cut Out Long Sleeve</t>
        </is>
      </c>
      <c r="D2305" s="0" t="inlineStr">
        <is>
          <t>'112304</t>
        </is>
      </c>
      <c r="E2305" s="0" t="inlineStr">
        <is>
          <t>ISU COCO CARDINAL:112304E-2XL</t>
        </is>
      </c>
      <c r="F2305" s="0" t="inlineStr">
        <is>
          <t>'801112304082</t>
        </is>
      </c>
      <c r="G2305" s="0" t="inlineStr">
        <is>
          <t>WOMENS</t>
        </is>
      </c>
      <c r="H2305" s="0" t="inlineStr">
        <is>
          <t>2XL</t>
        </is>
      </c>
      <c r="I2305" s="0">
        <v>51.99</v>
      </c>
      <c r="J2305" s="0">
        <v>9</v>
      </c>
    </row>
    <row r="2306" spans="1:10" customHeight="0">
      <c r="A2306" s="0">
        <f>HYPERLINK("https://dl.dropboxusercontent.com/scl/fi/arnzqi87j7y6rehp80k0t/112304f.jpg?rlkey=cgine70vr0hkrhndmmpk039v1&amp;dl=0","Click to download Image")</f>
      </c>
      <c r="B2306" s="0">
        <f>HYPERLINK("https://dl.dropboxusercontent.com/scl/fi/9tfz4eqy9869qu64jh069/womens-long-sleeve-size-chartscoco.jpg?rlkey=u54t7iljy1u2pp6hcdctpk2ap&amp;dl=0","Click to download SizeChart")</f>
      </c>
      <c r="C2306" s="0" t="inlineStr">
        <is>
          <t>Coco Women's Cut Out Long Sleeve</t>
        </is>
      </c>
      <c r="D2306" s="0" t="inlineStr">
        <is>
          <t>'112304</t>
        </is>
      </c>
      <c r="E2306" s="0" t="inlineStr">
        <is>
          <t>ISU COCO CARDINAL:112304F-3XL</t>
        </is>
      </c>
      <c r="F2306" s="0" t="inlineStr">
        <is>
          <t>'801112304099</t>
        </is>
      </c>
      <c r="G2306" s="0" t="inlineStr">
        <is>
          <t>WOMENS</t>
        </is>
      </c>
      <c r="H2306" s="0" t="inlineStr">
        <is>
          <t>3XL</t>
        </is>
      </c>
      <c r="I2306" s="0">
        <v>51.99</v>
      </c>
      <c r="J2306" s="0">
        <v>10</v>
      </c>
    </row>
    <row r="2307" spans="1:10" customHeight="0">
      <c r="A2307" s="0">
        <f>HYPERLINK("https://dl.dropboxusercontent.com/scl/fi/arnzqi87j7y6rehp80k0t/112304f.jpg?rlkey=cgine70vr0hkrhndmmpk039v1&amp;dl=0","Click to download Image")</f>
      </c>
      <c r="B2307" s="0">
        <f>HYPERLINK("https://dl.dropboxusercontent.com/scl/fi/9tfz4eqy9869qu64jh069/womens-long-sleeve-size-chartscoco.jpg?rlkey=u54t7iljy1u2pp6hcdctpk2ap&amp;dl=0","Click to download SizeChart")</f>
      </c>
      <c r="C2307" s="0" t="inlineStr">
        <is>
          <t>Coco Women's Cut Out Long Sleeve</t>
        </is>
      </c>
      <c r="D2307" s="0" t="inlineStr">
        <is>
          <t>'112304</t>
        </is>
      </c>
      <c r="E2307" s="0" t="inlineStr">
        <is>
          <t>ISU COCO CARDINAL 12 PACK:112304Z-12PK</t>
        </is>
      </c>
      <c r="F2307" s="0" t="inlineStr">
        <is>
          <t>'801112304990</t>
        </is>
      </c>
      <c r="G2307" s="0" t="inlineStr">
        <is>
          <t>WOMENS</t>
        </is>
      </c>
      <c r="H2307" s="0" t="inlineStr">
        <is>
          <t>12 PACK</t>
        </is>
      </c>
      <c r="I2307" s="0">
        <v>480</v>
      </c>
      <c r="J2307" s="0">
        <v>0</v>
      </c>
    </row>
    <row r="2308" spans="1:10" customHeight="0">
      <c r="A2308" s="0">
        <f>HYPERLINK("https://dl.dropboxusercontent.com/scl/fi/0tn2i672lhgm72ycuopbn/113457-f1.jpg?rlkey=yeh43j78ehzbeqov7oo21fsr4&amp;dl=0","Click to download Image")</f>
      </c>
      <c r="B2308" s="0">
        <f>HYPERLINK("https://dl.dropboxusercontent.com/scl/fi/3on8pe36po55dqzm9v1q3/graphic-update22022-infant.jpg?rlkey=y1abenjbb60c69tk55lg2u96f&amp;dl=0","Click to download SizeChart")</f>
      </c>
      <c r="C2308" s="0" t="inlineStr">
        <is>
          <t>Morrissey Infant Bodysuit</t>
        </is>
      </c>
      <c r="D2308" s="0" t="inlineStr">
        <is>
          <t>'113457</t>
        </is>
      </c>
      <c r="E2308" s="0" t="inlineStr">
        <is>
          <t>ISU MORRISSEY I WHITE:113457A-0-3M</t>
        </is>
      </c>
      <c r="F2308" s="0" t="inlineStr">
        <is>
          <t>'801113457008</t>
        </is>
      </c>
      <c r="G2308" s="0" t="inlineStr">
        <is>
          <t>INFANT</t>
        </is>
      </c>
      <c r="H2308" s="0" t="inlineStr">
        <is>
          <t>0-3M</t>
        </is>
      </c>
      <c r="I2308" s="0">
        <v>32.99</v>
      </c>
      <c r="J2308" s="0">
        <v>17</v>
      </c>
    </row>
    <row r="2309" spans="1:10" customHeight="0">
      <c r="A2309" s="0">
        <f>HYPERLINK("https://dl.dropboxusercontent.com/scl/fi/0tn2i672lhgm72ycuopbn/113457-f1.jpg?rlkey=yeh43j78ehzbeqov7oo21fsr4&amp;dl=0","Click to download Image")</f>
      </c>
      <c r="B2309" s="0">
        <f>HYPERLINK("https://dl.dropboxusercontent.com/scl/fi/3on8pe36po55dqzm9v1q3/graphic-update22022-infant.jpg?rlkey=y1abenjbb60c69tk55lg2u96f&amp;dl=0","Click to download SizeChart")</f>
      </c>
      <c r="C2309" s="0" t="inlineStr">
        <is>
          <t>Morrissey Infant Bodysuit</t>
        </is>
      </c>
      <c r="D2309" s="0" t="inlineStr">
        <is>
          <t>'113457</t>
        </is>
      </c>
      <c r="E2309" s="0" t="inlineStr">
        <is>
          <t>ISU MORRISSEY I WHITE:113457B-3-6M</t>
        </is>
      </c>
      <c r="F2309" s="0" t="inlineStr">
        <is>
          <t>'801113457015</t>
        </is>
      </c>
      <c r="G2309" s="0" t="inlineStr">
        <is>
          <t>INFANT</t>
        </is>
      </c>
      <c r="H2309" s="0" t="inlineStr">
        <is>
          <t>3-6M</t>
        </is>
      </c>
      <c r="I2309" s="0">
        <v>32.99</v>
      </c>
      <c r="J2309" s="0">
        <v>16</v>
      </c>
    </row>
    <row r="2310" spans="1:10" customHeight="0">
      <c r="A2310" s="0">
        <f>HYPERLINK("https://dl.dropboxusercontent.com/scl/fi/0tn2i672lhgm72ycuopbn/113457-f1.jpg?rlkey=yeh43j78ehzbeqov7oo21fsr4&amp;dl=0","Click to download Image")</f>
      </c>
      <c r="B2310" s="0">
        <f>HYPERLINK("https://dl.dropboxusercontent.com/scl/fi/3on8pe36po55dqzm9v1q3/graphic-update22022-infant.jpg?rlkey=y1abenjbb60c69tk55lg2u96f&amp;dl=0","Click to download SizeChart")</f>
      </c>
      <c r="C2310" s="0" t="inlineStr">
        <is>
          <t>Morrissey Infant Bodysuit</t>
        </is>
      </c>
      <c r="D2310" s="0" t="inlineStr">
        <is>
          <t>'113457</t>
        </is>
      </c>
      <c r="E2310" s="0" t="inlineStr">
        <is>
          <t>ISU MORRISSEY I WHITE:113457C-6-9M</t>
        </is>
      </c>
      <c r="F2310" s="0" t="inlineStr">
        <is>
          <t>'801113457022</t>
        </is>
      </c>
      <c r="G2310" s="0" t="inlineStr">
        <is>
          <t>INFANT</t>
        </is>
      </c>
      <c r="H2310" s="0" t="inlineStr">
        <is>
          <t>6-9M</t>
        </is>
      </c>
      <c r="I2310" s="0">
        <v>32.99</v>
      </c>
      <c r="J2310" s="0">
        <v>16</v>
      </c>
    </row>
    <row r="2311" spans="1:10" customHeight="0">
      <c r="A2311" s="0">
        <f>HYPERLINK("https://dl.dropboxusercontent.com/scl/fi/0tn2i672lhgm72ycuopbn/113457-f1.jpg?rlkey=yeh43j78ehzbeqov7oo21fsr4&amp;dl=0","Click to download Image")</f>
      </c>
      <c r="B2311" s="0">
        <f>HYPERLINK("https://dl.dropboxusercontent.com/scl/fi/3on8pe36po55dqzm9v1q3/graphic-update22022-infant.jpg?rlkey=y1abenjbb60c69tk55lg2u96f&amp;dl=0","Click to download SizeChart")</f>
      </c>
      <c r="C2311" s="0" t="inlineStr">
        <is>
          <t>Morrissey Infant Bodysuit</t>
        </is>
      </c>
      <c r="D2311" s="0" t="inlineStr">
        <is>
          <t>'113457</t>
        </is>
      </c>
      <c r="E2311" s="0" t="inlineStr">
        <is>
          <t>ISU MORRISSEY I WHITE:113457F-12M</t>
        </is>
      </c>
      <c r="F2311" s="0" t="inlineStr">
        <is>
          <t>'801113457039</t>
        </is>
      </c>
      <c r="G2311" s="0" t="inlineStr">
        <is>
          <t>INFANT</t>
        </is>
      </c>
      <c r="H2311" s="0" t="inlineStr">
        <is>
          <t>12M</t>
        </is>
      </c>
      <c r="I2311" s="0">
        <v>32.99</v>
      </c>
      <c r="J2311" s="0">
        <v>17</v>
      </c>
    </row>
    <row r="2312" spans="1:10" customHeight="0">
      <c r="A2312" s="0">
        <f>HYPERLINK("https://dl.dropboxusercontent.com/scl/fi/0tn2i672lhgm72ycuopbn/113457-f1.jpg?rlkey=yeh43j78ehzbeqov7oo21fsr4&amp;dl=0","Click to download Image")</f>
      </c>
      <c r="B2312" s="0">
        <f>HYPERLINK("https://dl.dropboxusercontent.com/scl/fi/3on8pe36po55dqzm9v1q3/graphic-update22022-infant.jpg?rlkey=y1abenjbb60c69tk55lg2u96f&amp;dl=0","Click to download SizeChart")</f>
      </c>
      <c r="C2312" s="0" t="inlineStr">
        <is>
          <t>Morrissey Infant Bodysuit</t>
        </is>
      </c>
      <c r="D2312" s="0" t="inlineStr">
        <is>
          <t>'113457</t>
        </is>
      </c>
      <c r="E2312" s="0" t="inlineStr">
        <is>
          <t>ISU MORRISSEY I WHITE:113457Z-12PK</t>
        </is>
      </c>
      <c r="F2312" s="0" t="inlineStr">
        <is>
          <t>'801113457992</t>
        </is>
      </c>
      <c r="G2312" s="0" t="inlineStr">
        <is>
          <t>INFANT</t>
        </is>
      </c>
      <c r="H2312" s="0" t="inlineStr">
        <is>
          <t>12 PACK</t>
        </is>
      </c>
      <c r="I2312" s="0">
        <v>320</v>
      </c>
      <c r="J2312" s="0">
        <v>0</v>
      </c>
    </row>
    <row r="2313" spans="1:10" customHeight="0">
      <c r="A2313" s="0">
        <f>HYPERLINK("https://dl.dropboxusercontent.com/scl/fi/8np89pva1gd4uatm2z97p/106941-af.jpg?rlkey=ks1bsvqqt9pe2mvhen54mseqt&amp;dl=0","Click to download Image")</f>
      </c>
      <c r="B2313" s="0">
        <f>HYPERLINK("https://dl.dropboxusercontent.com/scl/fi/0h710c5oejyhjdo72waw2/mens-hoodie-size-chartsathens.jpg?rlkey=ru15xlavvcmxobperhahs0dcr&amp;dl=0","Click to download SizeChart")</f>
      </c>
      <c r="C2313" s="0" t="inlineStr">
        <is>
          <t>Athens Men's Hoodie</t>
        </is>
      </c>
      <c r="D2313" s="0" t="inlineStr">
        <is>
          <t>'106941</t>
        </is>
      </c>
      <c r="E2313" s="0" t="inlineStr">
        <is>
          <t>ISU ATHENS:106941A-S</t>
        </is>
      </c>
      <c r="F2313" s="0" t="inlineStr">
        <is>
          <t>'800106941012</t>
        </is>
      </c>
      <c r="G2313" s="0" t="inlineStr">
        <is>
          <t>MENS</t>
        </is>
      </c>
      <c r="H2313" s="0" t="inlineStr">
        <is>
          <t>S</t>
        </is>
      </c>
      <c r="I2313" s="0">
        <v>49.99</v>
      </c>
      <c r="J2313" s="0">
        <v>0</v>
      </c>
    </row>
    <row r="2314" spans="1:10" customHeight="0">
      <c r="A2314" s="0">
        <f>HYPERLINK("https://dl.dropboxusercontent.com/scl/fi/8np89pva1gd4uatm2z97p/106941-af.jpg?rlkey=ks1bsvqqt9pe2mvhen54mseqt&amp;dl=0","Click to download Image")</f>
      </c>
      <c r="B2314" s="0">
        <f>HYPERLINK("https://dl.dropboxusercontent.com/scl/fi/0h710c5oejyhjdo72waw2/mens-hoodie-size-chartsathens.jpg?rlkey=ru15xlavvcmxobperhahs0dcr&amp;dl=0","Click to download SizeChart")</f>
      </c>
      <c r="C2314" s="0" t="inlineStr">
        <is>
          <t>Athens Men's Hoodie</t>
        </is>
      </c>
      <c r="D2314" s="0" t="inlineStr">
        <is>
          <t>'106941</t>
        </is>
      </c>
      <c r="E2314" s="0" t="inlineStr">
        <is>
          <t>ISU ATHENS:106941B-M</t>
        </is>
      </c>
      <c r="F2314" s="0" t="inlineStr">
        <is>
          <t>'800106941029</t>
        </is>
      </c>
      <c r="G2314" s="0" t="inlineStr">
        <is>
          <t>MENS</t>
        </is>
      </c>
      <c r="H2314" s="0" t="inlineStr">
        <is>
          <t>M</t>
        </is>
      </c>
      <c r="I2314" s="0">
        <v>49.99</v>
      </c>
      <c r="J2314" s="0">
        <v>0</v>
      </c>
    </row>
    <row r="2315" spans="1:10" customHeight="0">
      <c r="A2315" s="0">
        <f>HYPERLINK("https://dl.dropboxusercontent.com/scl/fi/8np89pva1gd4uatm2z97p/106941-af.jpg?rlkey=ks1bsvqqt9pe2mvhen54mseqt&amp;dl=0","Click to download Image")</f>
      </c>
      <c r="B2315" s="0">
        <f>HYPERLINK("https://dl.dropboxusercontent.com/scl/fi/0h710c5oejyhjdo72waw2/mens-hoodie-size-chartsathens.jpg?rlkey=ru15xlavvcmxobperhahs0dcr&amp;dl=0","Click to download SizeChart")</f>
      </c>
      <c r="C2315" s="0" t="inlineStr">
        <is>
          <t>Athens Men's Hoodie</t>
        </is>
      </c>
      <c r="D2315" s="0" t="inlineStr">
        <is>
          <t>'106941</t>
        </is>
      </c>
      <c r="E2315" s="0" t="inlineStr">
        <is>
          <t>ISU ATHENS:106941C-L</t>
        </is>
      </c>
      <c r="F2315" s="0" t="inlineStr">
        <is>
          <t>'800106941036</t>
        </is>
      </c>
      <c r="G2315" s="0" t="inlineStr">
        <is>
          <t>MENS</t>
        </is>
      </c>
      <c r="H2315" s="0" t="inlineStr">
        <is>
          <t>L</t>
        </is>
      </c>
      <c r="I2315" s="0">
        <v>49.99</v>
      </c>
      <c r="J2315" s="0">
        <v>3</v>
      </c>
    </row>
    <row r="2316" spans="1:10" customHeight="0">
      <c r="A2316" s="0">
        <f>HYPERLINK("https://dl.dropboxusercontent.com/scl/fi/8np89pva1gd4uatm2z97p/106941-af.jpg?rlkey=ks1bsvqqt9pe2mvhen54mseqt&amp;dl=0","Click to download Image")</f>
      </c>
      <c r="B2316" s="0">
        <f>HYPERLINK("https://dl.dropboxusercontent.com/scl/fi/0h710c5oejyhjdo72waw2/mens-hoodie-size-chartsathens.jpg?rlkey=ru15xlavvcmxobperhahs0dcr&amp;dl=0","Click to download SizeChart")</f>
      </c>
      <c r="C2316" s="0" t="inlineStr">
        <is>
          <t>Athens Men's Hoodie</t>
        </is>
      </c>
      <c r="D2316" s="0" t="inlineStr">
        <is>
          <t>'106941</t>
        </is>
      </c>
      <c r="E2316" s="0" t="inlineStr">
        <is>
          <t>ISU ATHENS:106941D-XL</t>
        </is>
      </c>
      <c r="F2316" s="0" t="inlineStr">
        <is>
          <t>'800106941043</t>
        </is>
      </c>
      <c r="G2316" s="0" t="inlineStr">
        <is>
          <t>MENS</t>
        </is>
      </c>
      <c r="H2316" s="0" t="inlineStr">
        <is>
          <t>XL</t>
        </is>
      </c>
      <c r="I2316" s="0">
        <v>49.99</v>
      </c>
      <c r="J2316" s="0">
        <v>4</v>
      </c>
    </row>
    <row r="2317" spans="1:10" customHeight="0">
      <c r="A2317" s="0">
        <f>HYPERLINK("https://dl.dropboxusercontent.com/scl/fi/8np89pva1gd4uatm2z97p/106941-af.jpg?rlkey=ks1bsvqqt9pe2mvhen54mseqt&amp;dl=0","Click to download Image")</f>
      </c>
      <c r="B2317" s="0">
        <f>HYPERLINK("https://dl.dropboxusercontent.com/scl/fi/0h710c5oejyhjdo72waw2/mens-hoodie-size-chartsathens.jpg?rlkey=ru15xlavvcmxobperhahs0dcr&amp;dl=0","Click to download SizeChart")</f>
      </c>
      <c r="C2317" s="0" t="inlineStr">
        <is>
          <t>Athens Men's Hoodie</t>
        </is>
      </c>
      <c r="D2317" s="0" t="inlineStr">
        <is>
          <t>'106941</t>
        </is>
      </c>
      <c r="E2317" s="0" t="inlineStr">
        <is>
          <t>ISU ATHENS:106941E-2XL</t>
        </is>
      </c>
      <c r="F2317" s="0" t="inlineStr">
        <is>
          <t>'800106941050</t>
        </is>
      </c>
      <c r="G2317" s="0" t="inlineStr">
        <is>
          <t>MENS</t>
        </is>
      </c>
      <c r="H2317" s="0" t="inlineStr">
        <is>
          <t>2XL</t>
        </is>
      </c>
      <c r="I2317" s="0">
        <v>49.99</v>
      </c>
      <c r="J2317" s="0">
        <v>0</v>
      </c>
    </row>
    <row r="2318" spans="1:10" customHeight="0">
      <c r="A2318" s="0">
        <f>HYPERLINK("https://dl.dropboxusercontent.com/scl/fi/8np89pva1gd4uatm2z97p/106941-af.jpg?rlkey=ks1bsvqqt9pe2mvhen54mseqt&amp;dl=0","Click to download Image")</f>
      </c>
      <c r="B2318" s="0">
        <f>HYPERLINK("https://dl.dropboxusercontent.com/scl/fi/0h710c5oejyhjdo72waw2/mens-hoodie-size-chartsathens.jpg?rlkey=ru15xlavvcmxobperhahs0dcr&amp;dl=0","Click to download SizeChart")</f>
      </c>
      <c r="C2318" s="0" t="inlineStr">
        <is>
          <t>Athens Men's Hoodie</t>
        </is>
      </c>
      <c r="D2318" s="0" t="inlineStr">
        <is>
          <t>'106941</t>
        </is>
      </c>
      <c r="E2318" s="0" t="inlineStr">
        <is>
          <t>ISU ATHENS:106941F-3XL</t>
        </is>
      </c>
      <c r="F2318" s="0" t="inlineStr">
        <is>
          <t>'800106941067</t>
        </is>
      </c>
      <c r="G2318" s="0" t="inlineStr">
        <is>
          <t>MENS</t>
        </is>
      </c>
      <c r="H2318" s="0" t="inlineStr">
        <is>
          <t>3XL</t>
        </is>
      </c>
      <c r="I2318" s="0">
        <v>49.99</v>
      </c>
      <c r="J2318" s="0">
        <v>0</v>
      </c>
    </row>
    <row r="2319" spans="1:10" customHeight="0">
      <c r="A2319" s="0">
        <f>HYPERLINK("https://dl.dropboxusercontent.com/scl/fi/sb82fssj3vp9g99ccckdl/94380af90015.jpg?rlkey=o8d3bhxitg4rs77ewhod77f2d&amp;dl=0","Click to download Image")</f>
      </c>
      <c r="B2319" s="0">
        <f>HYPERLINK("https://dl.dropboxusercontent.com/scl/fi/okqjc3r3gavo0kykhgn4g/graphic-update2022-womens.jpg?rlkey=5byqouovt1ckm7jj6xlr1599h&amp;dl=0","Click to download SizeChart")</f>
      </c>
      <c r="C2319" s="0" t="inlineStr">
        <is>
          <t>Alyssa Women's Hoodie</t>
        </is>
      </c>
      <c r="D2319" s="0" t="inlineStr">
        <is>
          <t>'95573</t>
        </is>
      </c>
      <c r="E2319" s="0" t="inlineStr">
        <is>
          <t>ALYSSA:95573A-S</t>
        </is>
      </c>
      <c r="F2319" s="0" t="inlineStr">
        <is>
          <t>'000000000000</t>
        </is>
      </c>
      <c r="G2319" s="0" t="inlineStr">
        <is>
          <t>WOMENS</t>
        </is>
      </c>
      <c r="H2319" s="0" t="inlineStr">
        <is>
          <t>S</t>
        </is>
      </c>
      <c r="I2319" s="0">
        <v>39.99</v>
      </c>
      <c r="J2319" s="0">
        <v>21</v>
      </c>
    </row>
    <row r="2320" spans="1:10" customHeight="0">
      <c r="A2320" s="0">
        <f>HYPERLINK("https://dl.dropboxusercontent.com/scl/fi/sb82fssj3vp9g99ccckdl/94380af90015.jpg?rlkey=o8d3bhxitg4rs77ewhod77f2d&amp;dl=0","Click to download Image")</f>
      </c>
      <c r="B2320" s="0">
        <f>HYPERLINK("https://dl.dropboxusercontent.com/scl/fi/okqjc3r3gavo0kykhgn4g/graphic-update2022-womens.jpg?rlkey=5byqouovt1ckm7jj6xlr1599h&amp;dl=0","Click to download SizeChart")</f>
      </c>
      <c r="C2320" s="0" t="inlineStr">
        <is>
          <t>Alyssa Women's Hoodie</t>
        </is>
      </c>
      <c r="D2320" s="0" t="inlineStr">
        <is>
          <t>'95573</t>
        </is>
      </c>
      <c r="E2320" s="0" t="inlineStr">
        <is>
          <t>ALYSSA:95573B-M</t>
        </is>
      </c>
      <c r="F2320" s="0" t="inlineStr">
        <is>
          <t>'000000000000</t>
        </is>
      </c>
      <c r="G2320" s="0" t="inlineStr">
        <is>
          <t>WOMENS</t>
        </is>
      </c>
      <c r="H2320" s="0" t="inlineStr">
        <is>
          <t>M</t>
        </is>
      </c>
      <c r="I2320" s="0">
        <v>39.99</v>
      </c>
      <c r="J2320" s="0">
        <v>41</v>
      </c>
    </row>
    <row r="2321" spans="1:10" customHeight="0">
      <c r="A2321" s="0">
        <f>HYPERLINK("https://dl.dropboxusercontent.com/scl/fi/sb82fssj3vp9g99ccckdl/94380af90015.jpg?rlkey=o8d3bhxitg4rs77ewhod77f2d&amp;dl=0","Click to download Image")</f>
      </c>
      <c r="B2321" s="0">
        <f>HYPERLINK("https://dl.dropboxusercontent.com/scl/fi/okqjc3r3gavo0kykhgn4g/graphic-update2022-womens.jpg?rlkey=5byqouovt1ckm7jj6xlr1599h&amp;dl=0","Click to download SizeChart")</f>
      </c>
      <c r="C2321" s="0" t="inlineStr">
        <is>
          <t>Alyssa Women's Hoodie</t>
        </is>
      </c>
      <c r="D2321" s="0" t="inlineStr">
        <is>
          <t>'95573</t>
        </is>
      </c>
      <c r="E2321" s="0" t="inlineStr">
        <is>
          <t>ALYSSA:95573C-L</t>
        </is>
      </c>
      <c r="F2321" s="0" t="inlineStr">
        <is>
          <t>'000000000000</t>
        </is>
      </c>
      <c r="G2321" s="0" t="inlineStr">
        <is>
          <t>WOMENS</t>
        </is>
      </c>
      <c r="H2321" s="0" t="inlineStr">
        <is>
          <t>L</t>
        </is>
      </c>
      <c r="I2321" s="0">
        <v>39.99</v>
      </c>
      <c r="J2321" s="0">
        <v>90</v>
      </c>
    </row>
    <row r="2322" spans="1:10" customHeight="0">
      <c r="A2322" s="0">
        <f>HYPERLINK("https://dl.dropboxusercontent.com/scl/fi/sb82fssj3vp9g99ccckdl/94380af90015.jpg?rlkey=o8d3bhxitg4rs77ewhod77f2d&amp;dl=0","Click to download Image")</f>
      </c>
      <c r="B2322" s="0">
        <f>HYPERLINK("https://dl.dropboxusercontent.com/scl/fi/okqjc3r3gavo0kykhgn4g/graphic-update2022-womens.jpg?rlkey=5byqouovt1ckm7jj6xlr1599h&amp;dl=0","Click to download SizeChart")</f>
      </c>
      <c r="C2322" s="0" t="inlineStr">
        <is>
          <t>Alyssa Women's Hoodie</t>
        </is>
      </c>
      <c r="D2322" s="0" t="inlineStr">
        <is>
          <t>'95573</t>
        </is>
      </c>
      <c r="E2322" s="0" t="inlineStr">
        <is>
          <t>ALYSSA:95573D-XL</t>
        </is>
      </c>
      <c r="F2322" s="0" t="inlineStr">
        <is>
          <t>'000000000000</t>
        </is>
      </c>
      <c r="G2322" s="0" t="inlineStr">
        <is>
          <t>WOMENS</t>
        </is>
      </c>
      <c r="H2322" s="0" t="inlineStr">
        <is>
          <t>XL</t>
        </is>
      </c>
      <c r="I2322" s="0">
        <v>39.99</v>
      </c>
      <c r="J2322" s="0">
        <v>91</v>
      </c>
    </row>
    <row r="2323" spans="1:10" customHeight="0">
      <c r="A2323" s="0">
        <f>HYPERLINK("https://dl.dropboxusercontent.com/scl/fi/sb82fssj3vp9g99ccckdl/94380af90015.jpg?rlkey=o8d3bhxitg4rs77ewhod77f2d&amp;dl=0","Click to download Image")</f>
      </c>
      <c r="B2323" s="0">
        <f>HYPERLINK("https://dl.dropboxusercontent.com/scl/fi/okqjc3r3gavo0kykhgn4g/graphic-update2022-womens.jpg?rlkey=5byqouovt1ckm7jj6xlr1599h&amp;dl=0","Click to download SizeChart")</f>
      </c>
      <c r="C2323" s="0" t="inlineStr">
        <is>
          <t>Alyssa Women's Hoodie</t>
        </is>
      </c>
      <c r="D2323" s="0" t="inlineStr">
        <is>
          <t>'95573</t>
        </is>
      </c>
      <c r="E2323" s="0" t="inlineStr">
        <is>
          <t>ALYSSA:95573E-2X</t>
        </is>
      </c>
      <c r="F2323" s="0" t="inlineStr">
        <is>
          <t>'000000000000</t>
        </is>
      </c>
      <c r="G2323" s="0" t="inlineStr">
        <is>
          <t>WOMENS</t>
        </is>
      </c>
      <c r="H2323" s="0" t="inlineStr">
        <is>
          <t>2XL</t>
        </is>
      </c>
      <c r="I2323" s="0">
        <v>39.99</v>
      </c>
      <c r="J2323" s="0">
        <v>54</v>
      </c>
    </row>
    <row r="2324" spans="1:10" customHeight="0">
      <c r="A2324" s="0">
        <f>HYPERLINK("https://dl.dropboxusercontent.com/scl/fi/sb82fssj3vp9g99ccckdl/94380af90015.jpg?rlkey=o8d3bhxitg4rs77ewhod77f2d&amp;dl=0","Click to download Image")</f>
      </c>
      <c r="B2324" s="0">
        <f>HYPERLINK("https://dl.dropboxusercontent.com/scl/fi/okqjc3r3gavo0kykhgn4g/graphic-update2022-womens.jpg?rlkey=5byqouovt1ckm7jj6xlr1599h&amp;dl=0","Click to download SizeChart")</f>
      </c>
      <c r="C2324" s="0" t="inlineStr">
        <is>
          <t>Alyssa Women's Hoodie</t>
        </is>
      </c>
      <c r="D2324" s="0" t="inlineStr">
        <is>
          <t>'95573</t>
        </is>
      </c>
      <c r="E2324" s="0" t="inlineStr">
        <is>
          <t>ALYSSA:95573F-3X</t>
        </is>
      </c>
      <c r="F2324" s="0" t="inlineStr">
        <is>
          <t>'000000000000</t>
        </is>
      </c>
      <c r="G2324" s="0" t="inlineStr">
        <is>
          <t>WOMENS</t>
        </is>
      </c>
      <c r="H2324" s="0" t="inlineStr">
        <is>
          <t>3XL</t>
        </is>
      </c>
      <c r="I2324" s="0">
        <v>39.99</v>
      </c>
      <c r="J2324" s="0">
        <v>9</v>
      </c>
    </row>
    <row r="2325" spans="1:10" customHeight="0">
      <c r="A2325" s="0">
        <f>HYPERLINK("https://dl.dropboxusercontent.com/scl/fi/ami7ogf8avy9h7w710aap/isucynthiaf33375.jpg?rlkey=c5fn17jn596w8yjzp4b0y74v5&amp;dl=0","Click to download Image")</f>
      </c>
      <c r="B2325" s="0">
        <f>HYPERLINK("https://dl.dropboxusercontent.com/scl/fi/8ss4itps5u05dmi873xvo/graphic-update2022-womens.jpg?rlkey=kwo8uw0m2geun4kla8wtxej6e&amp;dl=0","Click to download SizeChart")</f>
      </c>
      <c r="C2325" s="0" t="inlineStr">
        <is>
          <t>Cynthia Women's Herringbone Soft-Shell Jacket</t>
        </is>
      </c>
      <c r="D2325" s="0" t="inlineStr">
        <is>
          <t>'95946</t>
        </is>
      </c>
      <c r="E2325" s="0" t="inlineStr">
        <is>
          <t>CYNTHIA:95946A-S</t>
        </is>
      </c>
      <c r="F2325" s="0" t="inlineStr">
        <is>
          <t>'000000000000</t>
        </is>
      </c>
      <c r="G2325" s="0" t="inlineStr">
        <is>
          <t>WOMENS</t>
        </is>
      </c>
      <c r="H2325" s="0" t="inlineStr">
        <is>
          <t>S</t>
        </is>
      </c>
      <c r="I2325" s="0">
        <v>89.99</v>
      </c>
      <c r="J2325" s="0">
        <v>14</v>
      </c>
    </row>
    <row r="2326" spans="1:10" customHeight="0">
      <c r="A2326" s="0">
        <f>HYPERLINK("https://dl.dropboxusercontent.com/scl/fi/ami7ogf8avy9h7w710aap/isucynthiaf33375.jpg?rlkey=c5fn17jn596w8yjzp4b0y74v5&amp;dl=0","Click to download Image")</f>
      </c>
      <c r="B2326" s="0">
        <f>HYPERLINK("https://dl.dropboxusercontent.com/scl/fi/8ss4itps5u05dmi873xvo/graphic-update2022-womens.jpg?rlkey=kwo8uw0m2geun4kla8wtxej6e&amp;dl=0","Click to download SizeChart")</f>
      </c>
      <c r="C2326" s="0" t="inlineStr">
        <is>
          <t>Cynthia Women's Herringbone Soft-Shell Jacket</t>
        </is>
      </c>
      <c r="D2326" s="0" t="inlineStr">
        <is>
          <t>'95946</t>
        </is>
      </c>
      <c r="E2326" s="0" t="inlineStr">
        <is>
          <t>CYNTHIA:95946B-M</t>
        </is>
      </c>
      <c r="F2326" s="0" t="inlineStr">
        <is>
          <t>'000000000000</t>
        </is>
      </c>
      <c r="G2326" s="0" t="inlineStr">
        <is>
          <t>WOMENS</t>
        </is>
      </c>
      <c r="H2326" s="0" t="inlineStr">
        <is>
          <t>M</t>
        </is>
      </c>
      <c r="I2326" s="0">
        <v>89.99</v>
      </c>
      <c r="J2326" s="0">
        <v>23</v>
      </c>
    </row>
    <row r="2327" spans="1:10" customHeight="0">
      <c r="A2327" s="0">
        <f>HYPERLINK("https://dl.dropboxusercontent.com/scl/fi/ami7ogf8avy9h7w710aap/isucynthiaf33375.jpg?rlkey=c5fn17jn596w8yjzp4b0y74v5&amp;dl=0","Click to download Image")</f>
      </c>
      <c r="B2327" s="0">
        <f>HYPERLINK("https://dl.dropboxusercontent.com/scl/fi/8ss4itps5u05dmi873xvo/graphic-update2022-womens.jpg?rlkey=kwo8uw0m2geun4kla8wtxej6e&amp;dl=0","Click to download SizeChart")</f>
      </c>
      <c r="C2327" s="0" t="inlineStr">
        <is>
          <t>Cynthia Women's Herringbone Soft-Shell Jacket</t>
        </is>
      </c>
      <c r="D2327" s="0" t="inlineStr">
        <is>
          <t>'95946</t>
        </is>
      </c>
      <c r="E2327" s="0" t="inlineStr">
        <is>
          <t>CYNTHIA:95946C-L</t>
        </is>
      </c>
      <c r="F2327" s="0" t="inlineStr">
        <is>
          <t>'000000000000</t>
        </is>
      </c>
      <c r="G2327" s="0" t="inlineStr">
        <is>
          <t>WOMENS</t>
        </is>
      </c>
      <c r="H2327" s="0" t="inlineStr">
        <is>
          <t>L</t>
        </is>
      </c>
      <c r="I2327" s="0">
        <v>89.99</v>
      </c>
      <c r="J2327" s="0">
        <v>69</v>
      </c>
    </row>
    <row r="2328" spans="1:10" customHeight="0">
      <c r="A2328" s="0">
        <f>HYPERLINK("https://dl.dropboxusercontent.com/scl/fi/ami7ogf8avy9h7w710aap/isucynthiaf33375.jpg?rlkey=c5fn17jn596w8yjzp4b0y74v5&amp;dl=0","Click to download Image")</f>
      </c>
      <c r="B2328" s="0">
        <f>HYPERLINK("https://dl.dropboxusercontent.com/scl/fi/8ss4itps5u05dmi873xvo/graphic-update2022-womens.jpg?rlkey=kwo8uw0m2geun4kla8wtxej6e&amp;dl=0","Click to download SizeChart")</f>
      </c>
      <c r="C2328" s="0" t="inlineStr">
        <is>
          <t>Cynthia Women's Herringbone Soft-Shell Jacket</t>
        </is>
      </c>
      <c r="D2328" s="0" t="inlineStr">
        <is>
          <t>'95946</t>
        </is>
      </c>
      <c r="E2328" s="0" t="inlineStr">
        <is>
          <t>CYNTHIA:95946D-XL</t>
        </is>
      </c>
      <c r="F2328" s="0" t="inlineStr">
        <is>
          <t>'000000000000</t>
        </is>
      </c>
      <c r="G2328" s="0" t="inlineStr">
        <is>
          <t>WOMENS</t>
        </is>
      </c>
      <c r="H2328" s="0" t="inlineStr">
        <is>
          <t>XL</t>
        </is>
      </c>
      <c r="I2328" s="0">
        <v>89.99</v>
      </c>
      <c r="J2328" s="0">
        <v>76</v>
      </c>
    </row>
    <row r="2329" spans="1:10" customHeight="0">
      <c r="A2329" s="0">
        <f>HYPERLINK("https://dl.dropboxusercontent.com/scl/fi/ami7ogf8avy9h7w710aap/isucynthiaf33375.jpg?rlkey=c5fn17jn596w8yjzp4b0y74v5&amp;dl=0","Click to download Image")</f>
      </c>
      <c r="B2329" s="0">
        <f>HYPERLINK("https://dl.dropboxusercontent.com/scl/fi/8ss4itps5u05dmi873xvo/graphic-update2022-womens.jpg?rlkey=kwo8uw0m2geun4kla8wtxej6e&amp;dl=0","Click to download SizeChart")</f>
      </c>
      <c r="C2329" s="0" t="inlineStr">
        <is>
          <t>Cynthia Women's Herringbone Soft-Shell Jacket</t>
        </is>
      </c>
      <c r="D2329" s="0" t="inlineStr">
        <is>
          <t>'95946</t>
        </is>
      </c>
      <c r="E2329" s="0" t="inlineStr">
        <is>
          <t>CYNTHIA:95946E-2X</t>
        </is>
      </c>
      <c r="F2329" s="0" t="inlineStr">
        <is>
          <t>'000000000000</t>
        </is>
      </c>
      <c r="G2329" s="0" t="inlineStr">
        <is>
          <t>WOMENS</t>
        </is>
      </c>
      <c r="H2329" s="0" t="inlineStr">
        <is>
          <t>2XL</t>
        </is>
      </c>
      <c r="I2329" s="0">
        <v>89.99</v>
      </c>
      <c r="J2329" s="0">
        <v>45</v>
      </c>
    </row>
    <row r="2330" spans="1:10" customHeight="0">
      <c r="A2330" s="0">
        <f>HYPERLINK("https://dl.dropboxusercontent.com/scl/fi/ami7ogf8avy9h7w710aap/isucynthiaf33375.jpg?rlkey=c5fn17jn596w8yjzp4b0y74v5&amp;dl=0","Click to download Image")</f>
      </c>
      <c r="B2330" s="0">
        <f>HYPERLINK("https://dl.dropboxusercontent.com/scl/fi/8ss4itps5u05dmi873xvo/graphic-update2022-womens.jpg?rlkey=kwo8uw0m2geun4kla8wtxej6e&amp;dl=0","Click to download SizeChart")</f>
      </c>
      <c r="C2330" s="0" t="inlineStr">
        <is>
          <t>Cynthia Women's Herringbone Soft-Shell Jacket</t>
        </is>
      </c>
      <c r="D2330" s="0" t="inlineStr">
        <is>
          <t>'95946</t>
        </is>
      </c>
      <c r="E2330" s="0" t="inlineStr">
        <is>
          <t>CYNTHIA:95946F-3X</t>
        </is>
      </c>
      <c r="F2330" s="0" t="inlineStr">
        <is>
          <t>'000000000000</t>
        </is>
      </c>
      <c r="G2330" s="0" t="inlineStr">
        <is>
          <t>WOMENS</t>
        </is>
      </c>
      <c r="H2330" s="0" t="inlineStr">
        <is>
          <t>3XL</t>
        </is>
      </c>
      <c r="I2330" s="0">
        <v>89.99</v>
      </c>
      <c r="J2330" s="0">
        <v>0</v>
      </c>
    </row>
    <row r="2331" spans="1:10" customHeight="0">
      <c r="A2331" s="0">
        <f>HYPERLINK("https://dl.dropboxusercontent.com/scl/fi/oxm02t3s5uxstnnycdd9j/108947-af.jpg?rlkey=8scs1omwkvdk6h14npdthg4q4&amp;dl=0","Click to download Image")</f>
      </c>
      <c r="B2331" s="0">
        <f>HYPERLINK("https://dl.dropboxusercontent.com/scl/fi/hb3stzrw74qlw7oa336jb/womens-t-shirt-size-chartsaelia.jpg?rlkey=jir6so96cxzricxlfka7o5xiu&amp;dl=0","Click to download SizeChart")</f>
      </c>
      <c r="C2331" s="0" t="inlineStr">
        <is>
          <t>Aelia Women's Long Sleeve</t>
        </is>
      </c>
      <c r="D2331" s="0" t="inlineStr">
        <is>
          <t>'108947</t>
        </is>
      </c>
      <c r="E2331" s="0" t="inlineStr">
        <is>
          <t>ISU AELIA:108947A-S</t>
        </is>
      </c>
      <c r="F2331" s="0" t="inlineStr">
        <is>
          <t>'800108947012</t>
        </is>
      </c>
      <c r="G2331" s="0" t="inlineStr">
        <is>
          <t>WOMENS</t>
        </is>
      </c>
      <c r="H2331" s="0" t="inlineStr">
        <is>
          <t>S</t>
        </is>
      </c>
      <c r="I2331" s="0">
        <v>39.99</v>
      </c>
      <c r="J2331" s="0">
        <v>4</v>
      </c>
    </row>
    <row r="2332" spans="1:10" customHeight="0">
      <c r="A2332" s="0">
        <f>HYPERLINK("https://dl.dropboxusercontent.com/scl/fi/oxm02t3s5uxstnnycdd9j/108947-af.jpg?rlkey=8scs1omwkvdk6h14npdthg4q4&amp;dl=0","Click to download Image")</f>
      </c>
      <c r="B2332" s="0">
        <f>HYPERLINK("https://dl.dropboxusercontent.com/scl/fi/hb3stzrw74qlw7oa336jb/womens-t-shirt-size-chartsaelia.jpg?rlkey=jir6so96cxzricxlfka7o5xiu&amp;dl=0","Click to download SizeChart")</f>
      </c>
      <c r="C2332" s="0" t="inlineStr">
        <is>
          <t>Aelia Women's Long Sleeve</t>
        </is>
      </c>
      <c r="D2332" s="0" t="inlineStr">
        <is>
          <t>'108947</t>
        </is>
      </c>
      <c r="E2332" s="0" t="inlineStr">
        <is>
          <t>ISU AELIA:108947B-M</t>
        </is>
      </c>
      <c r="F2332" s="0" t="inlineStr">
        <is>
          <t>'800108947029</t>
        </is>
      </c>
      <c r="G2332" s="0" t="inlineStr">
        <is>
          <t>WOMENS</t>
        </is>
      </c>
      <c r="H2332" s="0" t="inlineStr">
        <is>
          <t>M</t>
        </is>
      </c>
      <c r="I2332" s="0">
        <v>39.99</v>
      </c>
      <c r="J2332" s="0">
        <v>8</v>
      </c>
    </row>
    <row r="2333" spans="1:10" customHeight="0">
      <c r="A2333" s="0">
        <f>HYPERLINK("https://dl.dropboxusercontent.com/scl/fi/oxm02t3s5uxstnnycdd9j/108947-af.jpg?rlkey=8scs1omwkvdk6h14npdthg4q4&amp;dl=0","Click to download Image")</f>
      </c>
      <c r="B2333" s="0">
        <f>HYPERLINK("https://dl.dropboxusercontent.com/scl/fi/hb3stzrw74qlw7oa336jb/womens-t-shirt-size-chartsaelia.jpg?rlkey=jir6so96cxzricxlfka7o5xiu&amp;dl=0","Click to download SizeChart")</f>
      </c>
      <c r="C2333" s="0" t="inlineStr">
        <is>
          <t>Aelia Women's Long Sleeve</t>
        </is>
      </c>
      <c r="D2333" s="0" t="inlineStr">
        <is>
          <t>'108947</t>
        </is>
      </c>
      <c r="E2333" s="0" t="inlineStr">
        <is>
          <t>ISU AELIA:108947C-L</t>
        </is>
      </c>
      <c r="F2333" s="0" t="inlineStr">
        <is>
          <t>'800108947036</t>
        </is>
      </c>
      <c r="G2333" s="0" t="inlineStr">
        <is>
          <t>WOMENS</t>
        </is>
      </c>
      <c r="H2333" s="0" t="inlineStr">
        <is>
          <t>L</t>
        </is>
      </c>
      <c r="I2333" s="0">
        <v>39.99</v>
      </c>
      <c r="J2333" s="0">
        <v>4</v>
      </c>
    </row>
    <row r="2334" spans="1:10" customHeight="0">
      <c r="A2334" s="0">
        <f>HYPERLINK("https://dl.dropboxusercontent.com/scl/fi/oxm02t3s5uxstnnycdd9j/108947-af.jpg?rlkey=8scs1omwkvdk6h14npdthg4q4&amp;dl=0","Click to download Image")</f>
      </c>
      <c r="B2334" s="0">
        <f>HYPERLINK("https://dl.dropboxusercontent.com/scl/fi/hb3stzrw74qlw7oa336jb/womens-t-shirt-size-chartsaelia.jpg?rlkey=jir6so96cxzricxlfka7o5xiu&amp;dl=0","Click to download SizeChart")</f>
      </c>
      <c r="C2334" s="0" t="inlineStr">
        <is>
          <t>Aelia Women's Long Sleeve</t>
        </is>
      </c>
      <c r="D2334" s="0" t="inlineStr">
        <is>
          <t>'108947</t>
        </is>
      </c>
      <c r="E2334" s="0" t="inlineStr">
        <is>
          <t>ISU AELIA:108947D-XL</t>
        </is>
      </c>
      <c r="F2334" s="0" t="inlineStr">
        <is>
          <t>'800108947043</t>
        </is>
      </c>
      <c r="G2334" s="0" t="inlineStr">
        <is>
          <t>WOMENS</t>
        </is>
      </c>
      <c r="H2334" s="0" t="inlineStr">
        <is>
          <t>XL</t>
        </is>
      </c>
      <c r="I2334" s="0">
        <v>39.99</v>
      </c>
      <c r="J2334" s="0">
        <v>0</v>
      </c>
    </row>
    <row r="2335" spans="1:10" customHeight="0">
      <c r="A2335" s="0">
        <f>HYPERLINK("https://dl.dropboxusercontent.com/scl/fi/oxm02t3s5uxstnnycdd9j/108947-af.jpg?rlkey=8scs1omwkvdk6h14npdthg4q4&amp;dl=0","Click to download Image")</f>
      </c>
      <c r="B2335" s="0">
        <f>HYPERLINK("https://dl.dropboxusercontent.com/scl/fi/hb3stzrw74qlw7oa336jb/womens-t-shirt-size-chartsaelia.jpg?rlkey=jir6so96cxzricxlfka7o5xiu&amp;dl=0","Click to download SizeChart")</f>
      </c>
      <c r="C2335" s="0" t="inlineStr">
        <is>
          <t>Aelia Women's Long Sleeve</t>
        </is>
      </c>
      <c r="D2335" s="0" t="inlineStr">
        <is>
          <t>'108947</t>
        </is>
      </c>
      <c r="E2335" s="0" t="inlineStr">
        <is>
          <t>ISU AELIA:108947E-2XL</t>
        </is>
      </c>
      <c r="F2335" s="0" t="inlineStr">
        <is>
          <t>'800108947050</t>
        </is>
      </c>
      <c r="G2335" s="0" t="inlineStr">
        <is>
          <t>WOMENS</t>
        </is>
      </c>
      <c r="H2335" s="0" t="inlineStr">
        <is>
          <t>2XL</t>
        </is>
      </c>
      <c r="I2335" s="0">
        <v>39.99</v>
      </c>
      <c r="J2335" s="0">
        <v>0</v>
      </c>
    </row>
    <row r="2336" spans="1:10" customHeight="0">
      <c r="A2336" s="0">
        <f>HYPERLINK("https://dl.dropboxusercontent.com/scl/fi/oxm02t3s5uxstnnycdd9j/108947-af.jpg?rlkey=8scs1omwkvdk6h14npdthg4q4&amp;dl=0","Click to download Image")</f>
      </c>
      <c r="B2336" s="0">
        <f>HYPERLINK("https://dl.dropboxusercontent.com/scl/fi/hb3stzrw74qlw7oa336jb/womens-t-shirt-size-chartsaelia.jpg?rlkey=jir6so96cxzricxlfka7o5xiu&amp;dl=0","Click to download SizeChart")</f>
      </c>
      <c r="C2336" s="0" t="inlineStr">
        <is>
          <t>Aelia Women's Long Sleeve</t>
        </is>
      </c>
      <c r="D2336" s="0" t="inlineStr">
        <is>
          <t>'108947</t>
        </is>
      </c>
      <c r="E2336" s="0" t="inlineStr">
        <is>
          <t>ISU AELIA:108947F-3XL</t>
        </is>
      </c>
      <c r="F2336" s="0" t="inlineStr">
        <is>
          <t>'800108947067</t>
        </is>
      </c>
      <c r="G2336" s="0" t="inlineStr">
        <is>
          <t>WOMENS</t>
        </is>
      </c>
      <c r="H2336" s="0" t="inlineStr">
        <is>
          <t>3XL</t>
        </is>
      </c>
      <c r="I2336" s="0">
        <v>39.99</v>
      </c>
      <c r="J2336" s="0">
        <v>1</v>
      </c>
    </row>
    <row r="2337" spans="1:10" customHeight="0">
      <c r="A2337" s="0">
        <f>HYPERLINK("https://dl.dropboxusercontent.com/scl/fi/t5tubka79ub1a9z7pen2n/109677-af.jpg?rlkey=bp9jbnw51d6sbxdz8qyv7idwt&amp;dl=0","Click to download Image")</f>
      </c>
      <c r="C2337" s="0" t="inlineStr">
        <is>
          <t>Atlanta Youth Cap</t>
        </is>
      </c>
      <c r="D2337" s="0" t="inlineStr">
        <is>
          <t>'109677</t>
        </is>
      </c>
      <c r="E2337" s="0" t="inlineStr">
        <is>
          <t>ISU ATLANTA:109677</t>
        </is>
      </c>
      <c r="F2337" s="0" t="inlineStr">
        <is>
          <t>'700109677010</t>
        </is>
      </c>
      <c r="G2337" s="0" t="inlineStr">
        <is>
          <t>YOUTH</t>
        </is>
      </c>
      <c r="H2337" s="0" t="inlineStr">
        <is>
          <t>YOUTH</t>
        </is>
      </c>
      <c r="I2337" s="0">
        <v>18.99</v>
      </c>
      <c r="J2337" s="0">
        <v>47</v>
      </c>
    </row>
    <row r="2338" spans="1:10" customHeight="0">
      <c r="A2338" s="0">
        <f>HYPERLINK("https://dl.dropboxusercontent.com/scl/fi/f114ohy39boea642y7bw7/105588f30647.jpg?rlkey=5lghhcul4pwkcm9zz1gi2gx21&amp;dl=0","Click to download Image")</f>
      </c>
      <c r="B2338" s="0">
        <f>HYPERLINK("https://dl.dropboxusercontent.com/scl/fi/8l3tuhj12v8gf3z6wes0z/graphic-update22022-infant.jpg?rlkey=tmcuut2kh27kvk7fbx512uhoi&amp;dl=0","Click to download SizeChart")</f>
      </c>
      <c r="C2338" s="0" t="inlineStr">
        <is>
          <t>Ralston Infant Polo</t>
        </is>
      </c>
      <c r="D2338" s="0" t="inlineStr">
        <is>
          <t>'105472</t>
        </is>
      </c>
      <c r="E2338" s="0" t="inlineStr">
        <is>
          <t>RALSTON:105472A-0-3M</t>
        </is>
      </c>
      <c r="F2338" s="0" t="inlineStr">
        <is>
          <t>'080010547201</t>
        </is>
      </c>
      <c r="G2338" s="0" t="inlineStr">
        <is>
          <t>INFANT</t>
        </is>
      </c>
      <c r="H2338" s="0" t="inlineStr">
        <is>
          <t>0-3M</t>
        </is>
      </c>
      <c r="I2338" s="0">
        <v>19.99</v>
      </c>
      <c r="J2338" s="0">
        <v>61</v>
      </c>
    </row>
    <row r="2339" spans="1:10" customHeight="0">
      <c r="A2339" s="0">
        <f>HYPERLINK("https://dl.dropboxusercontent.com/scl/fi/f114ohy39boea642y7bw7/105588f30647.jpg?rlkey=5lghhcul4pwkcm9zz1gi2gx21&amp;dl=0","Click to download Image")</f>
      </c>
      <c r="B2339" s="0">
        <f>HYPERLINK("https://dl.dropboxusercontent.com/scl/fi/8l3tuhj12v8gf3z6wes0z/graphic-update22022-infant.jpg?rlkey=tmcuut2kh27kvk7fbx512uhoi&amp;dl=0","Click to download SizeChart")</f>
      </c>
      <c r="C2339" s="0" t="inlineStr">
        <is>
          <t>Ralston Infant Polo</t>
        </is>
      </c>
      <c r="D2339" s="0" t="inlineStr">
        <is>
          <t>'105472</t>
        </is>
      </c>
      <c r="E2339" s="0" t="inlineStr">
        <is>
          <t>RALSTON:105472A-0-3M</t>
        </is>
      </c>
      <c r="F2339" s="0" t="inlineStr">
        <is>
          <t>'080010547202</t>
        </is>
      </c>
      <c r="G2339" s="0" t="inlineStr">
        <is>
          <t>INFANT</t>
        </is>
      </c>
      <c r="H2339" s="0" t="inlineStr">
        <is>
          <t>3-6M</t>
        </is>
      </c>
      <c r="I2339" s="0">
        <v>19.99</v>
      </c>
      <c r="J2339" s="0">
        <v>59</v>
      </c>
    </row>
    <row r="2340" spans="1:10" customHeight="0">
      <c r="A2340" s="0">
        <f>HYPERLINK("https://dl.dropboxusercontent.com/scl/fi/f114ohy39boea642y7bw7/105588f30647.jpg?rlkey=5lghhcul4pwkcm9zz1gi2gx21&amp;dl=0","Click to download Image")</f>
      </c>
      <c r="B2340" s="0">
        <f>HYPERLINK("https://dl.dropboxusercontent.com/scl/fi/8l3tuhj12v8gf3z6wes0z/graphic-update22022-infant.jpg?rlkey=tmcuut2kh27kvk7fbx512uhoi&amp;dl=0","Click to download SizeChart")</f>
      </c>
      <c r="C2340" s="0" t="inlineStr">
        <is>
          <t>Ralston Infant Polo</t>
        </is>
      </c>
      <c r="D2340" s="0" t="inlineStr">
        <is>
          <t>'105472</t>
        </is>
      </c>
      <c r="E2340" s="0" t="inlineStr">
        <is>
          <t>RALSTON:105472C-6-9M</t>
        </is>
      </c>
      <c r="F2340" s="0" t="inlineStr">
        <is>
          <t>'080010547203</t>
        </is>
      </c>
      <c r="G2340" s="0" t="inlineStr">
        <is>
          <t>INFANT</t>
        </is>
      </c>
      <c r="H2340" s="0" t="inlineStr">
        <is>
          <t>6-9M</t>
        </is>
      </c>
      <c r="I2340" s="0">
        <v>19.99</v>
      </c>
      <c r="J2340" s="0">
        <v>49</v>
      </c>
    </row>
    <row r="2341" spans="1:10" customHeight="0">
      <c r="A2341" s="0">
        <f>HYPERLINK("https://dl.dropboxusercontent.com/scl/fi/f114ohy39boea642y7bw7/105588f30647.jpg?rlkey=5lghhcul4pwkcm9zz1gi2gx21&amp;dl=0","Click to download Image")</f>
      </c>
      <c r="B2341" s="0">
        <f>HYPERLINK("https://dl.dropboxusercontent.com/scl/fi/8l3tuhj12v8gf3z6wes0z/graphic-update22022-infant.jpg?rlkey=tmcuut2kh27kvk7fbx512uhoi&amp;dl=0","Click to download SizeChart")</f>
      </c>
      <c r="C2341" s="0" t="inlineStr">
        <is>
          <t>Ralston Infant Polo</t>
        </is>
      </c>
      <c r="D2341" s="0" t="inlineStr">
        <is>
          <t>'105472</t>
        </is>
      </c>
      <c r="E2341" s="0" t="inlineStr">
        <is>
          <t>RALSTON:105472D-12M</t>
        </is>
      </c>
      <c r="F2341" s="0" t="inlineStr">
        <is>
          <t>'080010547204</t>
        </is>
      </c>
      <c r="G2341" s="0" t="inlineStr">
        <is>
          <t>INFANT</t>
        </is>
      </c>
      <c r="H2341" s="0" t="inlineStr">
        <is>
          <t>12M</t>
        </is>
      </c>
      <c r="I2341" s="0">
        <v>19.99</v>
      </c>
      <c r="J2341" s="0">
        <v>50</v>
      </c>
    </row>
    <row r="2342" spans="1:10" customHeight="0">
      <c r="A2342" s="0">
        <f>HYPERLINK("https://dl.dropboxusercontent.com/scl/fi/zckd8k1oy8a46rb6fzq7t/109893-af.jpg?rlkey=kpjlbvrswlhvravt50hcibrfc&amp;dl=0","Click to download Image")</f>
      </c>
      <c r="C2342" s="0" t="inlineStr">
        <is>
          <t>Vail Youth Cap </t>
        </is>
      </c>
      <c r="D2342" s="0" t="inlineStr">
        <is>
          <t>'109893</t>
        </is>
      </c>
      <c r="E2342" s="0" t="inlineStr">
        <is>
          <t>ISU VAIL CARDINAL:109893</t>
        </is>
      </c>
      <c r="F2342" s="0" t="inlineStr">
        <is>
          <t>'700109893014</t>
        </is>
      </c>
      <c r="G2342" s="0" t="inlineStr">
        <is>
          <t>YOUTH</t>
        </is>
      </c>
      <c r="H2342" s="0" t="inlineStr">
        <is>
          <t>STANDARD:55CM</t>
        </is>
      </c>
      <c r="I2342" s="0">
        <v>19.99</v>
      </c>
      <c r="J2342" s="0">
        <v>51</v>
      </c>
    </row>
    <row r="2343" spans="1:10" customHeight="0">
      <c r="A2343" s="0">
        <f>HYPERLINK("https://dl.dropboxusercontent.com/scl/fi/duuxavj8szjq6wuji2h7k/sunglass.jpg?rlkey=wk33vltd2v79zf9lmb55roj17&amp;dl=0","Click to download Image")</f>
      </c>
      <c r="C2343" s="0" t="inlineStr">
        <is>
          <t>Neoprene Sunglass Case &amp; Strap</t>
        </is>
      </c>
      <c r="D2343" s="0" t="inlineStr">
        <is>
          <t>'102750</t>
        </is>
      </c>
      <c r="E2343" s="0" t="inlineStr">
        <is>
          <t>SUNGLASSES:102750</t>
        </is>
      </c>
      <c r="F2343" s="0" t="inlineStr">
        <is>
          <t>'900102750011</t>
        </is>
      </c>
      <c r="H2343" s="0" t="inlineStr">
        <is>
          <t>ONE SIZE</t>
        </is>
      </c>
      <c r="I2343" s="0">
        <v>21.99</v>
      </c>
      <c r="J2343" s="0">
        <v>647</v>
      </c>
    </row>
    <row r="2344" spans="1:10" customHeight="0">
      <c r="A2344" s="0">
        <f>HYPERLINK("https://dl.dropboxusercontent.com/scl/fi/09bidxhsd293ioyzghxc5/111419af.jpg?rlkey=co7tzbauh0eknftf6yeyvgzfl&amp;dl=0","Click to download Image")</f>
      </c>
      <c r="B2344" s="0">
        <f>HYPERLINK("https://dl.dropboxusercontent.com/scl/fi/ng93ccc29qoclh2a2ctme/tdlr-yth-bottoms-size-chartsbelle.jpg?rlkey=xmy2vnl00w7ek8c3rquulh2j6&amp;dl=0","Click to download SizeChart")</f>
      </c>
      <c r="C2344" s="0" t="inlineStr">
        <is>
          <t>Belle Youth Leggings</t>
        </is>
      </c>
      <c r="D2344" s="0" t="inlineStr">
        <is>
          <t>'111419</t>
        </is>
      </c>
      <c r="E2344" s="0" t="inlineStr">
        <is>
          <t>ISU BELLE:111419B-YS</t>
        </is>
      </c>
      <c r="F2344" s="0" t="inlineStr">
        <is>
          <t>'801111419015</t>
        </is>
      </c>
      <c r="G2344" s="0" t="inlineStr">
        <is>
          <t>YOUTH</t>
        </is>
      </c>
      <c r="H2344" s="0" t="inlineStr">
        <is>
          <t>YS</t>
        </is>
      </c>
      <c r="I2344" s="0">
        <v>24.99</v>
      </c>
      <c r="J2344" s="0">
        <v>9</v>
      </c>
    </row>
    <row r="2345" spans="1:10" customHeight="0">
      <c r="A2345" s="0">
        <f>HYPERLINK("https://dl.dropboxusercontent.com/scl/fi/09bidxhsd293ioyzghxc5/111419af.jpg?rlkey=co7tzbauh0eknftf6yeyvgzfl&amp;dl=0","Click to download Image")</f>
      </c>
      <c r="B2345" s="0">
        <f>HYPERLINK("https://dl.dropboxusercontent.com/scl/fi/ng93ccc29qoclh2a2ctme/tdlr-yth-bottoms-size-chartsbelle.jpg?rlkey=xmy2vnl00w7ek8c3rquulh2j6&amp;dl=0","Click to download SizeChart")</f>
      </c>
      <c r="C2345" s="0" t="inlineStr">
        <is>
          <t>Belle Youth Leggings</t>
        </is>
      </c>
      <c r="D2345" s="0" t="inlineStr">
        <is>
          <t>'111419</t>
        </is>
      </c>
      <c r="E2345" s="0" t="inlineStr">
        <is>
          <t>ISU BELLE:111419C-YM</t>
        </is>
      </c>
      <c r="F2345" s="0" t="inlineStr">
        <is>
          <t>'801111419022</t>
        </is>
      </c>
      <c r="G2345" s="0" t="inlineStr">
        <is>
          <t>YOUTH</t>
        </is>
      </c>
      <c r="H2345" s="0" t="inlineStr">
        <is>
          <t>YM</t>
        </is>
      </c>
      <c r="I2345" s="0">
        <v>24.99</v>
      </c>
      <c r="J2345" s="0">
        <v>10</v>
      </c>
    </row>
    <row r="2346" spans="1:10" customHeight="0">
      <c r="A2346" s="0">
        <f>HYPERLINK("https://dl.dropboxusercontent.com/scl/fi/09bidxhsd293ioyzghxc5/111419af.jpg?rlkey=co7tzbauh0eknftf6yeyvgzfl&amp;dl=0","Click to download Image")</f>
      </c>
      <c r="B2346" s="0">
        <f>HYPERLINK("https://dl.dropboxusercontent.com/scl/fi/ng93ccc29qoclh2a2ctme/tdlr-yth-bottoms-size-chartsbelle.jpg?rlkey=xmy2vnl00w7ek8c3rquulh2j6&amp;dl=0","Click to download SizeChart")</f>
      </c>
      <c r="C2346" s="0" t="inlineStr">
        <is>
          <t>Belle Youth Leggings</t>
        </is>
      </c>
      <c r="D2346" s="0" t="inlineStr">
        <is>
          <t>'111419</t>
        </is>
      </c>
      <c r="E2346" s="0" t="inlineStr">
        <is>
          <t>ISU BELLE:111419D-YL</t>
        </is>
      </c>
      <c r="F2346" s="0" t="inlineStr">
        <is>
          <t>'801111419039</t>
        </is>
      </c>
      <c r="G2346" s="0" t="inlineStr">
        <is>
          <t>YOUTH</t>
        </is>
      </c>
      <c r="H2346" s="0" t="inlineStr">
        <is>
          <t>YL</t>
        </is>
      </c>
      <c r="I2346" s="0">
        <v>24.99</v>
      </c>
      <c r="J2346" s="0">
        <v>10</v>
      </c>
    </row>
    <row r="2347" spans="1:10" customHeight="0">
      <c r="A2347" s="0">
        <f>HYPERLINK("https://dl.dropboxusercontent.com/scl/fi/09bidxhsd293ioyzghxc5/111419af.jpg?rlkey=co7tzbauh0eknftf6yeyvgzfl&amp;dl=0","Click to download Image")</f>
      </c>
      <c r="B2347" s="0">
        <f>HYPERLINK("https://dl.dropboxusercontent.com/scl/fi/ng93ccc29qoclh2a2ctme/tdlr-yth-bottoms-size-chartsbelle.jpg?rlkey=xmy2vnl00w7ek8c3rquulh2j6&amp;dl=0","Click to download SizeChart")</f>
      </c>
      <c r="C2347" s="0" t="inlineStr">
        <is>
          <t>Belle Youth Leggings</t>
        </is>
      </c>
      <c r="D2347" s="0" t="inlineStr">
        <is>
          <t>'111419</t>
        </is>
      </c>
      <c r="E2347" s="0" t="inlineStr">
        <is>
          <t>ISU BELLE:111419E-YXL</t>
        </is>
      </c>
      <c r="F2347" s="0" t="inlineStr">
        <is>
          <t>'801111419046</t>
        </is>
      </c>
      <c r="G2347" s="0" t="inlineStr">
        <is>
          <t>YOUTH</t>
        </is>
      </c>
      <c r="H2347" s="0" t="inlineStr">
        <is>
          <t>YXL</t>
        </is>
      </c>
      <c r="I2347" s="0">
        <v>24.99</v>
      </c>
      <c r="J2347" s="0">
        <v>16</v>
      </c>
    </row>
    <row r="2348" spans="1:10" customHeight="0">
      <c r="A2348" s="0">
        <f>HYPERLINK("https://dl.dropboxusercontent.com/scl/fi/09bidxhsd293ioyzghxc5/111419af.jpg?rlkey=co7tzbauh0eknftf6yeyvgzfl&amp;dl=0","Click to download Image")</f>
      </c>
      <c r="B2348" s="0">
        <f>HYPERLINK("https://dl.dropboxusercontent.com/scl/fi/ng93ccc29qoclh2a2ctme/tdlr-yth-bottoms-size-chartsbelle.jpg?rlkey=xmy2vnl00w7ek8c3rquulh2j6&amp;dl=0","Click to download SizeChart")</f>
      </c>
      <c r="C2348" s="0" t="inlineStr">
        <is>
          <t>Belle Youth Leggings</t>
        </is>
      </c>
      <c r="D2348" s="0" t="inlineStr">
        <is>
          <t>'111419</t>
        </is>
      </c>
      <c r="E2348" s="0" t="inlineStr">
        <is>
          <t>ISU BELLE YOUTH 12 PACK:111419Z-12PK</t>
        </is>
      </c>
      <c r="F2348" s="0" t="inlineStr">
        <is>
          <t>'801111419992</t>
        </is>
      </c>
      <c r="G2348" s="0" t="inlineStr">
        <is>
          <t>YOUTH</t>
        </is>
      </c>
      <c r="H2348" s="0" t="inlineStr">
        <is>
          <t>12 PACK</t>
        </is>
      </c>
      <c r="I2348" s="0">
        <v>240</v>
      </c>
      <c r="J2348" s="0">
        <v>0</v>
      </c>
    </row>
    <row r="2349" spans="1:10" customHeight="0">
      <c r="A2349" s="0">
        <f>HYPERLINK("https://dl.dropboxusercontent.com/scl/fi/nrbyc4v2hvc94j9ewaf5i/107239-af.jpg?rlkey=vgwjqm6y5puycb9exry1h8dh7&amp;dl=0","Click to download Image")</f>
      </c>
      <c r="C2349" s="0" t="inlineStr">
        <is>
          <t>Aurora Women's Cap</t>
        </is>
      </c>
      <c r="D2349" s="0" t="inlineStr">
        <is>
          <t>'107239</t>
        </is>
      </c>
      <c r="E2349" s="0" t="inlineStr">
        <is>
          <t>ISU AURORA:107239</t>
        </is>
      </c>
      <c r="F2349" s="0" t="inlineStr">
        <is>
          <t>'700107239012</t>
        </is>
      </c>
      <c r="G2349" s="0" t="inlineStr">
        <is>
          <t>WOMENS</t>
        </is>
      </c>
      <c r="H2349" s="0" t="inlineStr">
        <is>
          <t>WOMENS</t>
        </is>
      </c>
      <c r="I2349" s="0">
        <v>23.99</v>
      </c>
      <c r="J2349" s="0">
        <v>98</v>
      </c>
    </row>
    <row r="2350" spans="1:10" customHeight="0">
      <c r="A2350" s="0">
        <f>HYPERLINK("https://dl.dropboxusercontent.com/scl/fi/3wlmy3dqik5fhzmc9yip1/113951-af.jpg?rlkey=j00wajkz7bh447wx8ne2x4g5h&amp;dl=0","Click to download Image")</f>
      </c>
      <c r="B2350" s="0">
        <f>HYPERLINK("https://dl.dropboxusercontent.com/scl/fi/nta5qtrwoqkwg6igxbd7j/mens-polo-size-chartsbruce.jpg?rlkey=g178as5xqnvjik19t0t9o10b7&amp;dl=0","Click to download SizeChart")</f>
      </c>
      <c r="C2350" s="0" t="inlineStr">
        <is>
          <t>Bruce Men's Golf Polo</t>
        </is>
      </c>
      <c r="D2350" s="0" t="inlineStr">
        <is>
          <t>'113951</t>
        </is>
      </c>
      <c r="E2350" s="0" t="inlineStr">
        <is>
          <t>ISU BRUCE M WHITE:113951A-S</t>
        </is>
      </c>
      <c r="F2350" s="0" t="inlineStr">
        <is>
          <t>'801113951049</t>
        </is>
      </c>
      <c r="G2350" s="0" t="inlineStr">
        <is>
          <t>MENS</t>
        </is>
      </c>
      <c r="H2350" s="0" t="inlineStr">
        <is>
          <t>S</t>
        </is>
      </c>
      <c r="I2350" s="0">
        <v>40.99</v>
      </c>
      <c r="J2350" s="0">
        <v>2</v>
      </c>
    </row>
    <row r="2351" spans="1:10" customHeight="0">
      <c r="A2351" s="0">
        <f>HYPERLINK("https://dl.dropboxusercontent.com/scl/fi/3wlmy3dqik5fhzmc9yip1/113951-af.jpg?rlkey=j00wajkz7bh447wx8ne2x4g5h&amp;dl=0","Click to download Image")</f>
      </c>
      <c r="B2351" s="0">
        <f>HYPERLINK("https://dl.dropboxusercontent.com/scl/fi/nta5qtrwoqkwg6igxbd7j/mens-polo-size-chartsbruce.jpg?rlkey=g178as5xqnvjik19t0t9o10b7&amp;dl=0","Click to download SizeChart")</f>
      </c>
      <c r="C2351" s="0" t="inlineStr">
        <is>
          <t>Bruce Men's Golf Polo</t>
        </is>
      </c>
      <c r="D2351" s="0" t="inlineStr">
        <is>
          <t>'113951</t>
        </is>
      </c>
      <c r="E2351" s="0" t="inlineStr">
        <is>
          <t>ISU BRUCE M WHITE:113951B-M</t>
        </is>
      </c>
      <c r="F2351" s="0" t="inlineStr">
        <is>
          <t>'801113951056</t>
        </is>
      </c>
      <c r="G2351" s="0" t="inlineStr">
        <is>
          <t>MENS</t>
        </is>
      </c>
      <c r="H2351" s="0" t="inlineStr">
        <is>
          <t>M</t>
        </is>
      </c>
      <c r="I2351" s="0">
        <v>40.99</v>
      </c>
      <c r="J2351" s="0">
        <v>9</v>
      </c>
    </row>
    <row r="2352" spans="1:10" customHeight="0">
      <c r="A2352" s="0">
        <f>HYPERLINK("https://dl.dropboxusercontent.com/scl/fi/3wlmy3dqik5fhzmc9yip1/113951-af.jpg?rlkey=j00wajkz7bh447wx8ne2x4g5h&amp;dl=0","Click to download Image")</f>
      </c>
      <c r="B2352" s="0">
        <f>HYPERLINK("https://dl.dropboxusercontent.com/scl/fi/nta5qtrwoqkwg6igxbd7j/mens-polo-size-chartsbruce.jpg?rlkey=g178as5xqnvjik19t0t9o10b7&amp;dl=0","Click to download SizeChart")</f>
      </c>
      <c r="C2352" s="0" t="inlineStr">
        <is>
          <t>Bruce Men's Golf Polo</t>
        </is>
      </c>
      <c r="D2352" s="0" t="inlineStr">
        <is>
          <t>'113951</t>
        </is>
      </c>
      <c r="E2352" s="0" t="inlineStr">
        <is>
          <t>ISU BRUCE M WHITE:113951C-L</t>
        </is>
      </c>
      <c r="F2352" s="0" t="inlineStr">
        <is>
          <t>'801113951063</t>
        </is>
      </c>
      <c r="G2352" s="0" t="inlineStr">
        <is>
          <t>MENS</t>
        </is>
      </c>
      <c r="H2352" s="0" t="inlineStr">
        <is>
          <t>L</t>
        </is>
      </c>
      <c r="I2352" s="0">
        <v>40.99</v>
      </c>
      <c r="J2352" s="0">
        <v>3</v>
      </c>
    </row>
    <row r="2353" spans="1:10" customHeight="0">
      <c r="A2353" s="0">
        <f>HYPERLINK("https://dl.dropboxusercontent.com/scl/fi/3wlmy3dqik5fhzmc9yip1/113951-af.jpg?rlkey=j00wajkz7bh447wx8ne2x4g5h&amp;dl=0","Click to download Image")</f>
      </c>
      <c r="B2353" s="0">
        <f>HYPERLINK("https://dl.dropboxusercontent.com/scl/fi/nta5qtrwoqkwg6igxbd7j/mens-polo-size-chartsbruce.jpg?rlkey=g178as5xqnvjik19t0t9o10b7&amp;dl=0","Click to download SizeChart")</f>
      </c>
      <c r="C2353" s="0" t="inlineStr">
        <is>
          <t>Bruce Men's Golf Polo</t>
        </is>
      </c>
      <c r="D2353" s="0" t="inlineStr">
        <is>
          <t>'113951</t>
        </is>
      </c>
      <c r="E2353" s="0" t="inlineStr">
        <is>
          <t>ISU BRUCE M WHITE:113951D-XL</t>
        </is>
      </c>
      <c r="F2353" s="0" t="inlineStr">
        <is>
          <t>'801113951070</t>
        </is>
      </c>
      <c r="G2353" s="0" t="inlineStr">
        <is>
          <t>MENS</t>
        </is>
      </c>
      <c r="H2353" s="0" t="inlineStr">
        <is>
          <t>XL</t>
        </is>
      </c>
      <c r="I2353" s="0">
        <v>40.99</v>
      </c>
      <c r="J2353" s="0">
        <v>0</v>
      </c>
    </row>
    <row r="2354" spans="1:10" customHeight="0">
      <c r="A2354" s="0">
        <f>HYPERLINK("https://dl.dropboxusercontent.com/scl/fi/3wlmy3dqik5fhzmc9yip1/113951-af.jpg?rlkey=j00wajkz7bh447wx8ne2x4g5h&amp;dl=0","Click to download Image")</f>
      </c>
      <c r="B2354" s="0">
        <f>HYPERLINK("https://dl.dropboxusercontent.com/scl/fi/nta5qtrwoqkwg6igxbd7j/mens-polo-size-chartsbruce.jpg?rlkey=g178as5xqnvjik19t0t9o10b7&amp;dl=0","Click to download SizeChart")</f>
      </c>
      <c r="C2354" s="0" t="inlineStr">
        <is>
          <t>Bruce Men's Golf Polo</t>
        </is>
      </c>
      <c r="D2354" s="0" t="inlineStr">
        <is>
          <t>'113951</t>
        </is>
      </c>
      <c r="E2354" s="0" t="inlineStr">
        <is>
          <t>ISU BRUCE M WHITE:113951E-2XL</t>
        </is>
      </c>
      <c r="F2354" s="0" t="inlineStr">
        <is>
          <t>'801113951087</t>
        </is>
      </c>
      <c r="G2354" s="0" t="inlineStr">
        <is>
          <t>MENS</t>
        </is>
      </c>
      <c r="H2354" s="0" t="inlineStr">
        <is>
          <t>2XL</t>
        </is>
      </c>
      <c r="I2354" s="0">
        <v>42.99</v>
      </c>
      <c r="J2354" s="0">
        <v>6</v>
      </c>
    </row>
    <row r="2355" spans="1:10" customHeight="0">
      <c r="A2355" s="0">
        <f>HYPERLINK("https://dl.dropboxusercontent.com/scl/fi/3wlmy3dqik5fhzmc9yip1/113951-af.jpg?rlkey=j00wajkz7bh447wx8ne2x4g5h&amp;dl=0","Click to download Image")</f>
      </c>
      <c r="B2355" s="0">
        <f>HYPERLINK("https://dl.dropboxusercontent.com/scl/fi/nta5qtrwoqkwg6igxbd7j/mens-polo-size-chartsbruce.jpg?rlkey=g178as5xqnvjik19t0t9o10b7&amp;dl=0","Click to download SizeChart")</f>
      </c>
      <c r="C2355" s="0" t="inlineStr">
        <is>
          <t>Bruce Men's Golf Polo</t>
        </is>
      </c>
      <c r="D2355" s="0" t="inlineStr">
        <is>
          <t>'113951</t>
        </is>
      </c>
      <c r="E2355" s="0" t="inlineStr">
        <is>
          <t>ISU BRUCE M WHITE:113951F-3XL</t>
        </is>
      </c>
      <c r="F2355" s="0" t="inlineStr">
        <is>
          <t>'801113951094</t>
        </is>
      </c>
      <c r="G2355" s="0" t="inlineStr">
        <is>
          <t>MENS</t>
        </is>
      </c>
      <c r="H2355" s="0" t="inlineStr">
        <is>
          <t>3XL</t>
        </is>
      </c>
      <c r="I2355" s="0">
        <v>42.99</v>
      </c>
      <c r="J2355" s="0">
        <v>5</v>
      </c>
    </row>
    <row r="2356" spans="1:10" customHeight="0">
      <c r="A2356" s="0">
        <f>HYPERLINK("https://dl.dropboxusercontent.com/scl/fi/3wlmy3dqik5fhzmc9yip1/113951-af.jpg?rlkey=j00wajkz7bh447wx8ne2x4g5h&amp;dl=0","Click to download Image")</f>
      </c>
      <c r="B2356" s="0">
        <f>HYPERLINK("https://dl.dropboxusercontent.com/scl/fi/nta5qtrwoqkwg6igxbd7j/mens-polo-size-chartsbruce.jpg?rlkey=g178as5xqnvjik19t0t9o10b7&amp;dl=0","Click to download SizeChart")</f>
      </c>
      <c r="C2356" s="0" t="inlineStr">
        <is>
          <t>Bruce Men's Golf Polo</t>
        </is>
      </c>
      <c r="D2356" s="0" t="inlineStr">
        <is>
          <t>'113951</t>
        </is>
      </c>
      <c r="E2356" s="0" t="inlineStr">
        <is>
          <t>ISU BRUCE M WHITE 12 PACK:113951Z-12PK</t>
        </is>
      </c>
      <c r="F2356" s="0" t="inlineStr">
        <is>
          <t>'801113951995</t>
        </is>
      </c>
      <c r="G2356" s="0" t="inlineStr">
        <is>
          <t>MENS</t>
        </is>
      </c>
      <c r="H2356" s="0" t="inlineStr">
        <is>
          <t>12 PACK</t>
        </is>
      </c>
      <c r="I2356" s="0">
        <v>420</v>
      </c>
      <c r="J2356" s="0">
        <v>0</v>
      </c>
    </row>
    <row r="2357" spans="1:10" customHeight="0">
      <c r="A2357" s="0">
        <f>HYPERLINK("https://dl.dropboxusercontent.com/scl/fi/gjok4els4f0kuc0k7hkvd/dsc0283edit.jpg?rlkey=496zvmneckbnxkiyac3ztkcix&amp;dl=0","Click to download Image")</f>
      </c>
      <c r="B2357" s="0">
        <f>HYPERLINK("https://dl.dropboxusercontent.com/scl/fi/skkubid83t9f7i3pbiz8s/graphic-update22022-toddler.jpg?rlkey=0io3ueylh9p8aahkxd4hd3t64&amp;dl=0","Click to download SizeChart")</f>
      </c>
      <c r="C2357" s="0" t="inlineStr">
        <is>
          <t>Brooke Toddler Shirt</t>
        </is>
      </c>
      <c r="D2357" s="0" t="inlineStr">
        <is>
          <t>'112565</t>
        </is>
      </c>
      <c r="E2357" s="0" t="inlineStr">
        <is>
          <t>ISU BROOKE TODDLER WHITE:112565A-2T</t>
        </is>
      </c>
      <c r="F2357" s="0" t="inlineStr">
        <is>
          <t>'801112565087</t>
        </is>
      </c>
      <c r="G2357" s="0" t="inlineStr">
        <is>
          <t>TODDLER</t>
        </is>
      </c>
      <c r="H2357" s="0" t="inlineStr">
        <is>
          <t>2T</t>
        </is>
      </c>
      <c r="I2357" s="0">
        <v>26.99</v>
      </c>
      <c r="J2357" s="0">
        <v>9</v>
      </c>
    </row>
    <row r="2358" spans="1:10" customHeight="0">
      <c r="A2358" s="0">
        <f>HYPERLINK("https://dl.dropboxusercontent.com/scl/fi/gjok4els4f0kuc0k7hkvd/dsc0283edit.jpg?rlkey=496zvmneckbnxkiyac3ztkcix&amp;dl=0","Click to download Image")</f>
      </c>
      <c r="B2358" s="0">
        <f>HYPERLINK("https://dl.dropboxusercontent.com/scl/fi/skkubid83t9f7i3pbiz8s/graphic-update22022-toddler.jpg?rlkey=0io3ueylh9p8aahkxd4hd3t64&amp;dl=0","Click to download SizeChart")</f>
      </c>
      <c r="C2358" s="0" t="inlineStr">
        <is>
          <t>Brooke Toddler Shirt</t>
        </is>
      </c>
      <c r="D2358" s="0" t="inlineStr">
        <is>
          <t>'112565</t>
        </is>
      </c>
      <c r="E2358" s="0" t="inlineStr">
        <is>
          <t>ISU BROOKE TODDLER WHITE:112565B-3T</t>
        </is>
      </c>
      <c r="F2358" s="0" t="inlineStr">
        <is>
          <t>'801112565094</t>
        </is>
      </c>
      <c r="G2358" s="0" t="inlineStr">
        <is>
          <t>TODDLER</t>
        </is>
      </c>
      <c r="H2358" s="0" t="inlineStr">
        <is>
          <t>3T</t>
        </is>
      </c>
      <c r="I2358" s="0">
        <v>26.99</v>
      </c>
      <c r="J2358" s="0">
        <v>7</v>
      </c>
    </row>
    <row r="2359" spans="1:10" customHeight="0">
      <c r="A2359" s="0">
        <f>HYPERLINK("https://dl.dropboxusercontent.com/scl/fi/gjok4els4f0kuc0k7hkvd/dsc0283edit.jpg?rlkey=496zvmneckbnxkiyac3ztkcix&amp;dl=0","Click to download Image")</f>
      </c>
      <c r="B2359" s="0">
        <f>HYPERLINK("https://dl.dropboxusercontent.com/scl/fi/skkubid83t9f7i3pbiz8s/graphic-update22022-toddler.jpg?rlkey=0io3ueylh9p8aahkxd4hd3t64&amp;dl=0","Click to download SizeChart")</f>
      </c>
      <c r="C2359" s="0" t="inlineStr">
        <is>
          <t>Brooke Toddler Shirt</t>
        </is>
      </c>
      <c r="D2359" s="0" t="inlineStr">
        <is>
          <t>'112565</t>
        </is>
      </c>
      <c r="E2359" s="0" t="inlineStr">
        <is>
          <t>ISU BROOKE TODDLER WHITE:112565C-4T</t>
        </is>
      </c>
      <c r="F2359" s="0" t="inlineStr">
        <is>
          <t>'801112565100</t>
        </is>
      </c>
      <c r="G2359" s="0" t="inlineStr">
        <is>
          <t>TODDLER</t>
        </is>
      </c>
      <c r="H2359" s="0" t="inlineStr">
        <is>
          <t>4T</t>
        </is>
      </c>
      <c r="I2359" s="0">
        <v>26.99</v>
      </c>
      <c r="J2359" s="0">
        <v>7</v>
      </c>
    </row>
    <row r="2360" spans="1:10" customHeight="0">
      <c r="A2360" s="0">
        <f>HYPERLINK("https://dl.dropboxusercontent.com/scl/fi/gjok4els4f0kuc0k7hkvd/dsc0283edit.jpg?rlkey=496zvmneckbnxkiyac3ztkcix&amp;dl=0","Click to download Image")</f>
      </c>
      <c r="B2360" s="0">
        <f>HYPERLINK("https://dl.dropboxusercontent.com/scl/fi/skkubid83t9f7i3pbiz8s/graphic-update22022-toddler.jpg?rlkey=0io3ueylh9p8aahkxd4hd3t64&amp;dl=0","Click to download SizeChart")</f>
      </c>
      <c r="C2360" s="0" t="inlineStr">
        <is>
          <t>Brooke Toddler Shirt</t>
        </is>
      </c>
      <c r="D2360" s="0" t="inlineStr">
        <is>
          <t>'112565</t>
        </is>
      </c>
      <c r="E2360" s="0" t="inlineStr">
        <is>
          <t>ISU BROOKE TODDLER WHITE:112565D-5T</t>
        </is>
      </c>
      <c r="F2360" s="0" t="inlineStr">
        <is>
          <t>'801112565117</t>
        </is>
      </c>
      <c r="G2360" s="0" t="inlineStr">
        <is>
          <t>TODDLER</t>
        </is>
      </c>
      <c r="H2360" s="0" t="inlineStr">
        <is>
          <t>5T</t>
        </is>
      </c>
      <c r="I2360" s="0">
        <v>26.99</v>
      </c>
      <c r="J2360" s="0">
        <v>8</v>
      </c>
    </row>
    <row r="2361" spans="1:10" customHeight="0">
      <c r="A2361" s="0">
        <f>HYPERLINK("https://dl.dropboxusercontent.com/scl/fi/gjok4els4f0kuc0k7hkvd/dsc0283edit.jpg?rlkey=496zvmneckbnxkiyac3ztkcix&amp;dl=0","Click to download Image")</f>
      </c>
      <c r="B2361" s="0">
        <f>HYPERLINK("https://dl.dropboxusercontent.com/scl/fi/skkubid83t9f7i3pbiz8s/graphic-update22022-toddler.jpg?rlkey=0io3ueylh9p8aahkxd4hd3t64&amp;dl=0","Click to download SizeChart")</f>
      </c>
      <c r="C2361" s="0" t="inlineStr">
        <is>
          <t>Brooke Toddler Shirt</t>
        </is>
      </c>
      <c r="D2361" s="0" t="inlineStr">
        <is>
          <t>'112565</t>
        </is>
      </c>
      <c r="E2361" s="0" t="inlineStr">
        <is>
          <t>ISU BROOKE TODDLER WHITE 12 PACK:112565Z-12PK</t>
        </is>
      </c>
      <c r="F2361" s="0" t="inlineStr">
        <is>
          <t>'801112565995</t>
        </is>
      </c>
      <c r="G2361" s="0" t="inlineStr">
        <is>
          <t>TODDLER</t>
        </is>
      </c>
      <c r="H2361" s="0" t="inlineStr">
        <is>
          <t>12 PACK</t>
        </is>
      </c>
      <c r="I2361" s="0">
        <v>260</v>
      </c>
      <c r="J2361" s="0">
        <v>0</v>
      </c>
    </row>
    <row r="2362" spans="1:10" customHeight="0">
      <c r="A2362" s="0">
        <f>HYPERLINK("https://dl.dropboxusercontent.com/scl/fi/2kz9j5tcxax0p6gjrwiiv/99884.jpg?rlkey=e45endxci8oewxwewom90f37s&amp;dl=0","Click to download Image")</f>
      </c>
      <c r="B2362" s="0">
        <f>HYPERLINK("https://dl.dropboxusercontent.com/scl/fi/1u52oen8bzyarxk10ypfa/graphic-update22022-infant.jpg?rlkey=w8q7lx9f4qf61ttbgp2jocxvv&amp;dl=0","Click to download SizeChart")</f>
      </c>
      <c r="C2362" s="0" t="inlineStr">
        <is>
          <t>Camden Infant Set</t>
        </is>
      </c>
      <c r="D2362" s="0" t="inlineStr">
        <is>
          <t>'99884</t>
        </is>
      </c>
      <c r="E2362" s="0" t="inlineStr">
        <is>
          <t>CAMDEN:99884A-0-3M</t>
        </is>
      </c>
      <c r="F2362" s="0" t="inlineStr">
        <is>
          <t>'000000000000</t>
        </is>
      </c>
      <c r="G2362" s="0" t="inlineStr">
        <is>
          <t>INFANT</t>
        </is>
      </c>
      <c r="H2362" s="0" t="inlineStr">
        <is>
          <t>0-3M</t>
        </is>
      </c>
      <c r="I2362" s="0">
        <v>29.99</v>
      </c>
      <c r="J2362" s="0">
        <v>54</v>
      </c>
    </row>
    <row r="2363" spans="1:10" customHeight="0">
      <c r="A2363" s="0">
        <f>HYPERLINK("https://dl.dropboxusercontent.com/scl/fi/2kz9j5tcxax0p6gjrwiiv/99884.jpg?rlkey=e45endxci8oewxwewom90f37s&amp;dl=0","Click to download Image")</f>
      </c>
      <c r="B2363" s="0">
        <f>HYPERLINK("https://dl.dropboxusercontent.com/scl/fi/1u52oen8bzyarxk10ypfa/graphic-update22022-infant.jpg?rlkey=w8q7lx9f4qf61ttbgp2jocxvv&amp;dl=0","Click to download SizeChart")</f>
      </c>
      <c r="C2363" s="0" t="inlineStr">
        <is>
          <t>Camden Infant Set</t>
        </is>
      </c>
      <c r="D2363" s="0" t="inlineStr">
        <is>
          <t>'99884</t>
        </is>
      </c>
      <c r="E2363" s="0" t="inlineStr">
        <is>
          <t>CAMDEN:99884B-3-6M</t>
        </is>
      </c>
      <c r="F2363" s="0" t="inlineStr">
        <is>
          <t>'000000000000</t>
        </is>
      </c>
      <c r="G2363" s="0" t="inlineStr">
        <is>
          <t>INFANT</t>
        </is>
      </c>
      <c r="H2363" s="0" t="inlineStr">
        <is>
          <t>3-6M</t>
        </is>
      </c>
      <c r="I2363" s="0">
        <v>29.99</v>
      </c>
      <c r="J2363" s="0">
        <v>27</v>
      </c>
    </row>
    <row r="2364" spans="1:10" customHeight="0">
      <c r="A2364" s="0">
        <f>HYPERLINK("https://dl.dropboxusercontent.com/scl/fi/2kz9j5tcxax0p6gjrwiiv/99884.jpg?rlkey=e45endxci8oewxwewom90f37s&amp;dl=0","Click to download Image")</f>
      </c>
      <c r="B2364" s="0">
        <f>HYPERLINK("https://dl.dropboxusercontent.com/scl/fi/1u52oen8bzyarxk10ypfa/graphic-update22022-infant.jpg?rlkey=w8q7lx9f4qf61ttbgp2jocxvv&amp;dl=0","Click to download SizeChart")</f>
      </c>
      <c r="C2364" s="0" t="inlineStr">
        <is>
          <t>Camden Infant Set</t>
        </is>
      </c>
      <c r="D2364" s="0" t="inlineStr">
        <is>
          <t>'99884</t>
        </is>
      </c>
      <c r="E2364" s="0" t="inlineStr">
        <is>
          <t>CAMDEN:99884C-6-9M</t>
        </is>
      </c>
      <c r="F2364" s="0" t="inlineStr">
        <is>
          <t>'000000000000</t>
        </is>
      </c>
      <c r="G2364" s="0" t="inlineStr">
        <is>
          <t>INFANT</t>
        </is>
      </c>
      <c r="H2364" s="0" t="inlineStr">
        <is>
          <t>6-9M</t>
        </is>
      </c>
      <c r="I2364" s="0">
        <v>29.99</v>
      </c>
      <c r="J2364" s="0">
        <v>22</v>
      </c>
    </row>
    <row r="2365" spans="1:10" customHeight="0">
      <c r="A2365" s="0">
        <f>HYPERLINK("https://dl.dropboxusercontent.com/scl/fi/2kz9j5tcxax0p6gjrwiiv/99884.jpg?rlkey=e45endxci8oewxwewom90f37s&amp;dl=0","Click to download Image")</f>
      </c>
      <c r="B2365" s="0">
        <f>HYPERLINK("https://dl.dropboxusercontent.com/scl/fi/1u52oen8bzyarxk10ypfa/graphic-update22022-infant.jpg?rlkey=w8q7lx9f4qf61ttbgp2jocxvv&amp;dl=0","Click to download SizeChart")</f>
      </c>
      <c r="C2365" s="0" t="inlineStr">
        <is>
          <t>Camden Infant Set</t>
        </is>
      </c>
      <c r="D2365" s="0" t="inlineStr">
        <is>
          <t>'99884</t>
        </is>
      </c>
      <c r="E2365" s="0" t="inlineStr">
        <is>
          <t>CAMDEN:99884D-9-12M</t>
        </is>
      </c>
      <c r="F2365" s="0" t="inlineStr">
        <is>
          <t>'000000000000</t>
        </is>
      </c>
      <c r="G2365" s="0" t="inlineStr">
        <is>
          <t>INFANT</t>
        </is>
      </c>
      <c r="H2365" s="0" t="inlineStr">
        <is>
          <t>12M</t>
        </is>
      </c>
      <c r="I2365" s="0">
        <v>29.99</v>
      </c>
      <c r="J2365" s="0">
        <v>23</v>
      </c>
    </row>
    <row r="2366" spans="1:10" customHeight="0">
      <c r="A2366" s="0">
        <f>HYPERLINK("https://dl.dropboxusercontent.com/scl/fi/rq38bctqlno2tp36mxheu/101719-af.jpg?rlkey=ea6gkuy0tbbsk8zrxmop0gztz&amp;dl=0","Click to download Image")</f>
      </c>
      <c r="C2366" s="0" t="inlineStr">
        <is>
          <t>Cobie Toddler Cap</t>
        </is>
      </c>
      <c r="D2366" s="0" t="inlineStr">
        <is>
          <t>'101883</t>
        </is>
      </c>
      <c r="E2366" s="0" t="inlineStr">
        <is>
          <t>COBIE:101883</t>
        </is>
      </c>
      <c r="F2366" s="0" t="inlineStr">
        <is>
          <t>'000000000000</t>
        </is>
      </c>
      <c r="G2366" s="0" t="inlineStr">
        <is>
          <t>TODDLER</t>
        </is>
      </c>
      <c r="H2366" s="0" t="inlineStr">
        <is>
          <t>TODDLER</t>
        </is>
      </c>
      <c r="I2366" s="0">
        <v>20.99</v>
      </c>
      <c r="J2366" s="0">
        <v>105</v>
      </c>
    </row>
    <row r="2367" spans="1:10" customHeight="0">
      <c r="A2367" s="0">
        <f>HYPERLINK("https://dl.dropboxusercontent.com/scl/fi/z1s7r68t98lsipt078d9h/101719-af.jpg?rlkey=1x5i613xai96ajs9pklz4bi7k&amp;dl=0","Click to download Image")</f>
      </c>
      <c r="C2367" s="0" t="inlineStr">
        <is>
          <t>Cobie Youth Cap</t>
        </is>
      </c>
      <c r="D2367" s="0" t="inlineStr">
        <is>
          <t>'101719</t>
        </is>
      </c>
      <c r="E2367" s="0" t="inlineStr">
        <is>
          <t>COBIE:101719</t>
        </is>
      </c>
      <c r="F2367" s="0" t="inlineStr">
        <is>
          <t>'000000000000</t>
        </is>
      </c>
      <c r="G2367" s="0" t="inlineStr">
        <is>
          <t>YOUTH</t>
        </is>
      </c>
      <c r="H2367" s="0" t="inlineStr">
        <is>
          <t>YOUTH</t>
        </is>
      </c>
      <c r="I2367" s="0">
        <v>20.99</v>
      </c>
      <c r="J2367" s="0">
        <v>44</v>
      </c>
    </row>
    <row r="2368" spans="1:10" customHeight="0">
      <c r="A2368" s="0">
        <f>HYPERLINK("https://dl.dropboxusercontent.com/scl/fi/m3w4xcomnvx7aufiafing/109018f04836.jpg?rlkey=yidngqptcpcxjeb49c7ar19wi&amp;dl=0","Click to download Image")</f>
      </c>
      <c r="B2368" s="0">
        <f>HYPERLINK("https://dl.dropboxusercontent.com/scl/fi/zoatvjm2jsy3f0ya36y03/womens-hoodie-and-sweatshirt-size-charts-olympias.jpg?rlkey=lltd685hgsqujfy88l9xfaqqe&amp;dl=0","Click to download SizeChart")</f>
      </c>
      <c r="C2368" s="0" t="inlineStr">
        <is>
          <t>Olympias Women's Open Back Sweatshirt</t>
        </is>
      </c>
      <c r="D2368" s="0" t="inlineStr">
        <is>
          <t>'109018</t>
        </is>
      </c>
      <c r="E2368" s="0" t="inlineStr">
        <is>
          <t>ISU OLYMPIAS CARDINAL:109018AA-XS</t>
        </is>
      </c>
      <c r="F2368" s="0" t="inlineStr">
        <is>
          <t>'800109018018</t>
        </is>
      </c>
      <c r="G2368" s="0" t="inlineStr">
        <is>
          <t>WOMENS</t>
        </is>
      </c>
      <c r="H2368" s="0" t="inlineStr">
        <is>
          <t>XS</t>
        </is>
      </c>
      <c r="I2368" s="0">
        <v>42.99</v>
      </c>
      <c r="J2368" s="0">
        <v>28</v>
      </c>
    </row>
    <row r="2369" spans="1:10" customHeight="0">
      <c r="A2369" s="0">
        <f>HYPERLINK("https://dl.dropboxusercontent.com/scl/fi/m3w4xcomnvx7aufiafing/109018f04836.jpg?rlkey=yidngqptcpcxjeb49c7ar19wi&amp;dl=0","Click to download Image")</f>
      </c>
      <c r="B2369" s="0">
        <f>HYPERLINK("https://dl.dropboxusercontent.com/scl/fi/zoatvjm2jsy3f0ya36y03/womens-hoodie-and-sweatshirt-size-charts-olympias.jpg?rlkey=lltd685hgsqujfy88l9xfaqqe&amp;dl=0","Click to download SizeChart")</f>
      </c>
      <c r="C2369" s="0" t="inlineStr">
        <is>
          <t>Olympias Women's Open Back Sweatshirt</t>
        </is>
      </c>
      <c r="D2369" s="0" t="inlineStr">
        <is>
          <t>'109018</t>
        </is>
      </c>
      <c r="E2369" s="0" t="inlineStr">
        <is>
          <t>ISU OLYMPIAS CARDINAL:109018A-S</t>
        </is>
      </c>
      <c r="F2369" s="0" t="inlineStr">
        <is>
          <t>'800109018025</t>
        </is>
      </c>
      <c r="G2369" s="0" t="inlineStr">
        <is>
          <t>WOMENS</t>
        </is>
      </c>
      <c r="H2369" s="0" t="inlineStr">
        <is>
          <t>S</t>
        </is>
      </c>
      <c r="I2369" s="0">
        <v>42.99</v>
      </c>
      <c r="J2369" s="0">
        <v>32</v>
      </c>
    </row>
    <row r="2370" spans="1:10" customHeight="0">
      <c r="A2370" s="0">
        <f>HYPERLINK("https://dl.dropboxusercontent.com/scl/fi/m3w4xcomnvx7aufiafing/109018f04836.jpg?rlkey=yidngqptcpcxjeb49c7ar19wi&amp;dl=0","Click to download Image")</f>
      </c>
      <c r="B2370" s="0">
        <f>HYPERLINK("https://dl.dropboxusercontent.com/scl/fi/zoatvjm2jsy3f0ya36y03/womens-hoodie-and-sweatshirt-size-charts-olympias.jpg?rlkey=lltd685hgsqujfy88l9xfaqqe&amp;dl=0","Click to download SizeChart")</f>
      </c>
      <c r="C2370" s="0" t="inlineStr">
        <is>
          <t>Olympias Women's Open Back Sweatshirt</t>
        </is>
      </c>
      <c r="D2370" s="0" t="inlineStr">
        <is>
          <t>'109018</t>
        </is>
      </c>
      <c r="E2370" s="0" t="inlineStr">
        <is>
          <t>ISU OLYMPIAS CARDINAL:109018B-M</t>
        </is>
      </c>
      <c r="F2370" s="0" t="inlineStr">
        <is>
          <t>'800109018032</t>
        </is>
      </c>
      <c r="G2370" s="0" t="inlineStr">
        <is>
          <t>WOMENS</t>
        </is>
      </c>
      <c r="H2370" s="0" t="inlineStr">
        <is>
          <t>M</t>
        </is>
      </c>
      <c r="I2370" s="0">
        <v>42.99</v>
      </c>
      <c r="J2370" s="0">
        <v>31</v>
      </c>
    </row>
    <row r="2371" spans="1:10" customHeight="0">
      <c r="A2371" s="0">
        <f>HYPERLINK("https://dl.dropboxusercontent.com/scl/fi/m3w4xcomnvx7aufiafing/109018f04836.jpg?rlkey=yidngqptcpcxjeb49c7ar19wi&amp;dl=0","Click to download Image")</f>
      </c>
      <c r="B2371" s="0">
        <f>HYPERLINK("https://dl.dropboxusercontent.com/scl/fi/zoatvjm2jsy3f0ya36y03/womens-hoodie-and-sweatshirt-size-charts-olympias.jpg?rlkey=lltd685hgsqujfy88l9xfaqqe&amp;dl=0","Click to download SizeChart")</f>
      </c>
      <c r="C2371" s="0" t="inlineStr">
        <is>
          <t>Olympias Women's Open Back Sweatshirt</t>
        </is>
      </c>
      <c r="D2371" s="0" t="inlineStr">
        <is>
          <t>'109018</t>
        </is>
      </c>
      <c r="E2371" s="0" t="inlineStr">
        <is>
          <t>ISU OLYMPIAS CARDINAL:109018C-L</t>
        </is>
      </c>
      <c r="F2371" s="0" t="inlineStr">
        <is>
          <t>'800109018049</t>
        </is>
      </c>
      <c r="G2371" s="0" t="inlineStr">
        <is>
          <t>WOMENS</t>
        </is>
      </c>
      <c r="H2371" s="0" t="inlineStr">
        <is>
          <t>L</t>
        </is>
      </c>
      <c r="I2371" s="0">
        <v>42.99</v>
      </c>
      <c r="J2371" s="0">
        <v>17</v>
      </c>
    </row>
    <row r="2372" spans="1:10" customHeight="0">
      <c r="A2372" s="0">
        <f>HYPERLINK("https://dl.dropboxusercontent.com/scl/fi/m3w4xcomnvx7aufiafing/109018f04836.jpg?rlkey=yidngqptcpcxjeb49c7ar19wi&amp;dl=0","Click to download Image")</f>
      </c>
      <c r="B2372" s="0">
        <f>HYPERLINK("https://dl.dropboxusercontent.com/scl/fi/zoatvjm2jsy3f0ya36y03/womens-hoodie-and-sweatshirt-size-charts-olympias.jpg?rlkey=lltd685hgsqujfy88l9xfaqqe&amp;dl=0","Click to download SizeChart")</f>
      </c>
      <c r="C2372" s="0" t="inlineStr">
        <is>
          <t>Olympias Women's Open Back Sweatshirt</t>
        </is>
      </c>
      <c r="D2372" s="0" t="inlineStr">
        <is>
          <t>'109018</t>
        </is>
      </c>
      <c r="E2372" s="0" t="inlineStr">
        <is>
          <t>ISU OLYMPIAS CARDINAL:109018D-XL</t>
        </is>
      </c>
      <c r="F2372" s="0" t="inlineStr">
        <is>
          <t>'800109018056</t>
        </is>
      </c>
      <c r="G2372" s="0" t="inlineStr">
        <is>
          <t>WOMENS</t>
        </is>
      </c>
      <c r="H2372" s="0" t="inlineStr">
        <is>
          <t>XL</t>
        </is>
      </c>
      <c r="I2372" s="0">
        <v>42.99</v>
      </c>
      <c r="J2372" s="0">
        <v>25</v>
      </c>
    </row>
    <row r="2373" spans="1:10" customHeight="0">
      <c r="A2373" s="0">
        <f>HYPERLINK("https://dl.dropboxusercontent.com/scl/fi/eaqygmt02zzuci5j0u1fq/109017f27314.jpg?rlkey=m5j8eby4sosmlfe0girasmibt&amp;dl=0","Click to download Image")</f>
      </c>
      <c r="B2373" s="0">
        <f>HYPERLINK("https://dl.dropboxusercontent.com/scl/fi/zoatvjm2jsy3f0ya36y03/womens-hoodie-and-sweatshirt-size-charts-olympias.jpg?rlkey=lltd685hgsqujfy88l9xfaqqe&amp;dl=0","Click to download SizeChart")</f>
      </c>
      <c r="C2373" s="0" t="inlineStr">
        <is>
          <t>Olympias Women's Open Back Sweatshirt</t>
        </is>
      </c>
      <c r="D2373" s="0" t="inlineStr">
        <is>
          <t>'109017</t>
        </is>
      </c>
      <c r="E2373" s="0" t="inlineStr">
        <is>
          <t>ISU OLYMPIAS GREY:109017AA-XS</t>
        </is>
      </c>
      <c r="F2373" s="0" t="inlineStr">
        <is>
          <t>'800109017011</t>
        </is>
      </c>
      <c r="G2373" s="0" t="inlineStr">
        <is>
          <t>WOMENS</t>
        </is>
      </c>
      <c r="H2373" s="0" t="inlineStr">
        <is>
          <t>XS</t>
        </is>
      </c>
      <c r="I2373" s="0">
        <v>42.99</v>
      </c>
      <c r="J2373" s="0">
        <v>24</v>
      </c>
    </row>
    <row r="2374" spans="1:10" customHeight="0">
      <c r="A2374" s="0">
        <f>HYPERLINK("https://dl.dropboxusercontent.com/scl/fi/eaqygmt02zzuci5j0u1fq/109017f27314.jpg?rlkey=m5j8eby4sosmlfe0girasmibt&amp;dl=0","Click to download Image")</f>
      </c>
      <c r="B2374" s="0">
        <f>HYPERLINK("https://dl.dropboxusercontent.com/scl/fi/zoatvjm2jsy3f0ya36y03/womens-hoodie-and-sweatshirt-size-charts-olympias.jpg?rlkey=lltd685hgsqujfy88l9xfaqqe&amp;dl=0","Click to download SizeChart")</f>
      </c>
      <c r="C2374" s="0" t="inlineStr">
        <is>
          <t>Olympias Women's Open Back Sweatshirt</t>
        </is>
      </c>
      <c r="D2374" s="0" t="inlineStr">
        <is>
          <t>'109017</t>
        </is>
      </c>
      <c r="E2374" s="0" t="inlineStr">
        <is>
          <t>ISU OLYMPIAS GREY:109017A-S</t>
        </is>
      </c>
      <c r="F2374" s="0" t="inlineStr">
        <is>
          <t>'800109017028</t>
        </is>
      </c>
      <c r="G2374" s="0" t="inlineStr">
        <is>
          <t>WOMENS</t>
        </is>
      </c>
      <c r="H2374" s="0" t="inlineStr">
        <is>
          <t>S</t>
        </is>
      </c>
      <c r="I2374" s="0">
        <v>42.99</v>
      </c>
      <c r="J2374" s="0">
        <v>34</v>
      </c>
    </row>
    <row r="2375" spans="1:10" customHeight="0">
      <c r="A2375" s="0">
        <f>HYPERLINK("https://dl.dropboxusercontent.com/scl/fi/eaqygmt02zzuci5j0u1fq/109017f27314.jpg?rlkey=m5j8eby4sosmlfe0girasmibt&amp;dl=0","Click to download Image")</f>
      </c>
      <c r="B2375" s="0">
        <f>HYPERLINK("https://dl.dropboxusercontent.com/scl/fi/zoatvjm2jsy3f0ya36y03/womens-hoodie-and-sweatshirt-size-charts-olympias.jpg?rlkey=lltd685hgsqujfy88l9xfaqqe&amp;dl=0","Click to download SizeChart")</f>
      </c>
      <c r="C2375" s="0" t="inlineStr">
        <is>
          <t>Olympias Women's Open Back Sweatshirt</t>
        </is>
      </c>
      <c r="D2375" s="0" t="inlineStr">
        <is>
          <t>'109017</t>
        </is>
      </c>
      <c r="E2375" s="0" t="inlineStr">
        <is>
          <t>ISU OLYMPIAS GREY:109017B-M</t>
        </is>
      </c>
      <c r="F2375" s="0" t="inlineStr">
        <is>
          <t>'800109017035</t>
        </is>
      </c>
      <c r="G2375" s="0" t="inlineStr">
        <is>
          <t>WOMENS</t>
        </is>
      </c>
      <c r="H2375" s="0" t="inlineStr">
        <is>
          <t>M</t>
        </is>
      </c>
      <c r="I2375" s="0">
        <v>42.99</v>
      </c>
      <c r="J2375" s="0">
        <v>34</v>
      </c>
    </row>
    <row r="2376" spans="1:10" customHeight="0">
      <c r="A2376" s="0">
        <f>HYPERLINK("https://dl.dropboxusercontent.com/scl/fi/eaqygmt02zzuci5j0u1fq/109017f27314.jpg?rlkey=m5j8eby4sosmlfe0girasmibt&amp;dl=0","Click to download Image")</f>
      </c>
      <c r="B2376" s="0">
        <f>HYPERLINK("https://dl.dropboxusercontent.com/scl/fi/zoatvjm2jsy3f0ya36y03/womens-hoodie-and-sweatshirt-size-charts-olympias.jpg?rlkey=lltd685hgsqujfy88l9xfaqqe&amp;dl=0","Click to download SizeChart")</f>
      </c>
      <c r="C2376" s="0" t="inlineStr">
        <is>
          <t>Olympias Women's Open Back Sweatshirt</t>
        </is>
      </c>
      <c r="D2376" s="0" t="inlineStr">
        <is>
          <t>'109017</t>
        </is>
      </c>
      <c r="E2376" s="0" t="inlineStr">
        <is>
          <t>ISU OLYMPIAS GREY:109017C-L</t>
        </is>
      </c>
      <c r="F2376" s="0" t="inlineStr">
        <is>
          <t>'800109017042</t>
        </is>
      </c>
      <c r="G2376" s="0" t="inlineStr">
        <is>
          <t>WOMENS</t>
        </is>
      </c>
      <c r="H2376" s="0" t="inlineStr">
        <is>
          <t>L</t>
        </is>
      </c>
      <c r="I2376" s="0">
        <v>42.99</v>
      </c>
      <c r="J2376" s="0">
        <v>23</v>
      </c>
    </row>
    <row r="2377" spans="1:10" customHeight="0">
      <c r="A2377" s="0">
        <f>HYPERLINK("https://dl.dropboxusercontent.com/scl/fi/eaqygmt02zzuci5j0u1fq/109017f27314.jpg?rlkey=m5j8eby4sosmlfe0girasmibt&amp;dl=0","Click to download Image")</f>
      </c>
      <c r="B2377" s="0">
        <f>HYPERLINK("https://dl.dropboxusercontent.com/scl/fi/zoatvjm2jsy3f0ya36y03/womens-hoodie-and-sweatshirt-size-charts-olympias.jpg?rlkey=lltd685hgsqujfy88l9xfaqqe&amp;dl=0","Click to download SizeChart")</f>
      </c>
      <c r="C2377" s="0" t="inlineStr">
        <is>
          <t>Olympias Women's Open Back Sweatshirt</t>
        </is>
      </c>
      <c r="D2377" s="0" t="inlineStr">
        <is>
          <t>'109017</t>
        </is>
      </c>
      <c r="E2377" s="0" t="inlineStr">
        <is>
          <t>ISU OLYMPIAS GREY:109017D-XL</t>
        </is>
      </c>
      <c r="F2377" s="0" t="inlineStr">
        <is>
          <t>'800109017059</t>
        </is>
      </c>
      <c r="G2377" s="0" t="inlineStr">
        <is>
          <t>WOMENS</t>
        </is>
      </c>
      <c r="H2377" s="0" t="inlineStr">
        <is>
          <t>XL</t>
        </is>
      </c>
      <c r="I2377" s="0">
        <v>42.99</v>
      </c>
      <c r="J2377" s="0">
        <v>23</v>
      </c>
    </row>
    <row r="2378" spans="1:10" customHeight="0">
      <c r="A2378" s="0">
        <f>HYPERLINK("https://dl.dropboxusercontent.com/scl/fi/mqwc3gbj55pyh5p28lcm3/113171-af.jpg?rlkey=0chg9tcy9frsk0i2fstva7pac&amp;dl=0","Click to download Image")</f>
      </c>
      <c r="B2378" s="0">
        <f>HYPERLINK("https://dl.dropboxusercontent.com/scl/fi/fqw40za8db9qyhj1jn5td/womens-size-chartsdrift.jpg?rlkey=tvq827otoh6u1eurrkrwoy6wk&amp;dl=0","Click to download SizeChart")</f>
      </c>
      <c r="C2378" s="0" t="inlineStr">
        <is>
          <t>Drift Women's Leggings</t>
        </is>
      </c>
      <c r="D2378" s="0" t="inlineStr">
        <is>
          <t>'113171</t>
        </is>
      </c>
      <c r="E2378" s="0" t="inlineStr">
        <is>
          <t>ISU DRIFT W BLACK:113171A-S</t>
        </is>
      </c>
      <c r="F2378" s="0" t="inlineStr">
        <is>
          <t>'801113171010</t>
        </is>
      </c>
      <c r="G2378" s="0" t="inlineStr">
        <is>
          <t>WOMENS</t>
        </is>
      </c>
      <c r="H2378" s="0" t="inlineStr">
        <is>
          <t>S</t>
        </is>
      </c>
      <c r="I2378" s="0">
        <v>34.99</v>
      </c>
      <c r="J2378" s="0">
        <v>9</v>
      </c>
    </row>
    <row r="2379" spans="1:10" customHeight="0">
      <c r="A2379" s="0">
        <f>HYPERLINK("https://dl.dropboxusercontent.com/scl/fi/mqwc3gbj55pyh5p28lcm3/113171-af.jpg?rlkey=0chg9tcy9frsk0i2fstva7pac&amp;dl=0","Click to download Image")</f>
      </c>
      <c r="B2379" s="0">
        <f>HYPERLINK("https://dl.dropboxusercontent.com/scl/fi/fqw40za8db9qyhj1jn5td/womens-size-chartsdrift.jpg?rlkey=tvq827otoh6u1eurrkrwoy6wk&amp;dl=0","Click to download SizeChart")</f>
      </c>
      <c r="C2379" s="0" t="inlineStr">
        <is>
          <t>Drift Women's Leggings</t>
        </is>
      </c>
      <c r="D2379" s="0" t="inlineStr">
        <is>
          <t>'113171</t>
        </is>
      </c>
      <c r="E2379" s="0" t="inlineStr">
        <is>
          <t>ISU DRIFT W BLACK:113171B-M</t>
        </is>
      </c>
      <c r="F2379" s="0" t="inlineStr">
        <is>
          <t>'801113171027</t>
        </is>
      </c>
      <c r="G2379" s="0" t="inlineStr">
        <is>
          <t>WOMENS</t>
        </is>
      </c>
      <c r="H2379" s="0" t="inlineStr">
        <is>
          <t>M</t>
        </is>
      </c>
      <c r="I2379" s="0">
        <v>34.99</v>
      </c>
      <c r="J2379" s="0">
        <v>16</v>
      </c>
    </row>
    <row r="2380" spans="1:10" customHeight="0">
      <c r="A2380" s="0">
        <f>HYPERLINK("https://dl.dropboxusercontent.com/scl/fi/mqwc3gbj55pyh5p28lcm3/113171-af.jpg?rlkey=0chg9tcy9frsk0i2fstva7pac&amp;dl=0","Click to download Image")</f>
      </c>
      <c r="B2380" s="0">
        <f>HYPERLINK("https://dl.dropboxusercontent.com/scl/fi/fqw40za8db9qyhj1jn5td/womens-size-chartsdrift.jpg?rlkey=tvq827otoh6u1eurrkrwoy6wk&amp;dl=0","Click to download SizeChart")</f>
      </c>
      <c r="C2380" s="0" t="inlineStr">
        <is>
          <t>Drift Women's Leggings</t>
        </is>
      </c>
      <c r="D2380" s="0" t="inlineStr">
        <is>
          <t>'113171</t>
        </is>
      </c>
      <c r="E2380" s="0" t="inlineStr">
        <is>
          <t>ISU DRIFT W BLACK:113171C-L</t>
        </is>
      </c>
      <c r="F2380" s="0" t="inlineStr">
        <is>
          <t>'801113171034</t>
        </is>
      </c>
      <c r="G2380" s="0" t="inlineStr">
        <is>
          <t>WOMENS</t>
        </is>
      </c>
      <c r="H2380" s="0" t="inlineStr">
        <is>
          <t>L</t>
        </is>
      </c>
      <c r="I2380" s="0">
        <v>34.99</v>
      </c>
      <c r="J2380" s="0">
        <v>18</v>
      </c>
    </row>
    <row r="2381" spans="1:10" customHeight="0">
      <c r="A2381" s="0">
        <f>HYPERLINK("https://dl.dropboxusercontent.com/scl/fi/mqwc3gbj55pyh5p28lcm3/113171-af.jpg?rlkey=0chg9tcy9frsk0i2fstva7pac&amp;dl=0","Click to download Image")</f>
      </c>
      <c r="B2381" s="0">
        <f>HYPERLINK("https://dl.dropboxusercontent.com/scl/fi/fqw40za8db9qyhj1jn5td/womens-size-chartsdrift.jpg?rlkey=tvq827otoh6u1eurrkrwoy6wk&amp;dl=0","Click to download SizeChart")</f>
      </c>
      <c r="C2381" s="0" t="inlineStr">
        <is>
          <t>Drift Women's Leggings</t>
        </is>
      </c>
      <c r="D2381" s="0" t="inlineStr">
        <is>
          <t>'113171</t>
        </is>
      </c>
      <c r="E2381" s="0" t="inlineStr">
        <is>
          <t>ISU DRIFT W BLACK:113171D-XL</t>
        </is>
      </c>
      <c r="F2381" s="0" t="inlineStr">
        <is>
          <t>'801113171041</t>
        </is>
      </c>
      <c r="G2381" s="0" t="inlineStr">
        <is>
          <t>WOMENS</t>
        </is>
      </c>
      <c r="H2381" s="0" t="inlineStr">
        <is>
          <t>XL</t>
        </is>
      </c>
      <c r="I2381" s="0">
        <v>34.99</v>
      </c>
      <c r="J2381" s="0">
        <v>10</v>
      </c>
    </row>
    <row r="2382" spans="1:10" customHeight="0">
      <c r="A2382" s="0">
        <f>HYPERLINK("https://dl.dropboxusercontent.com/scl/fi/mqwc3gbj55pyh5p28lcm3/113171-af.jpg?rlkey=0chg9tcy9frsk0i2fstva7pac&amp;dl=0","Click to download Image")</f>
      </c>
      <c r="B2382" s="0">
        <f>HYPERLINK("https://dl.dropboxusercontent.com/scl/fi/fqw40za8db9qyhj1jn5td/womens-size-chartsdrift.jpg?rlkey=tvq827otoh6u1eurrkrwoy6wk&amp;dl=0","Click to download SizeChart")</f>
      </c>
      <c r="C2382" s="0" t="inlineStr">
        <is>
          <t>Drift Women's Leggings</t>
        </is>
      </c>
      <c r="D2382" s="0" t="inlineStr">
        <is>
          <t>'113171</t>
        </is>
      </c>
      <c r="E2382" s="0" t="inlineStr">
        <is>
          <t>ISU DRIFT W BLACK:113171E-2XL</t>
        </is>
      </c>
      <c r="F2382" s="0" t="inlineStr">
        <is>
          <t>'801113171058</t>
        </is>
      </c>
      <c r="G2382" s="0" t="inlineStr">
        <is>
          <t>WOMENS</t>
        </is>
      </c>
      <c r="H2382" s="0" t="inlineStr">
        <is>
          <t>2XL</t>
        </is>
      </c>
      <c r="I2382" s="0">
        <v>36.99</v>
      </c>
      <c r="J2382" s="0">
        <v>4</v>
      </c>
    </row>
    <row r="2383" spans="1:10" customHeight="0">
      <c r="A2383" s="0">
        <f>HYPERLINK("https://dl.dropboxusercontent.com/scl/fi/mqwc3gbj55pyh5p28lcm3/113171-af.jpg?rlkey=0chg9tcy9frsk0i2fstva7pac&amp;dl=0","Click to download Image")</f>
      </c>
      <c r="B2383" s="0">
        <f>HYPERLINK("https://dl.dropboxusercontent.com/scl/fi/fqw40za8db9qyhj1jn5td/womens-size-chartsdrift.jpg?rlkey=tvq827otoh6u1eurrkrwoy6wk&amp;dl=0","Click to download SizeChart")</f>
      </c>
      <c r="C2383" s="0" t="inlineStr">
        <is>
          <t>Drift Women's Leggings</t>
        </is>
      </c>
      <c r="D2383" s="0" t="inlineStr">
        <is>
          <t>'113171</t>
        </is>
      </c>
      <c r="E2383" s="0" t="inlineStr">
        <is>
          <t>ISU DRIFT W BLACK:113171F-3XL</t>
        </is>
      </c>
      <c r="F2383" s="0" t="inlineStr">
        <is>
          <t>'801113171065</t>
        </is>
      </c>
      <c r="G2383" s="0" t="inlineStr">
        <is>
          <t>WOMENS</t>
        </is>
      </c>
      <c r="H2383" s="0" t="inlineStr">
        <is>
          <t>3XL</t>
        </is>
      </c>
      <c r="I2383" s="0">
        <v>36.99</v>
      </c>
      <c r="J2383" s="0">
        <v>2</v>
      </c>
    </row>
    <row r="2384" spans="1:10" customHeight="0">
      <c r="A2384" s="0">
        <f>HYPERLINK("https://dl.dropboxusercontent.com/scl/fi/mqwc3gbj55pyh5p28lcm3/113171-af.jpg?rlkey=0chg9tcy9frsk0i2fstva7pac&amp;dl=0","Click to download Image")</f>
      </c>
      <c r="B2384" s="0">
        <f>HYPERLINK("https://dl.dropboxusercontent.com/scl/fi/fqw40za8db9qyhj1jn5td/womens-size-chartsdrift.jpg?rlkey=tvq827otoh6u1eurrkrwoy6wk&amp;dl=0","Click to download SizeChart")</f>
      </c>
      <c r="C2384" s="0" t="inlineStr">
        <is>
          <t>Drift Women's Leggings</t>
        </is>
      </c>
      <c r="D2384" s="0" t="inlineStr">
        <is>
          <t>'113171</t>
        </is>
      </c>
      <c r="E2384" s="0" t="inlineStr">
        <is>
          <t>ISU DRIFT W BLACK 12 PACK:113171Z-12PK</t>
        </is>
      </c>
      <c r="F2384" s="0" t="inlineStr">
        <is>
          <t>'801113171997</t>
        </is>
      </c>
      <c r="G2384" s="0" t="inlineStr">
        <is>
          <t>WOMENS</t>
        </is>
      </c>
      <c r="H2384" s="0" t="inlineStr">
        <is>
          <t>12 PACK</t>
        </is>
      </c>
      <c r="I2384" s="0">
        <v>360</v>
      </c>
      <c r="J2384" s="0">
        <v>0</v>
      </c>
    </row>
    <row r="2385" spans="1:10" customHeight="0">
      <c r="A2385" s="0">
        <f>HYPERLINK("https://dl.dropboxusercontent.com/scl/fi/xq6vact6i1hje7yiw12nd/101653-af.jpg?rlkey=u2tjtntzskddf7tivy04a2kx9&amp;dl=0","Click to download Image")</f>
      </c>
      <c r="C2385" s="0" t="inlineStr">
        <is>
          <t>Duke Laptop Backpack</t>
        </is>
      </c>
      <c r="D2385" s="0" t="inlineStr">
        <is>
          <t>'101653</t>
        </is>
      </c>
      <c r="E2385" s="0" t="inlineStr">
        <is>
          <t>DUKE:101653</t>
        </is>
      </c>
      <c r="F2385" s="0" t="inlineStr">
        <is>
          <t>'000000000000</t>
        </is>
      </c>
      <c r="I2385" s="0">
        <v>49.99</v>
      </c>
      <c r="J2385" s="0">
        <v>5</v>
      </c>
    </row>
    <row r="2386" spans="1:10" customHeight="0">
      <c r="A2386" s="0">
        <f>HYPERLINK("https://dl.dropboxusercontent.com/scl/fi/vt4uexdglgu2km7wshnot/dsc9583edit.jpg?rlkey=euhmgeiwtm0poqq2rxtypr61f&amp;dl=0","Click to download Image")</f>
      </c>
      <c r="B2386" s="0">
        <f>HYPERLINK("https://dl.dropboxusercontent.com/scl/fi/3e5kpj23d4u9jseeys92d/womens-hoodie-and-sweatshirt-size-chartselaina.jpg?rlkey=8oqg0m5ij5u3r6skgwbiylr8d&amp;dl=0","Click to download SizeChart")</f>
      </c>
      <c r="C2386" s="0" t="inlineStr">
        <is>
          <t>Elaina Women's Hoodie</t>
        </is>
      </c>
      <c r="D2386" s="0" t="inlineStr">
        <is>
          <t>'109712</t>
        </is>
      </c>
      <c r="E2386" s="0" t="inlineStr">
        <is>
          <t>ISU ELAINA CARDINAL:109712A-S</t>
        </is>
      </c>
      <c r="F2386" s="0" t="inlineStr">
        <is>
          <t>'801109712043</t>
        </is>
      </c>
      <c r="G2386" s="0" t="inlineStr">
        <is>
          <t>WOMENS</t>
        </is>
      </c>
      <c r="H2386" s="0" t="inlineStr">
        <is>
          <t>S</t>
        </is>
      </c>
      <c r="I2386" s="0">
        <v>45.99</v>
      </c>
      <c r="J2386" s="0">
        <v>15</v>
      </c>
    </row>
    <row r="2387" spans="1:10" customHeight="0">
      <c r="A2387" s="0">
        <f>HYPERLINK("https://dl.dropboxusercontent.com/scl/fi/vt4uexdglgu2km7wshnot/dsc9583edit.jpg?rlkey=euhmgeiwtm0poqq2rxtypr61f&amp;dl=0","Click to download Image")</f>
      </c>
      <c r="B2387" s="0">
        <f>HYPERLINK("https://dl.dropboxusercontent.com/scl/fi/3e5kpj23d4u9jseeys92d/womens-hoodie-and-sweatshirt-size-chartselaina.jpg?rlkey=8oqg0m5ij5u3r6skgwbiylr8d&amp;dl=0","Click to download SizeChart")</f>
      </c>
      <c r="C2387" s="0" t="inlineStr">
        <is>
          <t>Elaina Women's Hoodie</t>
        </is>
      </c>
      <c r="D2387" s="0" t="inlineStr">
        <is>
          <t>'109712</t>
        </is>
      </c>
      <c r="E2387" s="0" t="inlineStr">
        <is>
          <t>ISU ELAINA CARDINAL:109712B-M</t>
        </is>
      </c>
      <c r="F2387" s="0" t="inlineStr">
        <is>
          <t>'801109712050</t>
        </is>
      </c>
      <c r="G2387" s="0" t="inlineStr">
        <is>
          <t>WOMENS</t>
        </is>
      </c>
      <c r="H2387" s="0" t="inlineStr">
        <is>
          <t>M</t>
        </is>
      </c>
      <c r="I2387" s="0">
        <v>45.99</v>
      </c>
      <c r="J2387" s="0">
        <v>35</v>
      </c>
    </row>
    <row r="2388" spans="1:10" customHeight="0">
      <c r="A2388" s="0">
        <f>HYPERLINK("https://dl.dropboxusercontent.com/scl/fi/vt4uexdglgu2km7wshnot/dsc9583edit.jpg?rlkey=euhmgeiwtm0poqq2rxtypr61f&amp;dl=0","Click to download Image")</f>
      </c>
      <c r="B2388" s="0">
        <f>HYPERLINK("https://dl.dropboxusercontent.com/scl/fi/3e5kpj23d4u9jseeys92d/womens-hoodie-and-sweatshirt-size-chartselaina.jpg?rlkey=8oqg0m5ij5u3r6skgwbiylr8d&amp;dl=0","Click to download SizeChart")</f>
      </c>
      <c r="C2388" s="0" t="inlineStr">
        <is>
          <t>Elaina Women's Hoodie</t>
        </is>
      </c>
      <c r="D2388" s="0" t="inlineStr">
        <is>
          <t>'109712</t>
        </is>
      </c>
      <c r="E2388" s="0" t="inlineStr">
        <is>
          <t>ISU ELAINA CARDINAL:109712C-L</t>
        </is>
      </c>
      <c r="F2388" s="0" t="inlineStr">
        <is>
          <t>'801109712067</t>
        </is>
      </c>
      <c r="G2388" s="0" t="inlineStr">
        <is>
          <t>WOMENS</t>
        </is>
      </c>
      <c r="H2388" s="0" t="inlineStr">
        <is>
          <t>L</t>
        </is>
      </c>
      <c r="I2388" s="0">
        <v>45.99</v>
      </c>
      <c r="J2388" s="0">
        <v>34</v>
      </c>
    </row>
    <row r="2389" spans="1:10" customHeight="0">
      <c r="A2389" s="0">
        <f>HYPERLINK("https://dl.dropboxusercontent.com/scl/fi/vt4uexdglgu2km7wshnot/dsc9583edit.jpg?rlkey=euhmgeiwtm0poqq2rxtypr61f&amp;dl=0","Click to download Image")</f>
      </c>
      <c r="B2389" s="0">
        <f>HYPERLINK("https://dl.dropboxusercontent.com/scl/fi/3e5kpj23d4u9jseeys92d/womens-hoodie-and-sweatshirt-size-chartselaina.jpg?rlkey=8oqg0m5ij5u3r6skgwbiylr8d&amp;dl=0","Click to download SizeChart")</f>
      </c>
      <c r="C2389" s="0" t="inlineStr">
        <is>
          <t>Elaina Women's Hoodie</t>
        </is>
      </c>
      <c r="D2389" s="0" t="inlineStr">
        <is>
          <t>'109712</t>
        </is>
      </c>
      <c r="E2389" s="0" t="inlineStr">
        <is>
          <t>ISU ELAINA CARDINAL:109712D-XL</t>
        </is>
      </c>
      <c r="F2389" s="0" t="inlineStr">
        <is>
          <t>'801109712074</t>
        </is>
      </c>
      <c r="G2389" s="0" t="inlineStr">
        <is>
          <t>WOMENS</t>
        </is>
      </c>
      <c r="H2389" s="0" t="inlineStr">
        <is>
          <t>XL</t>
        </is>
      </c>
      <c r="I2389" s="0">
        <v>45.99</v>
      </c>
      <c r="J2389" s="0">
        <v>7</v>
      </c>
    </row>
    <row r="2390" spans="1:10" customHeight="0">
      <c r="A2390" s="0">
        <f>HYPERLINK("https://dl.dropboxusercontent.com/scl/fi/vt4uexdglgu2km7wshnot/dsc9583edit.jpg?rlkey=euhmgeiwtm0poqq2rxtypr61f&amp;dl=0","Click to download Image")</f>
      </c>
      <c r="B2390" s="0">
        <f>HYPERLINK("https://dl.dropboxusercontent.com/scl/fi/3e5kpj23d4u9jseeys92d/womens-hoodie-and-sweatshirt-size-chartselaina.jpg?rlkey=8oqg0m5ij5u3r6skgwbiylr8d&amp;dl=0","Click to download SizeChart")</f>
      </c>
      <c r="C2390" s="0" t="inlineStr">
        <is>
          <t>Elaina Women's Hoodie</t>
        </is>
      </c>
      <c r="D2390" s="0" t="inlineStr">
        <is>
          <t>'109712</t>
        </is>
      </c>
      <c r="E2390" s="0" t="inlineStr">
        <is>
          <t>ISU ELAINA CARDINAL:109712E-2XL</t>
        </is>
      </c>
      <c r="F2390" s="0" t="inlineStr">
        <is>
          <t>'801109712081</t>
        </is>
      </c>
      <c r="G2390" s="0" t="inlineStr">
        <is>
          <t>WOMENS</t>
        </is>
      </c>
      <c r="H2390" s="0" t="inlineStr">
        <is>
          <t>2XL</t>
        </is>
      </c>
      <c r="I2390" s="0">
        <v>47.99</v>
      </c>
      <c r="J2390" s="0">
        <v>1</v>
      </c>
    </row>
    <row r="2391" spans="1:10" customHeight="0">
      <c r="A2391" s="0">
        <f>HYPERLINK("https://dl.dropboxusercontent.com/scl/fi/vt4uexdglgu2km7wshnot/dsc9583edit.jpg?rlkey=euhmgeiwtm0poqq2rxtypr61f&amp;dl=0","Click to download Image")</f>
      </c>
      <c r="B2391" s="0">
        <f>HYPERLINK("https://dl.dropboxusercontent.com/scl/fi/3e5kpj23d4u9jseeys92d/womens-hoodie-and-sweatshirt-size-chartselaina.jpg?rlkey=8oqg0m5ij5u3r6skgwbiylr8d&amp;dl=0","Click to download SizeChart")</f>
      </c>
      <c r="C2391" s="0" t="inlineStr">
        <is>
          <t>Elaina Women's Hoodie</t>
        </is>
      </c>
      <c r="D2391" s="0" t="inlineStr">
        <is>
          <t>'109712</t>
        </is>
      </c>
      <c r="E2391" s="0" t="inlineStr">
        <is>
          <t>ISU ELAINA CARDINAL:109712F-3XL</t>
        </is>
      </c>
      <c r="F2391" s="0" t="inlineStr">
        <is>
          <t>'801109712098</t>
        </is>
      </c>
      <c r="G2391" s="0" t="inlineStr">
        <is>
          <t>WOMENS</t>
        </is>
      </c>
      <c r="H2391" s="0" t="inlineStr">
        <is>
          <t>3XL</t>
        </is>
      </c>
      <c r="I2391" s="0">
        <v>47.99</v>
      </c>
      <c r="J2391" s="0">
        <v>0</v>
      </c>
    </row>
    <row r="2392" spans="1:10" customHeight="0">
      <c r="A2392" s="0">
        <f>HYPERLINK("https://dl.dropboxusercontent.com/scl/fi/vt4uexdglgu2km7wshnot/dsc9583edit.jpg?rlkey=euhmgeiwtm0poqq2rxtypr61f&amp;dl=0","Click to download Image")</f>
      </c>
      <c r="B2392" s="0">
        <f>HYPERLINK("https://dl.dropboxusercontent.com/scl/fi/3e5kpj23d4u9jseeys92d/womens-hoodie-and-sweatshirt-size-chartselaina.jpg?rlkey=8oqg0m5ij5u3r6skgwbiylr8d&amp;dl=0","Click to download SizeChart")</f>
      </c>
      <c r="C2392" s="0" t="inlineStr">
        <is>
          <t>Elaina Women's Hoodie</t>
        </is>
      </c>
      <c r="D2392" s="0" t="inlineStr">
        <is>
          <t>'109712</t>
        </is>
      </c>
      <c r="E2392" s="0" t="inlineStr">
        <is>
          <t>ISU ELAINA CARDINAL 12 PACK:109712Z-12PK</t>
        </is>
      </c>
      <c r="F2392" s="0" t="inlineStr">
        <is>
          <t>'801109712999</t>
        </is>
      </c>
      <c r="G2392" s="0" t="inlineStr">
        <is>
          <t>WOMENS</t>
        </is>
      </c>
      <c r="H2392" s="0" t="inlineStr">
        <is>
          <t>12 PACK</t>
        </is>
      </c>
      <c r="I2392" s="0">
        <v>480</v>
      </c>
      <c r="J2392" s="0">
        <v>0</v>
      </c>
    </row>
    <row r="2393" spans="1:10" customHeight="0">
      <c r="A2393" s="0">
        <f>HYPERLINK("https://dl.dropboxusercontent.com/scl/fi/hbkee92p906mn2j7luxrc/111672-af.jpg?rlkey=uqgnll9pwt9cvlqittvt4290u&amp;dl=0","Click to download Image")</f>
      </c>
      <c r="B2393" s="0">
        <f>HYPERLINK("https://dl.dropboxusercontent.com/scl/fi/3e5kpj23d4u9jseeys92d/womens-hoodie-and-sweatshirt-size-chartselaina.jpg?rlkey=8oqg0m5ij5u3r6skgwbiylr8d&amp;dl=0","Click to download SizeChart")</f>
      </c>
      <c r="C2393" s="0" t="inlineStr">
        <is>
          <t>Elaina Women's Hoodie</t>
        </is>
      </c>
      <c r="D2393" s="0" t="inlineStr">
        <is>
          <t>'111672</t>
        </is>
      </c>
      <c r="E2393" s="0" t="inlineStr">
        <is>
          <t>ISU ELAINA GREY:111672A-S</t>
        </is>
      </c>
      <c r="F2393" s="0" t="inlineStr">
        <is>
          <t>'801111672045</t>
        </is>
      </c>
      <c r="G2393" s="0" t="inlineStr">
        <is>
          <t>WOMENS</t>
        </is>
      </c>
      <c r="H2393" s="0" t="inlineStr">
        <is>
          <t>S</t>
        </is>
      </c>
      <c r="I2393" s="0">
        <v>45.99</v>
      </c>
      <c r="J2393" s="0">
        <v>19</v>
      </c>
    </row>
    <row r="2394" spans="1:10" customHeight="0">
      <c r="A2394" s="0">
        <f>HYPERLINK("https://dl.dropboxusercontent.com/scl/fi/hbkee92p906mn2j7luxrc/111672-af.jpg?rlkey=uqgnll9pwt9cvlqittvt4290u&amp;dl=0","Click to download Image")</f>
      </c>
      <c r="B2394" s="0">
        <f>HYPERLINK("https://dl.dropboxusercontent.com/scl/fi/3e5kpj23d4u9jseeys92d/womens-hoodie-and-sweatshirt-size-chartselaina.jpg?rlkey=8oqg0m5ij5u3r6skgwbiylr8d&amp;dl=0","Click to download SizeChart")</f>
      </c>
      <c r="C2394" s="0" t="inlineStr">
        <is>
          <t>Elaina Women's Hoodie</t>
        </is>
      </c>
      <c r="D2394" s="0" t="inlineStr">
        <is>
          <t>'111672</t>
        </is>
      </c>
      <c r="E2394" s="0" t="inlineStr">
        <is>
          <t>ISU ELAINA GREY:111672B-M</t>
        </is>
      </c>
      <c r="F2394" s="0" t="inlineStr">
        <is>
          <t>'801111672052</t>
        </is>
      </c>
      <c r="G2394" s="0" t="inlineStr">
        <is>
          <t>WOMENS</t>
        </is>
      </c>
      <c r="H2394" s="0" t="inlineStr">
        <is>
          <t>M</t>
        </is>
      </c>
      <c r="I2394" s="0">
        <v>45.99</v>
      </c>
      <c r="J2394" s="0">
        <v>42</v>
      </c>
    </row>
    <row r="2395" spans="1:10" customHeight="0">
      <c r="A2395" s="0">
        <f>HYPERLINK("https://dl.dropboxusercontent.com/scl/fi/hbkee92p906mn2j7luxrc/111672-af.jpg?rlkey=uqgnll9pwt9cvlqittvt4290u&amp;dl=0","Click to download Image")</f>
      </c>
      <c r="B2395" s="0">
        <f>HYPERLINK("https://dl.dropboxusercontent.com/scl/fi/3e5kpj23d4u9jseeys92d/womens-hoodie-and-sweatshirt-size-chartselaina.jpg?rlkey=8oqg0m5ij5u3r6skgwbiylr8d&amp;dl=0","Click to download SizeChart")</f>
      </c>
      <c r="C2395" s="0" t="inlineStr">
        <is>
          <t>Elaina Women's Hoodie</t>
        </is>
      </c>
      <c r="D2395" s="0" t="inlineStr">
        <is>
          <t>'111672</t>
        </is>
      </c>
      <c r="E2395" s="0" t="inlineStr">
        <is>
          <t>ISU ELAINA GREY:111672C-L</t>
        </is>
      </c>
      <c r="F2395" s="0" t="inlineStr">
        <is>
          <t>'801111672069</t>
        </is>
      </c>
      <c r="G2395" s="0" t="inlineStr">
        <is>
          <t>WOMENS</t>
        </is>
      </c>
      <c r="H2395" s="0" t="inlineStr">
        <is>
          <t>L</t>
        </is>
      </c>
      <c r="I2395" s="0">
        <v>45.99</v>
      </c>
      <c r="J2395" s="0">
        <v>41</v>
      </c>
    </row>
    <row r="2396" spans="1:10" customHeight="0">
      <c r="A2396" s="0">
        <f>HYPERLINK("https://dl.dropboxusercontent.com/scl/fi/hbkee92p906mn2j7luxrc/111672-af.jpg?rlkey=uqgnll9pwt9cvlqittvt4290u&amp;dl=0","Click to download Image")</f>
      </c>
      <c r="B2396" s="0">
        <f>HYPERLINK("https://dl.dropboxusercontent.com/scl/fi/3e5kpj23d4u9jseeys92d/womens-hoodie-and-sweatshirt-size-chartselaina.jpg?rlkey=8oqg0m5ij5u3r6skgwbiylr8d&amp;dl=0","Click to download SizeChart")</f>
      </c>
      <c r="C2396" s="0" t="inlineStr">
        <is>
          <t>Elaina Women's Hoodie</t>
        </is>
      </c>
      <c r="D2396" s="0" t="inlineStr">
        <is>
          <t>'111672</t>
        </is>
      </c>
      <c r="E2396" s="0" t="inlineStr">
        <is>
          <t>ISU ELAINA GREY:111672D-XL</t>
        </is>
      </c>
      <c r="F2396" s="0" t="inlineStr">
        <is>
          <t>'801111672076</t>
        </is>
      </c>
      <c r="G2396" s="0" t="inlineStr">
        <is>
          <t>WOMENS</t>
        </is>
      </c>
      <c r="H2396" s="0" t="inlineStr">
        <is>
          <t>XL</t>
        </is>
      </c>
      <c r="I2396" s="0">
        <v>45.99</v>
      </c>
      <c r="J2396" s="0">
        <v>18</v>
      </c>
    </row>
    <row r="2397" spans="1:10" customHeight="0">
      <c r="A2397" s="0">
        <f>HYPERLINK("https://dl.dropboxusercontent.com/scl/fi/hbkee92p906mn2j7luxrc/111672-af.jpg?rlkey=uqgnll9pwt9cvlqittvt4290u&amp;dl=0","Click to download Image")</f>
      </c>
      <c r="B2397" s="0">
        <f>HYPERLINK("https://dl.dropboxusercontent.com/scl/fi/3e5kpj23d4u9jseeys92d/womens-hoodie-and-sweatshirt-size-chartselaina.jpg?rlkey=8oqg0m5ij5u3r6skgwbiylr8d&amp;dl=0","Click to download SizeChart")</f>
      </c>
      <c r="C2397" s="0" t="inlineStr">
        <is>
          <t>Elaina Women's Hoodie</t>
        </is>
      </c>
      <c r="D2397" s="0" t="inlineStr">
        <is>
          <t>'111672</t>
        </is>
      </c>
      <c r="E2397" s="0" t="inlineStr">
        <is>
          <t>ISU ELAINA GREY:111672E-2XL</t>
        </is>
      </c>
      <c r="F2397" s="0" t="inlineStr">
        <is>
          <t>'801111672083</t>
        </is>
      </c>
      <c r="G2397" s="0" t="inlineStr">
        <is>
          <t>WOMENS</t>
        </is>
      </c>
      <c r="H2397" s="0" t="inlineStr">
        <is>
          <t>2XL</t>
        </is>
      </c>
      <c r="I2397" s="0">
        <v>47.99</v>
      </c>
      <c r="J2397" s="0">
        <v>11</v>
      </c>
    </row>
    <row r="2398" spans="1:10" customHeight="0">
      <c r="A2398" s="0">
        <f>HYPERLINK("https://dl.dropboxusercontent.com/scl/fi/hbkee92p906mn2j7luxrc/111672-af.jpg?rlkey=uqgnll9pwt9cvlqittvt4290u&amp;dl=0","Click to download Image")</f>
      </c>
      <c r="B2398" s="0">
        <f>HYPERLINK("https://dl.dropboxusercontent.com/scl/fi/3e5kpj23d4u9jseeys92d/womens-hoodie-and-sweatshirt-size-chartselaina.jpg?rlkey=8oqg0m5ij5u3r6skgwbiylr8d&amp;dl=0","Click to download SizeChart")</f>
      </c>
      <c r="C2398" s="0" t="inlineStr">
        <is>
          <t>Elaina Women's Hoodie</t>
        </is>
      </c>
      <c r="D2398" s="0" t="inlineStr">
        <is>
          <t>'111672</t>
        </is>
      </c>
      <c r="E2398" s="0" t="inlineStr">
        <is>
          <t>ISU ELAINA GREY:111672F-3XL</t>
        </is>
      </c>
      <c r="F2398" s="0" t="inlineStr">
        <is>
          <t>'801111672090</t>
        </is>
      </c>
      <c r="G2398" s="0" t="inlineStr">
        <is>
          <t>WOMENS</t>
        </is>
      </c>
      <c r="H2398" s="0" t="inlineStr">
        <is>
          <t>3XL</t>
        </is>
      </c>
      <c r="I2398" s="0">
        <v>47.99</v>
      </c>
      <c r="J2398" s="0">
        <v>5</v>
      </c>
    </row>
    <row r="2399" spans="1:10" customHeight="0">
      <c r="A2399" s="0">
        <f>HYPERLINK("https://dl.dropboxusercontent.com/scl/fi/hbkee92p906mn2j7luxrc/111672-af.jpg?rlkey=uqgnll9pwt9cvlqittvt4290u&amp;dl=0","Click to download Image")</f>
      </c>
      <c r="B2399" s="0">
        <f>HYPERLINK("https://dl.dropboxusercontent.com/scl/fi/3e5kpj23d4u9jseeys92d/womens-hoodie-and-sweatshirt-size-chartselaina.jpg?rlkey=8oqg0m5ij5u3r6skgwbiylr8d&amp;dl=0","Click to download SizeChart")</f>
      </c>
      <c r="C2399" s="0" t="inlineStr">
        <is>
          <t>Elaina Women's Hoodie</t>
        </is>
      </c>
      <c r="D2399" s="0" t="inlineStr">
        <is>
          <t>'111672</t>
        </is>
      </c>
      <c r="E2399" s="0" t="inlineStr">
        <is>
          <t>ISU ELAINA GREY 12 PACK:111672Z-12PK</t>
        </is>
      </c>
      <c r="F2399" s="0" t="inlineStr">
        <is>
          <t>'801111672991</t>
        </is>
      </c>
      <c r="G2399" s="0" t="inlineStr">
        <is>
          <t>WOMENS</t>
        </is>
      </c>
      <c r="H2399" s="0" t="inlineStr">
        <is>
          <t>12 PACK</t>
        </is>
      </c>
      <c r="I2399" s="0">
        <v>480</v>
      </c>
      <c r="J2399" s="0">
        <v>0</v>
      </c>
    </row>
    <row r="2400" spans="1:10" customHeight="0">
      <c r="A2400" s="0">
        <f>HYPERLINK("https://dl.dropboxusercontent.com/scl/fi/2brl5xulrtdkjginzwgh9/107213-af.jpg?rlkey=l1z051djb72ytf7kl3scwa0hg&amp;dl=0","Click to download Image")</f>
      </c>
      <c r="C2400" s="0" t="inlineStr">
        <is>
          <t>Ellsworth Infant Cap</t>
        </is>
      </c>
      <c r="D2400" s="0" t="inlineStr">
        <is>
          <t>'107213</t>
        </is>
      </c>
      <c r="E2400" s="0" t="inlineStr">
        <is>
          <t>ISU ELLSWORTH:107213STRETCH-OSFM-47-49CM</t>
        </is>
      </c>
      <c r="F2400" s="0" t="inlineStr">
        <is>
          <t>'000000000000</t>
        </is>
      </c>
      <c r="G2400" s="0" t="inlineStr">
        <is>
          <t>INFANT</t>
        </is>
      </c>
      <c r="H2400" s="0" t="inlineStr">
        <is>
          <t>INFANT</t>
        </is>
      </c>
      <c r="I2400" s="0">
        <v>15.99</v>
      </c>
      <c r="J2400" s="0">
        <v>111</v>
      </c>
    </row>
    <row r="2401" spans="1:10" customHeight="0">
      <c r="A2401" s="0">
        <f>HYPERLINK("https://dl.dropboxusercontent.com/scl/fi/8zwtbq610kpkchlfmyq5n/wren37819.jpg?rlkey=xq5mja2dk6gqyaz2vnattz0sj&amp;dl=0","Click to download Image")</f>
      </c>
      <c r="B2401" s="0">
        <f>HYPERLINK("https://dl.dropboxusercontent.com/scl/fi/rd4yv2tqs2hsseow8dul5/womens-tank-top-size-chartswren.jpg?rlkey=mfhga5jybzawfwr62kazv3716&amp;dl=0","Click to download SizeChart")</f>
      </c>
      <c r="C2401" s="0" t="inlineStr">
        <is>
          <t>Wren Women's Tank Top</t>
        </is>
      </c>
      <c r="D2401" s="0" t="inlineStr">
        <is>
          <t>'111415</t>
        </is>
      </c>
      <c r="E2401" s="0" t="inlineStr">
        <is>
          <t>ISU WREN:111415A-S</t>
        </is>
      </c>
      <c r="F2401" s="0" t="inlineStr">
        <is>
          <t>'801111415048</t>
        </is>
      </c>
      <c r="G2401" s="0" t="inlineStr">
        <is>
          <t>WOMENS</t>
        </is>
      </c>
      <c r="H2401" s="0" t="inlineStr">
        <is>
          <t>S</t>
        </is>
      </c>
      <c r="I2401" s="0">
        <v>32.99</v>
      </c>
      <c r="J2401" s="0">
        <v>9</v>
      </c>
    </row>
    <row r="2402" spans="1:10" customHeight="0">
      <c r="A2402" s="0">
        <f>HYPERLINK("https://dl.dropboxusercontent.com/scl/fi/8zwtbq610kpkchlfmyq5n/wren37819.jpg?rlkey=xq5mja2dk6gqyaz2vnattz0sj&amp;dl=0","Click to download Image")</f>
      </c>
      <c r="B2402" s="0">
        <f>HYPERLINK("https://dl.dropboxusercontent.com/scl/fi/rd4yv2tqs2hsseow8dul5/womens-tank-top-size-chartswren.jpg?rlkey=mfhga5jybzawfwr62kazv3716&amp;dl=0","Click to download SizeChart")</f>
      </c>
      <c r="C2402" s="0" t="inlineStr">
        <is>
          <t>Wren Women's Tank Top</t>
        </is>
      </c>
      <c r="D2402" s="0" t="inlineStr">
        <is>
          <t>'111415</t>
        </is>
      </c>
      <c r="E2402" s="0" t="inlineStr">
        <is>
          <t>ISU WREN:111415B-M</t>
        </is>
      </c>
      <c r="F2402" s="0" t="inlineStr">
        <is>
          <t>'801111415055</t>
        </is>
      </c>
      <c r="G2402" s="0" t="inlineStr">
        <is>
          <t>WOMENS</t>
        </is>
      </c>
      <c r="H2402" s="0" t="inlineStr">
        <is>
          <t>M</t>
        </is>
      </c>
      <c r="I2402" s="0">
        <v>32.99</v>
      </c>
      <c r="J2402" s="0">
        <v>27</v>
      </c>
    </row>
    <row r="2403" spans="1:10" customHeight="0">
      <c r="A2403" s="0">
        <f>HYPERLINK("https://dl.dropboxusercontent.com/scl/fi/8zwtbq610kpkchlfmyq5n/wren37819.jpg?rlkey=xq5mja2dk6gqyaz2vnattz0sj&amp;dl=0","Click to download Image")</f>
      </c>
      <c r="B2403" s="0">
        <f>HYPERLINK("https://dl.dropboxusercontent.com/scl/fi/rd4yv2tqs2hsseow8dul5/womens-tank-top-size-chartswren.jpg?rlkey=mfhga5jybzawfwr62kazv3716&amp;dl=0","Click to download SizeChart")</f>
      </c>
      <c r="C2403" s="0" t="inlineStr">
        <is>
          <t>Wren Women's Tank Top</t>
        </is>
      </c>
      <c r="D2403" s="0" t="inlineStr">
        <is>
          <t>'111415</t>
        </is>
      </c>
      <c r="E2403" s="0" t="inlineStr">
        <is>
          <t>ISU WREN:111415C-L</t>
        </is>
      </c>
      <c r="F2403" s="0" t="inlineStr">
        <is>
          <t>'801111415062</t>
        </is>
      </c>
      <c r="G2403" s="0" t="inlineStr">
        <is>
          <t>WOMENS</t>
        </is>
      </c>
      <c r="H2403" s="0" t="inlineStr">
        <is>
          <t>L</t>
        </is>
      </c>
      <c r="I2403" s="0">
        <v>32.99</v>
      </c>
      <c r="J2403" s="0">
        <v>27</v>
      </c>
    </row>
    <row r="2404" spans="1:10" customHeight="0">
      <c r="A2404" s="0">
        <f>HYPERLINK("https://dl.dropboxusercontent.com/scl/fi/8zwtbq610kpkchlfmyq5n/wren37819.jpg?rlkey=xq5mja2dk6gqyaz2vnattz0sj&amp;dl=0","Click to download Image")</f>
      </c>
      <c r="B2404" s="0">
        <f>HYPERLINK("https://dl.dropboxusercontent.com/scl/fi/rd4yv2tqs2hsseow8dul5/womens-tank-top-size-chartswren.jpg?rlkey=mfhga5jybzawfwr62kazv3716&amp;dl=0","Click to download SizeChart")</f>
      </c>
      <c r="C2404" s="0" t="inlineStr">
        <is>
          <t>Wren Women's Tank Top</t>
        </is>
      </c>
      <c r="D2404" s="0" t="inlineStr">
        <is>
          <t>'111415</t>
        </is>
      </c>
      <c r="E2404" s="0" t="inlineStr">
        <is>
          <t>ISU WREN:111415D-XL</t>
        </is>
      </c>
      <c r="F2404" s="0" t="inlineStr">
        <is>
          <t>'801111415079</t>
        </is>
      </c>
      <c r="G2404" s="0" t="inlineStr">
        <is>
          <t>WOMENS</t>
        </is>
      </c>
      <c r="H2404" s="0" t="inlineStr">
        <is>
          <t>XL</t>
        </is>
      </c>
      <c r="I2404" s="0">
        <v>32.99</v>
      </c>
      <c r="J2404" s="0">
        <v>12</v>
      </c>
    </row>
    <row r="2405" spans="1:10" customHeight="0">
      <c r="A2405" s="0">
        <f>HYPERLINK("https://dl.dropboxusercontent.com/scl/fi/8zwtbq610kpkchlfmyq5n/wren37819.jpg?rlkey=xq5mja2dk6gqyaz2vnattz0sj&amp;dl=0","Click to download Image")</f>
      </c>
      <c r="B2405" s="0">
        <f>HYPERLINK("https://dl.dropboxusercontent.com/scl/fi/rd4yv2tqs2hsseow8dul5/womens-tank-top-size-chartswren.jpg?rlkey=mfhga5jybzawfwr62kazv3716&amp;dl=0","Click to download SizeChart")</f>
      </c>
      <c r="C2405" s="0" t="inlineStr">
        <is>
          <t>Wren Women's Tank Top</t>
        </is>
      </c>
      <c r="D2405" s="0" t="inlineStr">
        <is>
          <t>'111415</t>
        </is>
      </c>
      <c r="E2405" s="0" t="inlineStr">
        <is>
          <t>ISU WREN:111415E-2XL</t>
        </is>
      </c>
      <c r="F2405" s="0" t="inlineStr">
        <is>
          <t>'801111415086</t>
        </is>
      </c>
      <c r="G2405" s="0" t="inlineStr">
        <is>
          <t>WOMENS</t>
        </is>
      </c>
      <c r="H2405" s="0" t="inlineStr">
        <is>
          <t>2XL</t>
        </is>
      </c>
      <c r="I2405" s="0">
        <v>34.99</v>
      </c>
      <c r="J2405" s="0">
        <v>4</v>
      </c>
    </row>
    <row r="2406" spans="1:10" customHeight="0">
      <c r="A2406" s="0">
        <f>HYPERLINK("https://dl.dropboxusercontent.com/scl/fi/8zwtbq610kpkchlfmyq5n/wren37819.jpg?rlkey=xq5mja2dk6gqyaz2vnattz0sj&amp;dl=0","Click to download Image")</f>
      </c>
      <c r="B2406" s="0">
        <f>HYPERLINK("https://dl.dropboxusercontent.com/scl/fi/rd4yv2tqs2hsseow8dul5/womens-tank-top-size-chartswren.jpg?rlkey=mfhga5jybzawfwr62kazv3716&amp;dl=0","Click to download SizeChart")</f>
      </c>
      <c r="C2406" s="0" t="inlineStr">
        <is>
          <t>Wren Women's Tank Top</t>
        </is>
      </c>
      <c r="D2406" s="0" t="inlineStr">
        <is>
          <t>'111415</t>
        </is>
      </c>
      <c r="E2406" s="0" t="inlineStr">
        <is>
          <t>ISU WREN:111415F-3XL</t>
        </is>
      </c>
      <c r="F2406" s="0" t="inlineStr">
        <is>
          <t>'801111415093</t>
        </is>
      </c>
      <c r="G2406" s="0" t="inlineStr">
        <is>
          <t>WOMENS</t>
        </is>
      </c>
      <c r="H2406" s="0" t="inlineStr">
        <is>
          <t>3XL</t>
        </is>
      </c>
      <c r="I2406" s="0">
        <v>34.99</v>
      </c>
      <c r="J2406" s="0">
        <v>2</v>
      </c>
    </row>
    <row r="2407" spans="1:10" customHeight="0">
      <c r="A2407" s="0">
        <f>HYPERLINK("https://dl.dropboxusercontent.com/scl/fi/8zwtbq610kpkchlfmyq5n/wren37819.jpg?rlkey=xq5mja2dk6gqyaz2vnattz0sj&amp;dl=0","Click to download Image")</f>
      </c>
      <c r="B2407" s="0">
        <f>HYPERLINK("https://dl.dropboxusercontent.com/scl/fi/rd4yv2tqs2hsseow8dul5/womens-tank-top-size-chartswren.jpg?rlkey=mfhga5jybzawfwr62kazv3716&amp;dl=0","Click to download SizeChart")</f>
      </c>
      <c r="C2407" s="0" t="inlineStr">
        <is>
          <t>Wren Women's Tank Top</t>
        </is>
      </c>
      <c r="D2407" s="0" t="inlineStr">
        <is>
          <t>'111415</t>
        </is>
      </c>
      <c r="E2407" s="0" t="inlineStr">
        <is>
          <t>ISU WREN 12 PACK:111415Z-12PK</t>
        </is>
      </c>
      <c r="F2407" s="0" t="inlineStr">
        <is>
          <t>'801111415994</t>
        </is>
      </c>
      <c r="G2407" s="0" t="inlineStr">
        <is>
          <t>WOMENS</t>
        </is>
      </c>
      <c r="H2407" s="0" t="inlineStr">
        <is>
          <t>12 PACK</t>
        </is>
      </c>
      <c r="I2407" s="0">
        <v>371.88</v>
      </c>
      <c r="J2407" s="0">
        <v>0</v>
      </c>
    </row>
    <row r="2408" spans="1:10" customHeight="0">
      <c r="A2408" s="0">
        <f>HYPERLINK("https://dl.dropboxusercontent.com/scl/fi/bwuqlayvs60dcv2qr7m2w/116497-f.jpg?rlkey=uh3ahwepneb563r9dt7g0c5ba&amp;dl=0","Click to download Image")</f>
      </c>
      <c r="B2408" s="0">
        <f>HYPERLINK("https://dl.dropboxusercontent.com/scl/fi/jiexy74t0tqem99wn5l3p/graphic-update22022-infant.jpg?rlkey=cs3drdfylamp26tsxdn2z14vw&amp;dl=0","Click to download SizeChart")</f>
      </c>
      <c r="C2408" s="0" t="inlineStr">
        <is>
          <t>Marcy Infant Flutter Romper</t>
        </is>
      </c>
      <c r="D2408" s="0" t="inlineStr">
        <is>
          <t>'116497</t>
        </is>
      </c>
      <c r="E2408" s="0" t="inlineStr">
        <is>
          <t>ISU MARCY I GOLD:116497A-0-3M</t>
        </is>
      </c>
      <c r="F2408" s="0" t="inlineStr">
        <is>
          <t>'801116497001</t>
        </is>
      </c>
      <c r="G2408" s="0" t="inlineStr">
        <is>
          <t>INFANT</t>
        </is>
      </c>
      <c r="H2408" s="0" t="inlineStr">
        <is>
          <t>0-3M</t>
        </is>
      </c>
      <c r="I2408" s="0">
        <v>29.99</v>
      </c>
      <c r="J2408" s="0">
        <v>10</v>
      </c>
    </row>
    <row r="2409" spans="1:10" customHeight="0">
      <c r="A2409" s="0">
        <f>HYPERLINK("https://dl.dropboxusercontent.com/scl/fi/bwuqlayvs60dcv2qr7m2w/116497-f.jpg?rlkey=uh3ahwepneb563r9dt7g0c5ba&amp;dl=0","Click to download Image")</f>
      </c>
      <c r="B2409" s="0">
        <f>HYPERLINK("https://dl.dropboxusercontent.com/scl/fi/jiexy74t0tqem99wn5l3p/graphic-update22022-infant.jpg?rlkey=cs3drdfylamp26tsxdn2z14vw&amp;dl=0","Click to download SizeChart")</f>
      </c>
      <c r="C2409" s="0" t="inlineStr">
        <is>
          <t>Marcy Infant Flutter Romper</t>
        </is>
      </c>
      <c r="D2409" s="0" t="inlineStr">
        <is>
          <t>'116497</t>
        </is>
      </c>
      <c r="E2409" s="0" t="inlineStr">
        <is>
          <t>ISU MARCY I GOLD:116497B-3-6M</t>
        </is>
      </c>
      <c r="F2409" s="0" t="inlineStr">
        <is>
          <t>'801116497018</t>
        </is>
      </c>
      <c r="G2409" s="0" t="inlineStr">
        <is>
          <t>INFANT</t>
        </is>
      </c>
      <c r="H2409" s="0" t="inlineStr">
        <is>
          <t>3-6M</t>
        </is>
      </c>
      <c r="I2409" s="0">
        <v>29.99</v>
      </c>
      <c r="J2409" s="0">
        <v>7</v>
      </c>
    </row>
    <row r="2410" spans="1:10" customHeight="0">
      <c r="A2410" s="0">
        <f>HYPERLINK("https://dl.dropboxusercontent.com/scl/fi/bwuqlayvs60dcv2qr7m2w/116497-f.jpg?rlkey=uh3ahwepneb563r9dt7g0c5ba&amp;dl=0","Click to download Image")</f>
      </c>
      <c r="B2410" s="0">
        <f>HYPERLINK("https://dl.dropboxusercontent.com/scl/fi/jiexy74t0tqem99wn5l3p/graphic-update22022-infant.jpg?rlkey=cs3drdfylamp26tsxdn2z14vw&amp;dl=0","Click to download SizeChart")</f>
      </c>
      <c r="C2410" s="0" t="inlineStr">
        <is>
          <t>Marcy Infant Flutter Romper</t>
        </is>
      </c>
      <c r="D2410" s="0" t="inlineStr">
        <is>
          <t>'116497</t>
        </is>
      </c>
      <c r="E2410" s="0" t="inlineStr">
        <is>
          <t>ISU MARCY I GOLD:116497C-6-9M</t>
        </is>
      </c>
      <c r="F2410" s="0" t="inlineStr">
        <is>
          <t>'801116497025</t>
        </is>
      </c>
      <c r="G2410" s="0" t="inlineStr">
        <is>
          <t>INFANT</t>
        </is>
      </c>
      <c r="H2410" s="0" t="inlineStr">
        <is>
          <t>6-9M</t>
        </is>
      </c>
      <c r="I2410" s="0">
        <v>29.99</v>
      </c>
      <c r="J2410" s="0">
        <v>11</v>
      </c>
    </row>
    <row r="2411" spans="1:10" customHeight="0">
      <c r="A2411" s="0">
        <f>HYPERLINK("https://dl.dropboxusercontent.com/scl/fi/bwuqlayvs60dcv2qr7m2w/116497-f.jpg?rlkey=uh3ahwepneb563r9dt7g0c5ba&amp;dl=0","Click to download Image")</f>
      </c>
      <c r="B2411" s="0">
        <f>HYPERLINK("https://dl.dropboxusercontent.com/scl/fi/jiexy74t0tqem99wn5l3p/graphic-update22022-infant.jpg?rlkey=cs3drdfylamp26tsxdn2z14vw&amp;dl=0","Click to download SizeChart")</f>
      </c>
      <c r="C2411" s="0" t="inlineStr">
        <is>
          <t>Marcy Infant Flutter Romper</t>
        </is>
      </c>
      <c r="D2411" s="0" t="inlineStr">
        <is>
          <t>'116497</t>
        </is>
      </c>
      <c r="E2411" s="0" t="inlineStr">
        <is>
          <t>ISU MARCY I GOLD:116497F-12M</t>
        </is>
      </c>
      <c r="F2411" s="0" t="inlineStr">
        <is>
          <t>'801116497032</t>
        </is>
      </c>
      <c r="G2411" s="0" t="inlineStr">
        <is>
          <t>INFANT</t>
        </is>
      </c>
      <c r="H2411" s="0" t="inlineStr">
        <is>
          <t>12M</t>
        </is>
      </c>
      <c r="I2411" s="0">
        <v>29.99</v>
      </c>
      <c r="J2411" s="0">
        <v>8</v>
      </c>
    </row>
    <row r="2412" spans="1:10" customHeight="0">
      <c r="A2412" s="0">
        <f>HYPERLINK("https://dl.dropboxusercontent.com/scl/fi/bwuqlayvs60dcv2qr7m2w/116497-f.jpg?rlkey=uh3ahwepneb563r9dt7g0c5ba&amp;dl=0","Click to download Image")</f>
      </c>
      <c r="B2412" s="0">
        <f>HYPERLINK("https://dl.dropboxusercontent.com/scl/fi/jiexy74t0tqem99wn5l3p/graphic-update22022-infant.jpg?rlkey=cs3drdfylamp26tsxdn2z14vw&amp;dl=0","Click to download SizeChart")</f>
      </c>
      <c r="C2412" s="0" t="inlineStr">
        <is>
          <t>Marcy Infant Flutter Romper</t>
        </is>
      </c>
      <c r="D2412" s="0" t="inlineStr">
        <is>
          <t>'116497</t>
        </is>
      </c>
      <c r="E2412" s="0" t="inlineStr">
        <is>
          <t>ISU MARCY I GOLD 12 PACK:116497Z-12PK</t>
        </is>
      </c>
      <c r="F2412" s="0" t="inlineStr">
        <is>
          <t>'801116497995</t>
        </is>
      </c>
      <c r="G2412" s="0" t="inlineStr">
        <is>
          <t>INFANT</t>
        </is>
      </c>
      <c r="H2412" s="0" t="inlineStr">
        <is>
          <t>12 PACK</t>
        </is>
      </c>
      <c r="I2412" s="0">
        <v>311.76</v>
      </c>
      <c r="J2412" s="0">
        <v>3</v>
      </c>
    </row>
    <row r="2413" spans="1:10" customHeight="0">
      <c r="A2413" s="0">
        <f>HYPERLINK("https://dl.dropboxusercontent.com/scl/fi/9g1ckbokslk0k5d51l7it/115364-af.jpg?rlkey=t55etq12url8j3d3cg441pech&amp;dl=0","Click to download Image")</f>
      </c>
      <c r="C2413" s="0" t="inlineStr">
        <is>
          <t>Voight Mens Cap</t>
        </is>
      </c>
      <c r="D2413" s="0" t="inlineStr">
        <is>
          <t>'115364</t>
        </is>
      </c>
      <c r="E2413" s="0" t="inlineStr">
        <is>
          <t>ISU VOIGHT A GREY:115364</t>
        </is>
      </c>
      <c r="F2413" s="0" t="inlineStr">
        <is>
          <t>'701115364000</t>
        </is>
      </c>
      <c r="G2413" s="0" t="inlineStr">
        <is>
          <t>MENS</t>
        </is>
      </c>
      <c r="H2413" s="0" t="inlineStr">
        <is>
          <t>STANDARD MENS</t>
        </is>
      </c>
      <c r="I2413" s="0">
        <v>24.99</v>
      </c>
      <c r="J2413" s="0">
        <v>82</v>
      </c>
    </row>
    <row r="2414" spans="1:10" customHeight="0">
      <c r="A2414" s="0">
        <f>HYPERLINK("https://dl.dropboxusercontent.com/scl/fi/jvr12ma39cbm529ltcju2/121640-af.jpg?rlkey=bq5zvuett1f4kc0xapcjhu55d&amp;dl=0","Click to download Image")</f>
      </c>
      <c r="B2414" s="0">
        <f>HYPERLINK("https://dl.dropboxusercontent.com/scl/fi/l91j9b4v907wi3bsfp8xc/mens-t-shirt-size-chartsorlando.jpg?rlkey=5aymuq5m4v2k1okf93ok8amfj&amp;dl=0","Click to download SizeChart")</f>
      </c>
      <c r="C2414" s="0" t="inlineStr">
        <is>
          <t>Roosevelt Men's Camo Short Sleeve Shirt</t>
        </is>
      </c>
      <c r="D2414" s="0" t="inlineStr">
        <is>
          <t>'121640</t>
        </is>
      </c>
      <c r="E2414" s="0" t="inlineStr">
        <is>
          <t>ISU ROOSEV M CO:121640A-S</t>
        </is>
      </c>
      <c r="F2414" s="0" t="inlineStr">
        <is>
          <t>'801121640041</t>
        </is>
      </c>
      <c r="G2414" s="0" t="inlineStr">
        <is>
          <t>MENS</t>
        </is>
      </c>
      <c r="H2414" s="0" t="inlineStr">
        <is>
          <t>S</t>
        </is>
      </c>
      <c r="I2414" s="0">
        <v>29.99</v>
      </c>
      <c r="J2414" s="0">
        <v>2</v>
      </c>
    </row>
    <row r="2415" spans="1:10" customHeight="0">
      <c r="A2415" s="0">
        <f>HYPERLINK("https://dl.dropboxusercontent.com/scl/fi/jvr12ma39cbm529ltcju2/121640-af.jpg?rlkey=bq5zvuett1f4kc0xapcjhu55d&amp;dl=0","Click to download Image")</f>
      </c>
      <c r="B2415" s="0">
        <f>HYPERLINK("https://dl.dropboxusercontent.com/scl/fi/l91j9b4v907wi3bsfp8xc/mens-t-shirt-size-chartsorlando.jpg?rlkey=5aymuq5m4v2k1okf93ok8amfj&amp;dl=0","Click to download SizeChart")</f>
      </c>
      <c r="C2415" s="0" t="inlineStr">
        <is>
          <t>Roosevelt Men's Camo Short Sleeve Shirt</t>
        </is>
      </c>
      <c r="D2415" s="0" t="inlineStr">
        <is>
          <t>'121640</t>
        </is>
      </c>
      <c r="E2415" s="0" t="inlineStr">
        <is>
          <t>ISU ROOSEV M CO:121640B-M</t>
        </is>
      </c>
      <c r="F2415" s="0" t="inlineStr">
        <is>
          <t>'801121640058</t>
        </is>
      </c>
      <c r="G2415" s="0" t="inlineStr">
        <is>
          <t>MENS</t>
        </is>
      </c>
      <c r="H2415" s="0" t="inlineStr">
        <is>
          <t>M</t>
        </is>
      </c>
      <c r="I2415" s="0">
        <v>29.99</v>
      </c>
      <c r="J2415" s="0">
        <v>2</v>
      </c>
    </row>
    <row r="2416" spans="1:10" customHeight="0">
      <c r="A2416" s="0">
        <f>HYPERLINK("https://dl.dropboxusercontent.com/scl/fi/jvr12ma39cbm529ltcju2/121640-af.jpg?rlkey=bq5zvuett1f4kc0xapcjhu55d&amp;dl=0","Click to download Image")</f>
      </c>
      <c r="B2416" s="0">
        <f>HYPERLINK("https://dl.dropboxusercontent.com/scl/fi/l91j9b4v907wi3bsfp8xc/mens-t-shirt-size-chartsorlando.jpg?rlkey=5aymuq5m4v2k1okf93ok8amfj&amp;dl=0","Click to download SizeChart")</f>
      </c>
      <c r="C2416" s="0" t="inlineStr">
        <is>
          <t>Roosevelt Men's Camo Short Sleeve Shirt</t>
        </is>
      </c>
      <c r="D2416" s="0" t="inlineStr">
        <is>
          <t>'121640</t>
        </is>
      </c>
      <c r="E2416" s="0" t="inlineStr">
        <is>
          <t>ISU ROOSEV M CO:121640C-L</t>
        </is>
      </c>
      <c r="F2416" s="0" t="inlineStr">
        <is>
          <t>'801121640065</t>
        </is>
      </c>
      <c r="G2416" s="0" t="inlineStr">
        <is>
          <t>MENS</t>
        </is>
      </c>
      <c r="H2416" s="0" t="inlineStr">
        <is>
          <t>L</t>
        </is>
      </c>
      <c r="I2416" s="0">
        <v>29.99</v>
      </c>
      <c r="J2416" s="0">
        <v>6</v>
      </c>
    </row>
    <row r="2417" spans="1:10" customHeight="0">
      <c r="A2417" s="0">
        <f>HYPERLINK("https://dl.dropboxusercontent.com/scl/fi/jvr12ma39cbm529ltcju2/121640-af.jpg?rlkey=bq5zvuett1f4kc0xapcjhu55d&amp;dl=0","Click to download Image")</f>
      </c>
      <c r="B2417" s="0">
        <f>HYPERLINK("https://dl.dropboxusercontent.com/scl/fi/l91j9b4v907wi3bsfp8xc/mens-t-shirt-size-chartsorlando.jpg?rlkey=5aymuq5m4v2k1okf93ok8amfj&amp;dl=0","Click to download SizeChart")</f>
      </c>
      <c r="C2417" s="0" t="inlineStr">
        <is>
          <t>Roosevelt Men's Camo Short Sleeve Shirt</t>
        </is>
      </c>
      <c r="D2417" s="0" t="inlineStr">
        <is>
          <t>'121640</t>
        </is>
      </c>
      <c r="E2417" s="0" t="inlineStr">
        <is>
          <t>ISU ROOSEV M CO:121640D-XL</t>
        </is>
      </c>
      <c r="F2417" s="0" t="inlineStr">
        <is>
          <t>'801121640072</t>
        </is>
      </c>
      <c r="G2417" s="0" t="inlineStr">
        <is>
          <t>MENS</t>
        </is>
      </c>
      <c r="H2417" s="0" t="inlineStr">
        <is>
          <t>XL</t>
        </is>
      </c>
      <c r="I2417" s="0">
        <v>29.99</v>
      </c>
      <c r="J2417" s="0">
        <v>5</v>
      </c>
    </row>
    <row r="2418" spans="1:10" customHeight="0">
      <c r="A2418" s="0">
        <f>HYPERLINK("https://dl.dropboxusercontent.com/scl/fi/jvr12ma39cbm529ltcju2/121640-af.jpg?rlkey=bq5zvuett1f4kc0xapcjhu55d&amp;dl=0","Click to download Image")</f>
      </c>
      <c r="B2418" s="0">
        <f>HYPERLINK("https://dl.dropboxusercontent.com/scl/fi/l91j9b4v907wi3bsfp8xc/mens-t-shirt-size-chartsorlando.jpg?rlkey=5aymuq5m4v2k1okf93ok8amfj&amp;dl=0","Click to download SizeChart")</f>
      </c>
      <c r="C2418" s="0" t="inlineStr">
        <is>
          <t>Roosevelt Men's Camo Short Sleeve Shirt</t>
        </is>
      </c>
      <c r="D2418" s="0" t="inlineStr">
        <is>
          <t>'121640</t>
        </is>
      </c>
      <c r="E2418" s="0" t="inlineStr">
        <is>
          <t>ISU ROOSEV M CO:121640E-2XL</t>
        </is>
      </c>
      <c r="F2418" s="0" t="inlineStr">
        <is>
          <t>'801121640089</t>
        </is>
      </c>
      <c r="G2418" s="0" t="inlineStr">
        <is>
          <t>MENS</t>
        </is>
      </c>
      <c r="H2418" s="0" t="inlineStr">
        <is>
          <t>2XL</t>
        </is>
      </c>
      <c r="I2418" s="0">
        <v>31.99</v>
      </c>
      <c r="J2418" s="0">
        <v>1</v>
      </c>
    </row>
    <row r="2419" spans="1:10" customHeight="0">
      <c r="A2419" s="0">
        <f>HYPERLINK("https://dl.dropboxusercontent.com/scl/fi/jvr12ma39cbm529ltcju2/121640-af.jpg?rlkey=bq5zvuett1f4kc0xapcjhu55d&amp;dl=0","Click to download Image")</f>
      </c>
      <c r="B2419" s="0">
        <f>HYPERLINK("https://dl.dropboxusercontent.com/scl/fi/l91j9b4v907wi3bsfp8xc/mens-t-shirt-size-chartsorlando.jpg?rlkey=5aymuq5m4v2k1okf93ok8amfj&amp;dl=0","Click to download SizeChart")</f>
      </c>
      <c r="C2419" s="0" t="inlineStr">
        <is>
          <t>Roosevelt Men's Camo Short Sleeve Shirt</t>
        </is>
      </c>
      <c r="D2419" s="0" t="inlineStr">
        <is>
          <t>'121640</t>
        </is>
      </c>
      <c r="E2419" s="0" t="inlineStr">
        <is>
          <t>ISU ROOSEV M CO:121640F-3XL</t>
        </is>
      </c>
      <c r="F2419" s="0" t="inlineStr">
        <is>
          <t>'801121640096</t>
        </is>
      </c>
      <c r="G2419" s="0" t="inlineStr">
        <is>
          <t>MENS</t>
        </is>
      </c>
      <c r="H2419" s="0" t="inlineStr">
        <is>
          <t>3XL</t>
        </is>
      </c>
      <c r="I2419" s="0">
        <v>31.99</v>
      </c>
      <c r="J2419" s="0">
        <v>2</v>
      </c>
    </row>
    <row r="2420" spans="1:10" customHeight="0">
      <c r="A2420" s="0">
        <f>HYPERLINK("https://dl.dropboxusercontent.com/scl/fi/jvr12ma39cbm529ltcju2/121640-af.jpg?rlkey=bq5zvuett1f4kc0xapcjhu55d&amp;dl=0","Click to download Image")</f>
      </c>
      <c r="B2420" s="0">
        <f>HYPERLINK("https://dl.dropboxusercontent.com/scl/fi/l91j9b4v907wi3bsfp8xc/mens-t-shirt-size-chartsorlando.jpg?rlkey=5aymuq5m4v2k1okf93ok8amfj&amp;dl=0","Click to download SizeChart")</f>
      </c>
      <c r="C2420" s="0" t="inlineStr">
        <is>
          <t>Roosevelt Men's Camo Short Sleeve Shirt</t>
        </is>
      </c>
      <c r="D2420" s="0" t="inlineStr">
        <is>
          <t>'121640</t>
        </is>
      </c>
      <c r="E2420" s="0" t="inlineStr">
        <is>
          <t>ISU ROOSEV M CO 12PK:121640Z-12PK</t>
        </is>
      </c>
      <c r="F2420" s="0" t="inlineStr">
        <is>
          <t>'801121640997</t>
        </is>
      </c>
      <c r="G2420" s="0" t="inlineStr">
        <is>
          <t>MENS</t>
        </is>
      </c>
      <c r="H2420" s="0" t="inlineStr">
        <is>
          <t>12 PACK</t>
        </is>
      </c>
      <c r="I2420" s="0">
        <v>239.76</v>
      </c>
      <c r="J2420" s="0">
        <v>0</v>
      </c>
    </row>
    <row r="2421" spans="1:10" customHeight="0">
      <c r="A2421" s="0">
        <f>HYPERLINK("https://dl.dropboxusercontent.com/scl/fi/f79irpixh69rp79mjofbn/frannie.jpg?rlkey=1on2jbgawxm6aj5zleopq3pt1&amp;dl=0","Click to download Image")</f>
      </c>
      <c r="B2421" s="0">
        <f>HYPERLINK("https://dl.dropboxusercontent.com/scl/fi/8avcyqknsplu8xc2he65e/graphic-update22022-infant.jpg?rlkey=9wfbmll1y1hx3qtg7bsnbagmd&amp;dl=0","Click to download SizeChart")</f>
      </c>
      <c r="C2421" s="0" t="inlineStr">
        <is>
          <t>Fannie Infant Swim Set</t>
        </is>
      </c>
      <c r="D2421" s="0" t="inlineStr">
        <is>
          <t>'104501</t>
        </is>
      </c>
      <c r="E2421" s="0" t="inlineStr">
        <is>
          <t>FRANNIE:104501A- 0-3M</t>
        </is>
      </c>
      <c r="F2421" s="0" t="inlineStr">
        <is>
          <t>'000000000000</t>
        </is>
      </c>
      <c r="G2421" s="0" t="inlineStr">
        <is>
          <t>INFANT</t>
        </is>
      </c>
      <c r="H2421" s="0" t="inlineStr">
        <is>
          <t>0-3M</t>
        </is>
      </c>
      <c r="I2421" s="0">
        <v>24.99</v>
      </c>
      <c r="J2421" s="0">
        <v>49</v>
      </c>
    </row>
    <row r="2422" spans="1:10" customHeight="0">
      <c r="A2422" s="0">
        <f>HYPERLINK("https://dl.dropboxusercontent.com/scl/fi/f79irpixh69rp79mjofbn/frannie.jpg?rlkey=1on2jbgawxm6aj5zleopq3pt1&amp;dl=0","Click to download Image")</f>
      </c>
      <c r="B2422" s="0">
        <f>HYPERLINK("https://dl.dropboxusercontent.com/scl/fi/8avcyqknsplu8xc2he65e/graphic-update22022-infant.jpg?rlkey=9wfbmll1y1hx3qtg7bsnbagmd&amp;dl=0","Click to download SizeChart")</f>
      </c>
      <c r="C2422" s="0" t="inlineStr">
        <is>
          <t>Fannie Infant Swim Set</t>
        </is>
      </c>
      <c r="D2422" s="0" t="inlineStr">
        <is>
          <t>'104501</t>
        </is>
      </c>
      <c r="E2422" s="0" t="inlineStr">
        <is>
          <t>FRANNIE:104501B- 3-6M</t>
        </is>
      </c>
      <c r="F2422" s="0" t="inlineStr">
        <is>
          <t>'000000000000</t>
        </is>
      </c>
      <c r="G2422" s="0" t="inlineStr">
        <is>
          <t>INFANT</t>
        </is>
      </c>
      <c r="H2422" s="0" t="inlineStr">
        <is>
          <t>3-6M</t>
        </is>
      </c>
      <c r="I2422" s="0">
        <v>24.99</v>
      </c>
      <c r="J2422" s="0">
        <v>49</v>
      </c>
    </row>
    <row r="2423" spans="1:10" customHeight="0">
      <c r="A2423" s="0">
        <f>HYPERLINK("https://dl.dropboxusercontent.com/scl/fi/f79irpixh69rp79mjofbn/frannie.jpg?rlkey=1on2jbgawxm6aj5zleopq3pt1&amp;dl=0","Click to download Image")</f>
      </c>
      <c r="B2423" s="0">
        <f>HYPERLINK("https://dl.dropboxusercontent.com/scl/fi/8avcyqknsplu8xc2he65e/graphic-update22022-infant.jpg?rlkey=9wfbmll1y1hx3qtg7bsnbagmd&amp;dl=0","Click to download SizeChart")</f>
      </c>
      <c r="C2423" s="0" t="inlineStr">
        <is>
          <t>Fannie Infant Swim Set</t>
        </is>
      </c>
      <c r="D2423" s="0" t="inlineStr">
        <is>
          <t>'104501</t>
        </is>
      </c>
      <c r="E2423" s="0" t="inlineStr">
        <is>
          <t>FRANNIE:104501C- 6-9M</t>
        </is>
      </c>
      <c r="F2423" s="0" t="inlineStr">
        <is>
          <t>'000000000000</t>
        </is>
      </c>
      <c r="G2423" s="0" t="inlineStr">
        <is>
          <t>INFANT</t>
        </is>
      </c>
      <c r="H2423" s="0" t="inlineStr">
        <is>
          <t>6-9M</t>
        </is>
      </c>
      <c r="I2423" s="0">
        <v>24.99</v>
      </c>
      <c r="J2423" s="0">
        <v>48</v>
      </c>
    </row>
    <row r="2424" spans="1:10" customHeight="0">
      <c r="A2424" s="0">
        <f>HYPERLINK("https://dl.dropboxusercontent.com/scl/fi/f79irpixh69rp79mjofbn/frannie.jpg?rlkey=1on2jbgawxm6aj5zleopq3pt1&amp;dl=0","Click to download Image")</f>
      </c>
      <c r="B2424" s="0">
        <f>HYPERLINK("https://dl.dropboxusercontent.com/scl/fi/8avcyqknsplu8xc2he65e/graphic-update22022-infant.jpg?rlkey=9wfbmll1y1hx3qtg7bsnbagmd&amp;dl=0","Click to download SizeChart")</f>
      </c>
      <c r="C2424" s="0" t="inlineStr">
        <is>
          <t>Fannie Infant Swim Set</t>
        </is>
      </c>
      <c r="D2424" s="0" t="inlineStr">
        <is>
          <t>'104501</t>
        </is>
      </c>
      <c r="E2424" s="0" t="inlineStr">
        <is>
          <t>FRANNIE:104501D- 12M</t>
        </is>
      </c>
      <c r="F2424" s="0" t="inlineStr">
        <is>
          <t>'000000000000</t>
        </is>
      </c>
      <c r="G2424" s="0" t="inlineStr">
        <is>
          <t>INFANT</t>
        </is>
      </c>
      <c r="H2424" s="0" t="inlineStr">
        <is>
          <t>12M</t>
        </is>
      </c>
      <c r="I2424" s="0">
        <v>24.99</v>
      </c>
      <c r="J2424" s="0">
        <v>49</v>
      </c>
    </row>
    <row r="2425" spans="1:10" customHeight="0">
      <c r="A2425" s="0">
        <f>HYPERLINK("https://dl.dropboxusercontent.com/scl/fi/82ksnwlg1j2g7lfisnrqg/106988-af.jpg?rlkey=2lm2t5jygtvn24hvhnx4x2ta8&amp;dl=0","Click to download Image")</f>
      </c>
      <c r="B2425" s="0">
        <f>HYPERLINK("https://dl.dropboxusercontent.com/scl/fi/7uz37gdukjub0rfanayhz/graphic-update22022-youth.jpg?rlkey=z51cg15qxn67mf0mzmzo38ade&amp;dl=0","Click to download SizeChart")</f>
      </c>
      <c r="C2425" s="0" t="inlineStr">
        <is>
          <t>Gail Youth Ruffled Long Sleeve</t>
        </is>
      </c>
      <c r="D2425" s="0" t="inlineStr">
        <is>
          <t>'106988</t>
        </is>
      </c>
      <c r="E2425" s="0" t="inlineStr">
        <is>
          <t>ISU GAIL:106988B-YS</t>
        </is>
      </c>
      <c r="F2425" s="0" t="inlineStr">
        <is>
          <t>'800106988017</t>
        </is>
      </c>
      <c r="G2425" s="0" t="inlineStr">
        <is>
          <t>YOUTH</t>
        </is>
      </c>
      <c r="H2425" s="0" t="inlineStr">
        <is>
          <t>YS</t>
        </is>
      </c>
      <c r="I2425" s="0">
        <v>42.99</v>
      </c>
      <c r="J2425" s="0">
        <v>7</v>
      </c>
    </row>
    <row r="2426" spans="1:10" customHeight="0">
      <c r="A2426" s="0">
        <f>HYPERLINK("https://dl.dropboxusercontent.com/scl/fi/82ksnwlg1j2g7lfisnrqg/106988-af.jpg?rlkey=2lm2t5jygtvn24hvhnx4x2ta8&amp;dl=0","Click to download Image")</f>
      </c>
      <c r="B2426" s="0">
        <f>HYPERLINK("https://dl.dropboxusercontent.com/scl/fi/7uz37gdukjub0rfanayhz/graphic-update22022-youth.jpg?rlkey=z51cg15qxn67mf0mzmzo38ade&amp;dl=0","Click to download SizeChart")</f>
      </c>
      <c r="C2426" s="0" t="inlineStr">
        <is>
          <t>Gail Youth Ruffled Long Sleeve</t>
        </is>
      </c>
      <c r="D2426" s="0" t="inlineStr">
        <is>
          <t>'106988</t>
        </is>
      </c>
      <c r="E2426" s="0" t="inlineStr">
        <is>
          <t>ISU GAIL:106988C-YM</t>
        </is>
      </c>
      <c r="F2426" s="0" t="inlineStr">
        <is>
          <t>'800106988024</t>
        </is>
      </c>
      <c r="G2426" s="0" t="inlineStr">
        <is>
          <t>YOUTH</t>
        </is>
      </c>
      <c r="H2426" s="0" t="inlineStr">
        <is>
          <t>YM</t>
        </is>
      </c>
      <c r="I2426" s="0">
        <v>42.99</v>
      </c>
      <c r="J2426" s="0">
        <v>2</v>
      </c>
    </row>
    <row r="2427" spans="1:10" customHeight="0">
      <c r="A2427" s="0">
        <f>HYPERLINK("https://dl.dropboxusercontent.com/scl/fi/82ksnwlg1j2g7lfisnrqg/106988-af.jpg?rlkey=2lm2t5jygtvn24hvhnx4x2ta8&amp;dl=0","Click to download Image")</f>
      </c>
      <c r="B2427" s="0">
        <f>HYPERLINK("https://dl.dropboxusercontent.com/scl/fi/7uz37gdukjub0rfanayhz/graphic-update22022-youth.jpg?rlkey=z51cg15qxn67mf0mzmzo38ade&amp;dl=0","Click to download SizeChart")</f>
      </c>
      <c r="C2427" s="0" t="inlineStr">
        <is>
          <t>Gail Youth Ruffled Long Sleeve</t>
        </is>
      </c>
      <c r="D2427" s="0" t="inlineStr">
        <is>
          <t>'106988</t>
        </is>
      </c>
      <c r="E2427" s="0" t="inlineStr">
        <is>
          <t>ISU GAIL:106988D-YL</t>
        </is>
      </c>
      <c r="F2427" s="0" t="inlineStr">
        <is>
          <t>'800106988031</t>
        </is>
      </c>
      <c r="G2427" s="0" t="inlineStr">
        <is>
          <t>YOUTH</t>
        </is>
      </c>
      <c r="H2427" s="0" t="inlineStr">
        <is>
          <t>YL</t>
        </is>
      </c>
      <c r="I2427" s="0">
        <v>42.99</v>
      </c>
      <c r="J2427" s="0">
        <v>8</v>
      </c>
    </row>
    <row r="2428" spans="1:10" customHeight="0">
      <c r="A2428" s="0">
        <f>HYPERLINK("https://dl.dropboxusercontent.com/scl/fi/82ksnwlg1j2g7lfisnrqg/106988-af.jpg?rlkey=2lm2t5jygtvn24hvhnx4x2ta8&amp;dl=0","Click to download Image")</f>
      </c>
      <c r="B2428" s="0">
        <f>HYPERLINK("https://dl.dropboxusercontent.com/scl/fi/7uz37gdukjub0rfanayhz/graphic-update22022-youth.jpg?rlkey=z51cg15qxn67mf0mzmzo38ade&amp;dl=0","Click to download SizeChart")</f>
      </c>
      <c r="C2428" s="0" t="inlineStr">
        <is>
          <t>Gail Youth Ruffled Long Sleeve</t>
        </is>
      </c>
      <c r="D2428" s="0" t="inlineStr">
        <is>
          <t>'106988</t>
        </is>
      </c>
      <c r="E2428" s="0" t="inlineStr">
        <is>
          <t>ISU GAIL:106988E-YXL</t>
        </is>
      </c>
      <c r="F2428" s="0" t="inlineStr">
        <is>
          <t>'800106988048</t>
        </is>
      </c>
      <c r="G2428" s="0" t="inlineStr">
        <is>
          <t>YOUTH</t>
        </is>
      </c>
      <c r="H2428" s="0" t="inlineStr">
        <is>
          <t>YXL</t>
        </is>
      </c>
      <c r="I2428" s="0">
        <v>42.99</v>
      </c>
      <c r="J2428" s="0">
        <v>15</v>
      </c>
    </row>
    <row r="2429" spans="1:10" customHeight="0">
      <c r="A2429" s="0">
        <f>HYPERLINK("https://dl.dropboxusercontent.com/scl/fi/kirmyjdyoeh1d5ft7ya68/109796-af.jpg?rlkey=c8mvtesv9rg6e6fmyacvdba4n&amp;dl=0","Click to download Image")</f>
      </c>
      <c r="C2429" s="0" t="inlineStr">
        <is>
          <t>Halifax Men's Cap</t>
        </is>
      </c>
      <c r="D2429" s="0" t="inlineStr">
        <is>
          <t>'109796</t>
        </is>
      </c>
      <c r="E2429" s="0" t="inlineStr">
        <is>
          <t>ISU HALIFAX:109796</t>
        </is>
      </c>
      <c r="F2429" s="0" t="inlineStr">
        <is>
          <t>'700109796018</t>
        </is>
      </c>
      <c r="G2429" s="0" t="inlineStr">
        <is>
          <t>MENS</t>
        </is>
      </c>
      <c r="H2429" s="0" t="inlineStr">
        <is>
          <t>STANDARD MENS</t>
        </is>
      </c>
      <c r="I2429" s="0">
        <v>19</v>
      </c>
      <c r="J2429" s="0">
        <v>35</v>
      </c>
    </row>
    <row r="2430" spans="1:10" customHeight="0">
      <c r="A2430" s="0">
        <f>HYPERLINK("https://dl.dropboxusercontent.com/scl/fi/7jfmpz1u3p6p4vuswolq4/101674af96641.jpg?rlkey=k0im9pje44dmkbiqau08uichy&amp;dl=0","Click to download Image")</f>
      </c>
      <c r="C2430" s="0" t="inlineStr">
        <is>
          <t>Pierce Men's Performance Cap</t>
        </is>
      </c>
      <c r="D2430" s="0" t="inlineStr">
        <is>
          <t>'101674</t>
        </is>
      </c>
      <c r="E2430" s="0" t="inlineStr">
        <is>
          <t>PIERCE:101674</t>
        </is>
      </c>
      <c r="F2430" s="0" t="inlineStr">
        <is>
          <t>'700101674017</t>
        </is>
      </c>
      <c r="G2430" s="0" t="inlineStr">
        <is>
          <t>MENS</t>
        </is>
      </c>
      <c r="H2430" s="0" t="inlineStr">
        <is>
          <t>STANDARD MENS</t>
        </is>
      </c>
      <c r="I2430" s="0">
        <v>23</v>
      </c>
      <c r="J2430" s="0">
        <v>42</v>
      </c>
    </row>
    <row r="2431" spans="1:10" customHeight="0">
      <c r="A2431" s="0">
        <f>HYPERLINK("https://dl.dropboxusercontent.com/scl/fi/xtxa6107wei3ftbletfwp/striped-cuffed-sl-110827-tn.jpg?rlkey=o8gij9jtomodbx3ddjre43769&amp;dl=0","Click to download Image")</f>
      </c>
      <c r="C2431" s="0" t="inlineStr">
        <is>
          <t>ISU Cyclones Beanie</t>
        </is>
      </c>
      <c r="D2431" s="0" t="inlineStr">
        <is>
          <t>'110827</t>
        </is>
      </c>
      <c r="E2431" s="0" t="inlineStr">
        <is>
          <t>ISU GOLD STRIPE:110827</t>
        </is>
      </c>
      <c r="F2431" s="0" t="inlineStr">
        <is>
          <t>'700110827015</t>
        </is>
      </c>
      <c r="G2431" s="0" t="inlineStr">
        <is>
          <t>MENS</t>
        </is>
      </c>
      <c r="H2431" s="0" t="inlineStr">
        <is>
          <t>ADULT</t>
        </is>
      </c>
      <c r="I2431" s="0">
        <v>14.99</v>
      </c>
      <c r="J2431" s="0">
        <v>29</v>
      </c>
    </row>
    <row r="2432" spans="1:10" customHeight="0">
      <c r="A2432" s="0">
        <f>HYPERLINK("https://dl.dropboxusercontent.com/scl/fi/m37yyoido5acjqi55f5gy/11082894265.jpg?rlkey=u375bzrngngz0si4h89c7fnop&amp;dl=0","Click to download Image")</f>
      </c>
      <c r="C2432" s="0" t="inlineStr">
        <is>
          <t>ISU Cyclones Beanie</t>
        </is>
      </c>
      <c r="D2432" s="0" t="inlineStr">
        <is>
          <t>'110828</t>
        </is>
      </c>
      <c r="E2432" s="0" t="inlineStr">
        <is>
          <t>ISU GOLD UNCUFFED:110828</t>
        </is>
      </c>
      <c r="F2432" s="0" t="inlineStr">
        <is>
          <t>'700110828012</t>
        </is>
      </c>
      <c r="G2432" s="0" t="inlineStr">
        <is>
          <t>MENS</t>
        </is>
      </c>
      <c r="H2432" s="0" t="inlineStr">
        <is>
          <t>ADULT</t>
        </is>
      </c>
      <c r="I2432" s="0">
        <v>14.99</v>
      </c>
      <c r="J2432" s="0">
        <v>60</v>
      </c>
    </row>
    <row r="2433" spans="1:10" customHeight="0">
      <c r="A2433" s="0">
        <f>HYPERLINK("https://dl.dropboxusercontent.com/scl/fi/zndpsuxiefbeefqb63m2l/109194-af.jpg?rlkey=q03sveu7brxcecrmioj6e7z8q&amp;dl=0","Click to download Image")</f>
      </c>
      <c r="B2433" s="0">
        <f>HYPERLINK("https://dl.dropboxusercontent.com/scl/fi/3wgada9xvslt6sth083a3/graphic-update2022-womens.jpg?rlkey=1pryfkrsjeu2tb087xgifx9q3&amp;dl=0","Click to download SizeChart")</f>
      </c>
      <c r="C2433" s="0" t="inlineStr">
        <is>
          <t>Diana Women's Cold Shoulder Shirt</t>
        </is>
      </c>
      <c r="D2433" s="0" t="inlineStr">
        <is>
          <t>'109194</t>
        </is>
      </c>
      <c r="E2433" s="0" t="inlineStr">
        <is>
          <t>ISU DIANA:109194A-S</t>
        </is>
      </c>
      <c r="F2433" s="0" t="inlineStr">
        <is>
          <t>'800109194019</t>
        </is>
      </c>
      <c r="G2433" s="0" t="inlineStr">
        <is>
          <t>WOMENS</t>
        </is>
      </c>
      <c r="H2433" s="0" t="inlineStr">
        <is>
          <t>S</t>
        </is>
      </c>
      <c r="I2433" s="0">
        <v>42.99</v>
      </c>
      <c r="J2433" s="0">
        <v>7</v>
      </c>
    </row>
    <row r="2434" spans="1:10" customHeight="0">
      <c r="A2434" s="0">
        <f>HYPERLINK("https://dl.dropboxusercontent.com/scl/fi/zndpsuxiefbeefqb63m2l/109194-af.jpg?rlkey=q03sveu7brxcecrmioj6e7z8q&amp;dl=0","Click to download Image")</f>
      </c>
      <c r="B2434" s="0">
        <f>HYPERLINK("https://dl.dropboxusercontent.com/scl/fi/3wgada9xvslt6sth083a3/graphic-update2022-womens.jpg?rlkey=1pryfkrsjeu2tb087xgifx9q3&amp;dl=0","Click to download SizeChart")</f>
      </c>
      <c r="C2434" s="0" t="inlineStr">
        <is>
          <t>Diana Women's Cold Shoulder Shirt</t>
        </is>
      </c>
      <c r="D2434" s="0" t="inlineStr">
        <is>
          <t>'109194</t>
        </is>
      </c>
      <c r="E2434" s="0" t="inlineStr">
        <is>
          <t>ISU DIANA:109194B-M</t>
        </is>
      </c>
      <c r="F2434" s="0" t="inlineStr">
        <is>
          <t>'800109194026</t>
        </is>
      </c>
      <c r="G2434" s="0" t="inlineStr">
        <is>
          <t>WOMENS</t>
        </is>
      </c>
      <c r="H2434" s="0" t="inlineStr">
        <is>
          <t>M</t>
        </is>
      </c>
      <c r="I2434" s="0">
        <v>42.99</v>
      </c>
      <c r="J2434" s="0">
        <v>14</v>
      </c>
    </row>
    <row r="2435" spans="1:10" customHeight="0">
      <c r="A2435" s="0">
        <f>HYPERLINK("https://dl.dropboxusercontent.com/scl/fi/zndpsuxiefbeefqb63m2l/109194-af.jpg?rlkey=q03sveu7brxcecrmioj6e7z8q&amp;dl=0","Click to download Image")</f>
      </c>
      <c r="B2435" s="0">
        <f>HYPERLINK("https://dl.dropboxusercontent.com/scl/fi/3wgada9xvslt6sth083a3/graphic-update2022-womens.jpg?rlkey=1pryfkrsjeu2tb087xgifx9q3&amp;dl=0","Click to download SizeChart")</f>
      </c>
      <c r="C2435" s="0" t="inlineStr">
        <is>
          <t>Diana Women's Cold Shoulder Shirt</t>
        </is>
      </c>
      <c r="D2435" s="0" t="inlineStr">
        <is>
          <t>'109194</t>
        </is>
      </c>
      <c r="E2435" s="0" t="inlineStr">
        <is>
          <t>ISU DIANA:109194C-L</t>
        </is>
      </c>
      <c r="F2435" s="0" t="inlineStr">
        <is>
          <t>'800109194033</t>
        </is>
      </c>
      <c r="G2435" s="0" t="inlineStr">
        <is>
          <t>WOMENS</t>
        </is>
      </c>
      <c r="H2435" s="0" t="inlineStr">
        <is>
          <t>L</t>
        </is>
      </c>
      <c r="I2435" s="0">
        <v>42.99</v>
      </c>
      <c r="J2435" s="0">
        <v>16</v>
      </c>
    </row>
    <row r="2436" spans="1:10" customHeight="0">
      <c r="A2436" s="0">
        <f>HYPERLINK("https://dl.dropboxusercontent.com/scl/fi/zndpsuxiefbeefqb63m2l/109194-af.jpg?rlkey=q03sveu7brxcecrmioj6e7z8q&amp;dl=0","Click to download Image")</f>
      </c>
      <c r="B2436" s="0">
        <f>HYPERLINK("https://dl.dropboxusercontent.com/scl/fi/3wgada9xvslt6sth083a3/graphic-update2022-womens.jpg?rlkey=1pryfkrsjeu2tb087xgifx9q3&amp;dl=0","Click to download SizeChart")</f>
      </c>
      <c r="C2436" s="0" t="inlineStr">
        <is>
          <t>Diana Women's Cold Shoulder Shirt</t>
        </is>
      </c>
      <c r="D2436" s="0" t="inlineStr">
        <is>
          <t>'109194</t>
        </is>
      </c>
      <c r="E2436" s="0" t="inlineStr">
        <is>
          <t>ISU DIANA:109194D-XL</t>
        </is>
      </c>
      <c r="F2436" s="0" t="inlineStr">
        <is>
          <t>'800109194040</t>
        </is>
      </c>
      <c r="G2436" s="0" t="inlineStr">
        <is>
          <t>WOMENS</t>
        </is>
      </c>
      <c r="H2436" s="0" t="inlineStr">
        <is>
          <t>XL</t>
        </is>
      </c>
      <c r="I2436" s="0">
        <v>42.99</v>
      </c>
      <c r="J2436" s="0">
        <v>4</v>
      </c>
    </row>
    <row r="2437" spans="1:10" customHeight="0">
      <c r="A2437" s="0">
        <f>HYPERLINK("https://dl.dropboxusercontent.com/scl/fi/zndpsuxiefbeefqb63m2l/109194-af.jpg?rlkey=q03sveu7brxcecrmioj6e7z8q&amp;dl=0","Click to download Image")</f>
      </c>
      <c r="B2437" s="0">
        <f>HYPERLINK("https://dl.dropboxusercontent.com/scl/fi/3wgada9xvslt6sth083a3/graphic-update2022-womens.jpg?rlkey=1pryfkrsjeu2tb087xgifx9q3&amp;dl=0","Click to download SizeChart")</f>
      </c>
      <c r="C2437" s="0" t="inlineStr">
        <is>
          <t>Diana Women's Cold Shoulder Shirt</t>
        </is>
      </c>
      <c r="D2437" s="0" t="inlineStr">
        <is>
          <t>'109194</t>
        </is>
      </c>
      <c r="E2437" s="0" t="inlineStr">
        <is>
          <t>ISU DIANA:109194E-2XL</t>
        </is>
      </c>
      <c r="F2437" s="0" t="inlineStr">
        <is>
          <t>'800109194057</t>
        </is>
      </c>
      <c r="G2437" s="0" t="inlineStr">
        <is>
          <t>WOMENS</t>
        </is>
      </c>
      <c r="H2437" s="0" t="inlineStr">
        <is>
          <t>2XL</t>
        </is>
      </c>
      <c r="I2437" s="0">
        <v>42.99</v>
      </c>
      <c r="J2437" s="0">
        <v>2</v>
      </c>
    </row>
    <row r="2438" spans="1:10" customHeight="0">
      <c r="A2438" s="0">
        <f>HYPERLINK("https://dl.dropboxusercontent.com/scl/fi/zndpsuxiefbeefqb63m2l/109194-af.jpg?rlkey=q03sveu7brxcecrmioj6e7z8q&amp;dl=0","Click to download Image")</f>
      </c>
      <c r="B2438" s="0">
        <f>HYPERLINK("https://dl.dropboxusercontent.com/scl/fi/3wgada9xvslt6sth083a3/graphic-update2022-womens.jpg?rlkey=1pryfkrsjeu2tb087xgifx9q3&amp;dl=0","Click to download SizeChart")</f>
      </c>
      <c r="C2438" s="0" t="inlineStr">
        <is>
          <t>Diana Women's Cold Shoulder Shirt</t>
        </is>
      </c>
      <c r="D2438" s="0" t="inlineStr">
        <is>
          <t>'109194</t>
        </is>
      </c>
      <c r="E2438" s="0" t="inlineStr">
        <is>
          <t>ISU DIANA:109194F-3XL</t>
        </is>
      </c>
      <c r="F2438" s="0" t="inlineStr">
        <is>
          <t>'800109194064</t>
        </is>
      </c>
      <c r="G2438" s="0" t="inlineStr">
        <is>
          <t>WOMENS</t>
        </is>
      </c>
      <c r="H2438" s="0" t="inlineStr">
        <is>
          <t>3XL</t>
        </is>
      </c>
      <c r="I2438" s="0">
        <v>42.99</v>
      </c>
      <c r="J2438" s="0">
        <v>4</v>
      </c>
    </row>
    <row r="2439" spans="1:10" customHeight="0">
      <c r="A2439" s="0">
        <f>HYPERLINK("https://dl.dropboxusercontent.com/scl/fi/7lwegahmqdwdcfvlshpjq/96000af.jpg?rlkey=ina6jij59hplrg2fcxq7u0cre&amp;dl=0","Click to download Image")</f>
      </c>
      <c r="C2439" s="0" t="inlineStr">
        <is>
          <t>Garret Sweatshirt Duffle</t>
        </is>
      </c>
      <c r="D2439" s="0" t="inlineStr">
        <is>
          <t>'96000</t>
        </is>
      </c>
      <c r="E2439" s="0" t="inlineStr">
        <is>
          <t>GARRET:96000 ISU</t>
        </is>
      </c>
      <c r="F2439" s="0" t="inlineStr">
        <is>
          <t>'000000000000</t>
        </is>
      </c>
      <c r="I2439" s="0">
        <v>29.99</v>
      </c>
      <c r="J2439" s="0">
        <v>353</v>
      </c>
    </row>
    <row r="2440" spans="1:10" customHeight="0">
      <c r="A2440" s="0">
        <f>HYPERLINK("https://dl.dropboxusercontent.com/scl/fi/0tg5bs2auzh0ucb6cqr3w/111554af.png?rlkey=c53ye7fwsrthq2363lbpb7n5v&amp;dl=0","Click to download Image")</f>
      </c>
      <c r="B2440" s="0">
        <f>HYPERLINK("https://dl.dropboxusercontent.com/scl/fi/0v8kkqncln7ig4n66rxhj/mens-hoodie-size-chartsprice.jpg?rlkey=t9ks3fri96npkovqu1kvd1ncg&amp;dl=0","Click to download SizeChart")</f>
      </c>
      <c r="C2440" s="0" t="inlineStr">
        <is>
          <t>Price Mens Hoodie</t>
        </is>
      </c>
      <c r="D2440" s="0" t="inlineStr">
        <is>
          <t>'111554</t>
        </is>
      </c>
      <c r="E2440" s="0" t="inlineStr">
        <is>
          <t>ISU PRICE GREY:111554A-S</t>
        </is>
      </c>
      <c r="F2440" s="0" t="inlineStr">
        <is>
          <t>'801111554044</t>
        </is>
      </c>
      <c r="G2440" s="0" t="inlineStr">
        <is>
          <t>MENS</t>
        </is>
      </c>
      <c r="H2440" s="0" t="inlineStr">
        <is>
          <t>S</t>
        </is>
      </c>
      <c r="I2440" s="0">
        <v>54.99</v>
      </c>
      <c r="J2440" s="0">
        <v>0</v>
      </c>
    </row>
    <row r="2441" spans="1:10" customHeight="0">
      <c r="A2441" s="0">
        <f>HYPERLINK("https://dl.dropboxusercontent.com/scl/fi/0tg5bs2auzh0ucb6cqr3w/111554af.png?rlkey=c53ye7fwsrthq2363lbpb7n5v&amp;dl=0","Click to download Image")</f>
      </c>
      <c r="B2441" s="0">
        <f>HYPERLINK("https://dl.dropboxusercontent.com/scl/fi/0v8kkqncln7ig4n66rxhj/mens-hoodie-size-chartsprice.jpg?rlkey=t9ks3fri96npkovqu1kvd1ncg&amp;dl=0","Click to download SizeChart")</f>
      </c>
      <c r="C2441" s="0" t="inlineStr">
        <is>
          <t>Price Mens Hoodie</t>
        </is>
      </c>
      <c r="D2441" s="0" t="inlineStr">
        <is>
          <t>'111554</t>
        </is>
      </c>
      <c r="E2441" s="0" t="inlineStr">
        <is>
          <t>ISU PRICE GREY:111554B-M</t>
        </is>
      </c>
      <c r="F2441" s="0" t="inlineStr">
        <is>
          <t>'801111554051</t>
        </is>
      </c>
      <c r="G2441" s="0" t="inlineStr">
        <is>
          <t>MENS</t>
        </is>
      </c>
      <c r="H2441" s="0" t="inlineStr">
        <is>
          <t>M</t>
        </is>
      </c>
      <c r="I2441" s="0">
        <v>54.99</v>
      </c>
      <c r="J2441" s="0">
        <v>4</v>
      </c>
    </row>
    <row r="2442" spans="1:10" customHeight="0">
      <c r="A2442" s="0">
        <f>HYPERLINK("https://dl.dropboxusercontent.com/scl/fi/0tg5bs2auzh0ucb6cqr3w/111554af.png?rlkey=c53ye7fwsrthq2363lbpb7n5v&amp;dl=0","Click to download Image")</f>
      </c>
      <c r="B2442" s="0">
        <f>HYPERLINK("https://dl.dropboxusercontent.com/scl/fi/0v8kkqncln7ig4n66rxhj/mens-hoodie-size-chartsprice.jpg?rlkey=t9ks3fri96npkovqu1kvd1ncg&amp;dl=0","Click to download SizeChart")</f>
      </c>
      <c r="C2442" s="0" t="inlineStr">
        <is>
          <t>Price Mens Hoodie</t>
        </is>
      </c>
      <c r="D2442" s="0" t="inlineStr">
        <is>
          <t>'111554</t>
        </is>
      </c>
      <c r="E2442" s="0" t="inlineStr">
        <is>
          <t>ISU PRICE GREY:111554C-L</t>
        </is>
      </c>
      <c r="F2442" s="0" t="inlineStr">
        <is>
          <t>'801111554068</t>
        </is>
      </c>
      <c r="G2442" s="0" t="inlineStr">
        <is>
          <t>MENS</t>
        </is>
      </c>
      <c r="H2442" s="0" t="inlineStr">
        <is>
          <t>L</t>
        </is>
      </c>
      <c r="I2442" s="0">
        <v>54.99</v>
      </c>
      <c r="J2442" s="0">
        <v>0</v>
      </c>
    </row>
    <row r="2443" spans="1:10" customHeight="0">
      <c r="A2443" s="0">
        <f>HYPERLINK("https://dl.dropboxusercontent.com/scl/fi/0tg5bs2auzh0ucb6cqr3w/111554af.png?rlkey=c53ye7fwsrthq2363lbpb7n5v&amp;dl=0","Click to download Image")</f>
      </c>
      <c r="B2443" s="0">
        <f>HYPERLINK("https://dl.dropboxusercontent.com/scl/fi/0v8kkqncln7ig4n66rxhj/mens-hoodie-size-chartsprice.jpg?rlkey=t9ks3fri96npkovqu1kvd1ncg&amp;dl=0","Click to download SizeChart")</f>
      </c>
      <c r="C2443" s="0" t="inlineStr">
        <is>
          <t>Price Mens Hoodie</t>
        </is>
      </c>
      <c r="D2443" s="0" t="inlineStr">
        <is>
          <t>'111554</t>
        </is>
      </c>
      <c r="E2443" s="0" t="inlineStr">
        <is>
          <t>ISU PRICE GREY:111554D-XL</t>
        </is>
      </c>
      <c r="F2443" s="0" t="inlineStr">
        <is>
          <t>'801111554075</t>
        </is>
      </c>
      <c r="G2443" s="0" t="inlineStr">
        <is>
          <t>MENS</t>
        </is>
      </c>
      <c r="H2443" s="0" t="inlineStr">
        <is>
          <t>XL</t>
        </is>
      </c>
      <c r="I2443" s="0">
        <v>54.99</v>
      </c>
      <c r="J2443" s="0">
        <v>1</v>
      </c>
    </row>
    <row r="2444" spans="1:10" customHeight="0">
      <c r="A2444" s="0">
        <f>HYPERLINK("https://dl.dropboxusercontent.com/scl/fi/0tg5bs2auzh0ucb6cqr3w/111554af.png?rlkey=c53ye7fwsrthq2363lbpb7n5v&amp;dl=0","Click to download Image")</f>
      </c>
      <c r="B2444" s="0">
        <f>HYPERLINK("https://dl.dropboxusercontent.com/scl/fi/0v8kkqncln7ig4n66rxhj/mens-hoodie-size-chartsprice.jpg?rlkey=t9ks3fri96npkovqu1kvd1ncg&amp;dl=0","Click to download SizeChart")</f>
      </c>
      <c r="C2444" s="0" t="inlineStr">
        <is>
          <t>Price Mens Hoodie</t>
        </is>
      </c>
      <c r="D2444" s="0" t="inlineStr">
        <is>
          <t>'111554</t>
        </is>
      </c>
      <c r="E2444" s="0" t="inlineStr">
        <is>
          <t>ISU PRICE GREY:111554E-2XL</t>
        </is>
      </c>
      <c r="F2444" s="0" t="inlineStr">
        <is>
          <t>'801111554082</t>
        </is>
      </c>
      <c r="G2444" s="0" t="inlineStr">
        <is>
          <t>MENS</t>
        </is>
      </c>
      <c r="H2444" s="0" t="inlineStr">
        <is>
          <t>2XL</t>
        </is>
      </c>
      <c r="I2444" s="0">
        <v>56.99</v>
      </c>
      <c r="J2444" s="0">
        <v>3</v>
      </c>
    </row>
    <row r="2445" spans="1:10" customHeight="0">
      <c r="A2445" s="0">
        <f>HYPERLINK("https://dl.dropboxusercontent.com/scl/fi/0tg5bs2auzh0ucb6cqr3w/111554af.png?rlkey=c53ye7fwsrthq2363lbpb7n5v&amp;dl=0","Click to download Image")</f>
      </c>
      <c r="B2445" s="0">
        <f>HYPERLINK("https://dl.dropboxusercontent.com/scl/fi/0v8kkqncln7ig4n66rxhj/mens-hoodie-size-chartsprice.jpg?rlkey=t9ks3fri96npkovqu1kvd1ncg&amp;dl=0","Click to download SizeChart")</f>
      </c>
      <c r="C2445" s="0" t="inlineStr">
        <is>
          <t>Price Mens Hoodie</t>
        </is>
      </c>
      <c r="D2445" s="0" t="inlineStr">
        <is>
          <t>'111554</t>
        </is>
      </c>
      <c r="E2445" s="0" t="inlineStr">
        <is>
          <t>ISU PRICE GREY:111554F-3XL</t>
        </is>
      </c>
      <c r="F2445" s="0" t="inlineStr">
        <is>
          <t>'801111554099</t>
        </is>
      </c>
      <c r="G2445" s="0" t="inlineStr">
        <is>
          <t>MENS</t>
        </is>
      </c>
      <c r="H2445" s="0" t="inlineStr">
        <is>
          <t>3XL</t>
        </is>
      </c>
      <c r="I2445" s="0">
        <v>56.99</v>
      </c>
      <c r="J2445" s="0">
        <v>0</v>
      </c>
    </row>
    <row r="2446" spans="1:10" customHeight="0">
      <c r="A2446" s="0">
        <f>HYPERLINK("https://dl.dropboxusercontent.com/scl/fi/0tg5bs2auzh0ucb6cqr3w/111554af.png?rlkey=c53ye7fwsrthq2363lbpb7n5v&amp;dl=0","Click to download Image")</f>
      </c>
      <c r="B2446" s="0">
        <f>HYPERLINK("https://dl.dropboxusercontent.com/scl/fi/0v8kkqncln7ig4n66rxhj/mens-hoodie-size-chartsprice.jpg?rlkey=t9ks3fri96npkovqu1kvd1ncg&amp;dl=0","Click to download SizeChart")</f>
      </c>
      <c r="C2446" s="0" t="inlineStr">
        <is>
          <t>Price Mens Hoodie</t>
        </is>
      </c>
      <c r="D2446" s="0" t="inlineStr">
        <is>
          <t>'111554</t>
        </is>
      </c>
      <c r="E2446" s="0" t="inlineStr">
        <is>
          <t>ISU PRICE GREY 12 PACK:111554Z-12PK</t>
        </is>
      </c>
      <c r="F2446" s="0" t="inlineStr">
        <is>
          <t>'801111554990</t>
        </is>
      </c>
      <c r="G2446" s="0" t="inlineStr">
        <is>
          <t>MENS</t>
        </is>
      </c>
      <c r="H2446" s="0" t="inlineStr">
        <is>
          <t>12 PACK</t>
        </is>
      </c>
      <c r="I2446" s="0">
        <v>641.88</v>
      </c>
      <c r="J2446" s="0">
        <v>0</v>
      </c>
    </row>
    <row r="2447" spans="1:10" customHeight="0">
      <c r="A2447" s="0">
        <f>HYPERLINK("https://dl.dropboxusercontent.com/scl/fi/6164sm16vsuuga7cwmq3g/111553af.png?rlkey=7sf5inflqz9qspl2yu5747xto&amp;dl=0","Click to download Image")</f>
      </c>
      <c r="B2447" s="0">
        <f>HYPERLINK("https://dl.dropboxusercontent.com/scl/fi/0v8kkqncln7ig4n66rxhj/mens-hoodie-size-chartsprice.jpg?rlkey=t9ks3fri96npkovqu1kvd1ncg&amp;dl=0","Click to download SizeChart")</f>
      </c>
      <c r="C2447" s="0" t="inlineStr">
        <is>
          <t>Price Mens Hoodie</t>
        </is>
      </c>
      <c r="D2447" s="0" t="inlineStr">
        <is>
          <t>'111553</t>
        </is>
      </c>
      <c r="E2447" s="0" t="inlineStr">
        <is>
          <t>ISU PRICE CARDINAL:111553A-S</t>
        </is>
      </c>
      <c r="F2447" s="0" t="inlineStr">
        <is>
          <t>'801111553047</t>
        </is>
      </c>
      <c r="G2447" s="0" t="inlineStr">
        <is>
          <t>MENS</t>
        </is>
      </c>
      <c r="H2447" s="0" t="inlineStr">
        <is>
          <t>S</t>
        </is>
      </c>
      <c r="I2447" s="0">
        <v>54.99</v>
      </c>
      <c r="J2447" s="0">
        <v>0</v>
      </c>
    </row>
    <row r="2448" spans="1:10" customHeight="0">
      <c r="A2448" s="0">
        <f>HYPERLINK("https://dl.dropboxusercontent.com/scl/fi/6164sm16vsuuga7cwmq3g/111553af.png?rlkey=7sf5inflqz9qspl2yu5747xto&amp;dl=0","Click to download Image")</f>
      </c>
      <c r="B2448" s="0">
        <f>HYPERLINK("https://dl.dropboxusercontent.com/scl/fi/0v8kkqncln7ig4n66rxhj/mens-hoodie-size-chartsprice.jpg?rlkey=t9ks3fri96npkovqu1kvd1ncg&amp;dl=0","Click to download SizeChart")</f>
      </c>
      <c r="C2448" s="0" t="inlineStr">
        <is>
          <t>Price Mens Hoodie</t>
        </is>
      </c>
      <c r="D2448" s="0" t="inlineStr">
        <is>
          <t>'111553</t>
        </is>
      </c>
      <c r="E2448" s="0" t="inlineStr">
        <is>
          <t>ISU PRICE CARDINAL:111553B-M</t>
        </is>
      </c>
      <c r="F2448" s="0" t="inlineStr">
        <is>
          <t>'801111553054</t>
        </is>
      </c>
      <c r="G2448" s="0" t="inlineStr">
        <is>
          <t>MENS</t>
        </is>
      </c>
      <c r="H2448" s="0" t="inlineStr">
        <is>
          <t>M</t>
        </is>
      </c>
      <c r="I2448" s="0">
        <v>54.99</v>
      </c>
      <c r="J2448" s="0">
        <v>2</v>
      </c>
    </row>
    <row r="2449" spans="1:10" customHeight="0">
      <c r="A2449" s="0">
        <f>HYPERLINK("https://dl.dropboxusercontent.com/scl/fi/6164sm16vsuuga7cwmq3g/111553af.png?rlkey=7sf5inflqz9qspl2yu5747xto&amp;dl=0","Click to download Image")</f>
      </c>
      <c r="B2449" s="0">
        <f>HYPERLINK("https://dl.dropboxusercontent.com/scl/fi/0v8kkqncln7ig4n66rxhj/mens-hoodie-size-chartsprice.jpg?rlkey=t9ks3fri96npkovqu1kvd1ncg&amp;dl=0","Click to download SizeChart")</f>
      </c>
      <c r="C2449" s="0" t="inlineStr">
        <is>
          <t>Price Mens Hoodie</t>
        </is>
      </c>
      <c r="D2449" s="0" t="inlineStr">
        <is>
          <t>'111553</t>
        </is>
      </c>
      <c r="E2449" s="0" t="inlineStr">
        <is>
          <t>ISU PRICE CARDINAL:111553C-L</t>
        </is>
      </c>
      <c r="F2449" s="0" t="inlineStr">
        <is>
          <t>'801111553061</t>
        </is>
      </c>
      <c r="G2449" s="0" t="inlineStr">
        <is>
          <t>MENS</t>
        </is>
      </c>
      <c r="H2449" s="0" t="inlineStr">
        <is>
          <t>L</t>
        </is>
      </c>
      <c r="I2449" s="0">
        <v>54.99</v>
      </c>
      <c r="J2449" s="0">
        <v>0</v>
      </c>
    </row>
    <row r="2450" spans="1:10" customHeight="0">
      <c r="A2450" s="0">
        <f>HYPERLINK("https://dl.dropboxusercontent.com/scl/fi/6164sm16vsuuga7cwmq3g/111553af.png?rlkey=7sf5inflqz9qspl2yu5747xto&amp;dl=0","Click to download Image")</f>
      </c>
      <c r="B2450" s="0">
        <f>HYPERLINK("https://dl.dropboxusercontent.com/scl/fi/0v8kkqncln7ig4n66rxhj/mens-hoodie-size-chartsprice.jpg?rlkey=t9ks3fri96npkovqu1kvd1ncg&amp;dl=0","Click to download SizeChart")</f>
      </c>
      <c r="C2450" s="0" t="inlineStr">
        <is>
          <t>Price Mens Hoodie</t>
        </is>
      </c>
      <c r="D2450" s="0" t="inlineStr">
        <is>
          <t>'111553</t>
        </is>
      </c>
      <c r="E2450" s="0" t="inlineStr">
        <is>
          <t>ISU PRICE CARDINAL:111553D-XL</t>
        </is>
      </c>
      <c r="F2450" s="0" t="inlineStr">
        <is>
          <t>'801111553078</t>
        </is>
      </c>
      <c r="G2450" s="0" t="inlineStr">
        <is>
          <t>MENS</t>
        </is>
      </c>
      <c r="H2450" s="0" t="inlineStr">
        <is>
          <t>XL</t>
        </is>
      </c>
      <c r="I2450" s="0">
        <v>54.99</v>
      </c>
      <c r="J2450" s="0">
        <v>0</v>
      </c>
    </row>
    <row r="2451" spans="1:10" customHeight="0">
      <c r="A2451" s="0">
        <f>HYPERLINK("https://dl.dropboxusercontent.com/scl/fi/6164sm16vsuuga7cwmq3g/111553af.png?rlkey=7sf5inflqz9qspl2yu5747xto&amp;dl=0","Click to download Image")</f>
      </c>
      <c r="B2451" s="0">
        <f>HYPERLINK("https://dl.dropboxusercontent.com/scl/fi/0v8kkqncln7ig4n66rxhj/mens-hoodie-size-chartsprice.jpg?rlkey=t9ks3fri96npkovqu1kvd1ncg&amp;dl=0","Click to download SizeChart")</f>
      </c>
      <c r="C2451" s="0" t="inlineStr">
        <is>
          <t>Price Mens Hoodie</t>
        </is>
      </c>
      <c r="D2451" s="0" t="inlineStr">
        <is>
          <t>'111553</t>
        </is>
      </c>
      <c r="E2451" s="0" t="inlineStr">
        <is>
          <t>ISU PRICE CARDINAL:111553E-2XL</t>
        </is>
      </c>
      <c r="F2451" s="0" t="inlineStr">
        <is>
          <t>'801111553085</t>
        </is>
      </c>
      <c r="G2451" s="0" t="inlineStr">
        <is>
          <t>MENS</t>
        </is>
      </c>
      <c r="H2451" s="0" t="inlineStr">
        <is>
          <t>2XL</t>
        </is>
      </c>
      <c r="I2451" s="0">
        <v>56.99</v>
      </c>
      <c r="J2451" s="0">
        <v>0</v>
      </c>
    </row>
    <row r="2452" spans="1:10" customHeight="0">
      <c r="A2452" s="0">
        <f>HYPERLINK("https://dl.dropboxusercontent.com/scl/fi/6164sm16vsuuga7cwmq3g/111553af.png?rlkey=7sf5inflqz9qspl2yu5747xto&amp;dl=0","Click to download Image")</f>
      </c>
      <c r="B2452" s="0">
        <f>HYPERLINK("https://dl.dropboxusercontent.com/scl/fi/0v8kkqncln7ig4n66rxhj/mens-hoodie-size-chartsprice.jpg?rlkey=t9ks3fri96npkovqu1kvd1ncg&amp;dl=0","Click to download SizeChart")</f>
      </c>
      <c r="C2452" s="0" t="inlineStr">
        <is>
          <t>Price Mens Hoodie</t>
        </is>
      </c>
      <c r="D2452" s="0" t="inlineStr">
        <is>
          <t>'111553</t>
        </is>
      </c>
      <c r="E2452" s="0" t="inlineStr">
        <is>
          <t>ISU PRICE CARDINAL:111553F-3XL</t>
        </is>
      </c>
      <c r="F2452" s="0" t="inlineStr">
        <is>
          <t>'801111553092</t>
        </is>
      </c>
      <c r="G2452" s="0" t="inlineStr">
        <is>
          <t>MENS</t>
        </is>
      </c>
      <c r="H2452" s="0" t="inlineStr">
        <is>
          <t>3XL</t>
        </is>
      </c>
      <c r="I2452" s="0">
        <v>56.99</v>
      </c>
      <c r="J2452" s="0">
        <v>0</v>
      </c>
    </row>
    <row r="2453" spans="1:10" customHeight="0">
      <c r="A2453" s="0">
        <f>HYPERLINK("https://dl.dropboxusercontent.com/scl/fi/6164sm16vsuuga7cwmq3g/111553af.png?rlkey=7sf5inflqz9qspl2yu5747xto&amp;dl=0","Click to download Image")</f>
      </c>
      <c r="B2453" s="0">
        <f>HYPERLINK("https://dl.dropboxusercontent.com/scl/fi/0v8kkqncln7ig4n66rxhj/mens-hoodie-size-chartsprice.jpg?rlkey=t9ks3fri96npkovqu1kvd1ncg&amp;dl=0","Click to download SizeChart")</f>
      </c>
      <c r="C2453" s="0" t="inlineStr">
        <is>
          <t>Price Mens Hoodie</t>
        </is>
      </c>
      <c r="D2453" s="0" t="inlineStr">
        <is>
          <t>'111553</t>
        </is>
      </c>
      <c r="E2453" s="0" t="inlineStr">
        <is>
          <t>ISU PRICE CARDINAL 12 PACK:111553Z-12PK</t>
        </is>
      </c>
      <c r="F2453" s="0" t="inlineStr">
        <is>
          <t>'801111553993</t>
        </is>
      </c>
      <c r="G2453" s="0" t="inlineStr">
        <is>
          <t>MENS</t>
        </is>
      </c>
      <c r="H2453" s="0" t="inlineStr">
        <is>
          <t>12 PACK</t>
        </is>
      </c>
      <c r="I2453" s="0">
        <v>641.88</v>
      </c>
      <c r="J2453" s="0">
        <v>0</v>
      </c>
    </row>
    <row r="2454" spans="1:10" customHeight="0">
      <c r="A2454" s="0">
        <f>HYPERLINK("https://dl.dropboxusercontent.com/scl/fi/bfsqne40fupcv3jggdps3/isu-blkaf.jpg?rlkey=i3b1f2iztp9i9u3h0jjpduv0p&amp;dl=0","Click to download Image")</f>
      </c>
      <c r="B2454" s="0">
        <f>HYPERLINK("https://dl.dropboxusercontent.com/scl/fi/0v8kkqncln7ig4n66rxhj/mens-hoodie-size-chartsprice.jpg?rlkey=t9ks3fri96npkovqu1kvd1ncg&amp;dl=0","Click to download SizeChart")</f>
      </c>
      <c r="C2454" s="0" t="inlineStr">
        <is>
          <t>Price Mens Hoodie</t>
        </is>
      </c>
      <c r="D2454" s="0" t="inlineStr">
        <is>
          <t>'121341</t>
        </is>
      </c>
      <c r="E2454" s="0" t="inlineStr">
        <is>
          <t>ISU PRICE M BLK WHT:121341A-S</t>
        </is>
      </c>
      <c r="F2454" s="0" t="inlineStr">
        <is>
          <t>'800121341040</t>
        </is>
      </c>
      <c r="G2454" s="0" t="inlineStr">
        <is>
          <t>MENS</t>
        </is>
      </c>
      <c r="H2454" s="0" t="inlineStr">
        <is>
          <t>S</t>
        </is>
      </c>
      <c r="I2454" s="0">
        <v>54.99</v>
      </c>
      <c r="J2454" s="0">
        <v>10</v>
      </c>
    </row>
    <row r="2455" spans="1:10" customHeight="0">
      <c r="A2455" s="0">
        <f>HYPERLINK("https://dl.dropboxusercontent.com/scl/fi/bfsqne40fupcv3jggdps3/isu-blkaf.jpg?rlkey=i3b1f2iztp9i9u3h0jjpduv0p&amp;dl=0","Click to download Image")</f>
      </c>
      <c r="B2455" s="0">
        <f>HYPERLINK("https://dl.dropboxusercontent.com/scl/fi/0v8kkqncln7ig4n66rxhj/mens-hoodie-size-chartsprice.jpg?rlkey=t9ks3fri96npkovqu1kvd1ncg&amp;dl=0","Click to download SizeChart")</f>
      </c>
      <c r="C2455" s="0" t="inlineStr">
        <is>
          <t>Price Mens Hoodie</t>
        </is>
      </c>
      <c r="D2455" s="0" t="inlineStr">
        <is>
          <t>'121341</t>
        </is>
      </c>
      <c r="E2455" s="0" t="inlineStr">
        <is>
          <t>ISU PRICE M BLK WHT:121341B-M</t>
        </is>
      </c>
      <c r="F2455" s="0" t="inlineStr">
        <is>
          <t>'800121341057</t>
        </is>
      </c>
      <c r="G2455" s="0" t="inlineStr">
        <is>
          <t>MENS</t>
        </is>
      </c>
      <c r="H2455" s="0" t="inlineStr">
        <is>
          <t>M</t>
        </is>
      </c>
      <c r="I2455" s="0">
        <v>54.99</v>
      </c>
      <c r="J2455" s="0">
        <v>15</v>
      </c>
    </row>
    <row r="2456" spans="1:10" customHeight="0">
      <c r="A2456" s="0">
        <f>HYPERLINK("https://dl.dropboxusercontent.com/scl/fi/bfsqne40fupcv3jggdps3/isu-blkaf.jpg?rlkey=i3b1f2iztp9i9u3h0jjpduv0p&amp;dl=0","Click to download Image")</f>
      </c>
      <c r="B2456" s="0">
        <f>HYPERLINK("https://dl.dropboxusercontent.com/scl/fi/0v8kkqncln7ig4n66rxhj/mens-hoodie-size-chartsprice.jpg?rlkey=t9ks3fri96npkovqu1kvd1ncg&amp;dl=0","Click to download SizeChart")</f>
      </c>
      <c r="C2456" s="0" t="inlineStr">
        <is>
          <t>Price Mens Hoodie</t>
        </is>
      </c>
      <c r="D2456" s="0" t="inlineStr">
        <is>
          <t>'121341</t>
        </is>
      </c>
      <c r="E2456" s="0" t="inlineStr">
        <is>
          <t>ISU PRICE M BLK WHT:121341C-L</t>
        </is>
      </c>
      <c r="F2456" s="0" t="inlineStr">
        <is>
          <t>'800121341064</t>
        </is>
      </c>
      <c r="G2456" s="0" t="inlineStr">
        <is>
          <t>MENS</t>
        </is>
      </c>
      <c r="H2456" s="0" t="inlineStr">
        <is>
          <t>L</t>
        </is>
      </c>
      <c r="I2456" s="0">
        <v>54.99</v>
      </c>
      <c r="J2456" s="0">
        <v>0</v>
      </c>
    </row>
    <row r="2457" spans="1:10" customHeight="0">
      <c r="A2457" s="0">
        <f>HYPERLINK("https://dl.dropboxusercontent.com/scl/fi/bfsqne40fupcv3jggdps3/isu-blkaf.jpg?rlkey=i3b1f2iztp9i9u3h0jjpduv0p&amp;dl=0","Click to download Image")</f>
      </c>
      <c r="B2457" s="0">
        <f>HYPERLINK("https://dl.dropboxusercontent.com/scl/fi/0v8kkqncln7ig4n66rxhj/mens-hoodie-size-chartsprice.jpg?rlkey=t9ks3fri96npkovqu1kvd1ncg&amp;dl=0","Click to download SizeChart")</f>
      </c>
      <c r="C2457" s="0" t="inlineStr">
        <is>
          <t>Price Mens Hoodie</t>
        </is>
      </c>
      <c r="D2457" s="0" t="inlineStr">
        <is>
          <t>'121341</t>
        </is>
      </c>
      <c r="E2457" s="0" t="inlineStr">
        <is>
          <t>ISU PRICE M BLK WHT:121341D-XL</t>
        </is>
      </c>
      <c r="F2457" s="0" t="inlineStr">
        <is>
          <t>'800121341071</t>
        </is>
      </c>
      <c r="G2457" s="0" t="inlineStr">
        <is>
          <t>MENS</t>
        </is>
      </c>
      <c r="H2457" s="0" t="inlineStr">
        <is>
          <t>XL</t>
        </is>
      </c>
      <c r="I2457" s="0">
        <v>54.99</v>
      </c>
      <c r="J2457" s="0">
        <v>13</v>
      </c>
    </row>
    <row r="2458" spans="1:10" customHeight="0">
      <c r="A2458" s="0">
        <f>HYPERLINK("https://dl.dropboxusercontent.com/scl/fi/bfsqne40fupcv3jggdps3/isu-blkaf.jpg?rlkey=i3b1f2iztp9i9u3h0jjpduv0p&amp;dl=0","Click to download Image")</f>
      </c>
      <c r="B2458" s="0">
        <f>HYPERLINK("https://dl.dropboxusercontent.com/scl/fi/0v8kkqncln7ig4n66rxhj/mens-hoodie-size-chartsprice.jpg?rlkey=t9ks3fri96npkovqu1kvd1ncg&amp;dl=0","Click to download SizeChart")</f>
      </c>
      <c r="C2458" s="0" t="inlineStr">
        <is>
          <t>Price Mens Hoodie</t>
        </is>
      </c>
      <c r="D2458" s="0" t="inlineStr">
        <is>
          <t>'121341</t>
        </is>
      </c>
      <c r="E2458" s="0" t="inlineStr">
        <is>
          <t>ISU PRICE M BLK WHT:121341E-2XL</t>
        </is>
      </c>
      <c r="F2458" s="0" t="inlineStr">
        <is>
          <t>'800121341088</t>
        </is>
      </c>
      <c r="G2458" s="0" t="inlineStr">
        <is>
          <t>MENS</t>
        </is>
      </c>
      <c r="H2458" s="0" t="inlineStr">
        <is>
          <t>2XL</t>
        </is>
      </c>
      <c r="I2458" s="0">
        <v>56.99</v>
      </c>
      <c r="J2458" s="0">
        <v>4</v>
      </c>
    </row>
    <row r="2459" spans="1:10" customHeight="0">
      <c r="A2459" s="0">
        <f>HYPERLINK("https://dl.dropboxusercontent.com/scl/fi/bfsqne40fupcv3jggdps3/isu-blkaf.jpg?rlkey=i3b1f2iztp9i9u3h0jjpduv0p&amp;dl=0","Click to download Image")</f>
      </c>
      <c r="B2459" s="0">
        <f>HYPERLINK("https://dl.dropboxusercontent.com/scl/fi/0v8kkqncln7ig4n66rxhj/mens-hoodie-size-chartsprice.jpg?rlkey=t9ks3fri96npkovqu1kvd1ncg&amp;dl=0","Click to download SizeChart")</f>
      </c>
      <c r="C2459" s="0" t="inlineStr">
        <is>
          <t>Price Mens Hoodie</t>
        </is>
      </c>
      <c r="D2459" s="0" t="inlineStr">
        <is>
          <t>'121341</t>
        </is>
      </c>
      <c r="E2459" s="0" t="inlineStr">
        <is>
          <t>ISU PRICE M BLK WHT:121341F-3XL</t>
        </is>
      </c>
      <c r="F2459" s="0" t="inlineStr">
        <is>
          <t>'800121341095</t>
        </is>
      </c>
      <c r="G2459" s="0" t="inlineStr">
        <is>
          <t>MENS</t>
        </is>
      </c>
      <c r="H2459" s="0" t="inlineStr">
        <is>
          <t>3XL</t>
        </is>
      </c>
      <c r="I2459" s="0">
        <v>56.99</v>
      </c>
      <c r="J2459" s="0">
        <v>1</v>
      </c>
    </row>
    <row r="2460" spans="1:10" customHeight="0">
      <c r="A2460" s="0">
        <f>HYPERLINK("https://dl.dropboxusercontent.com/scl/fi/bfsqne40fupcv3jggdps3/isu-blkaf.jpg?rlkey=i3b1f2iztp9i9u3h0jjpduv0p&amp;dl=0","Click to download Image")</f>
      </c>
      <c r="B2460" s="0">
        <f>HYPERLINK("https://dl.dropboxusercontent.com/scl/fi/0v8kkqncln7ig4n66rxhj/mens-hoodie-size-chartsprice.jpg?rlkey=t9ks3fri96npkovqu1kvd1ncg&amp;dl=0","Click to download SizeChart")</f>
      </c>
      <c r="C2460" s="0" t="inlineStr">
        <is>
          <t>Price Mens Hoodie</t>
        </is>
      </c>
      <c r="D2460" s="0" t="inlineStr">
        <is>
          <t>'121341</t>
        </is>
      </c>
      <c r="E2460" s="0" t="inlineStr">
        <is>
          <t>ISU PRICE BLACK 12 PACK (121341)</t>
        </is>
      </c>
      <c r="F2460" s="0" t="inlineStr">
        <is>
          <t>'800109533993</t>
        </is>
      </c>
      <c r="G2460" s="0" t="inlineStr">
        <is>
          <t>MENS</t>
        </is>
      </c>
      <c r="H2460" s="0" t="inlineStr">
        <is>
          <t>12 PACK</t>
        </is>
      </c>
      <c r="I2460" s="0">
        <v>641.88</v>
      </c>
      <c r="J2460" s="0">
        <v>0</v>
      </c>
    </row>
    <row r="2461" spans="1:10" customHeight="0">
      <c r="A2461" s="0">
        <f>HYPERLINK("https://dl.dropboxusercontent.com/scl/fi/49a32m2qlc8169mfe3kb3/111769-af.jpg?rlkey=4cx9yraqh9msjeei8veg7kzs8&amp;dl=0","Click to download Image")</f>
      </c>
      <c r="B2461" s="0">
        <f>HYPERLINK("https://dl.dropboxusercontent.com/scl/fi/01l8v8n4pjim1c0ide9g4/graphic-update22022-youth.jpg?rlkey=qjvhvd3wwe286lse6s10fglmg&amp;dl=0","Click to download SizeChart")</f>
      </c>
      <c r="C2461" s="0" t="inlineStr">
        <is>
          <t>Harmony Youth Top</t>
        </is>
      </c>
      <c r="D2461" s="0" t="inlineStr">
        <is>
          <t>'112588</t>
        </is>
      </c>
      <c r="E2461" s="0" t="inlineStr">
        <is>
          <t>ISU HARMONY YOUTH CARDINAL:B-YS</t>
        </is>
      </c>
      <c r="F2461" s="0" t="inlineStr">
        <is>
          <t>'801112588017</t>
        </is>
      </c>
      <c r="G2461" s="0" t="inlineStr">
        <is>
          <t>YOUTH</t>
        </is>
      </c>
      <c r="H2461" s="0" t="inlineStr">
        <is>
          <t>YS</t>
        </is>
      </c>
      <c r="I2461" s="0">
        <v>19.99</v>
      </c>
      <c r="J2461" s="0">
        <v>0</v>
      </c>
    </row>
    <row r="2462" spans="1:10" customHeight="0">
      <c r="A2462" s="0">
        <f>HYPERLINK("https://dl.dropboxusercontent.com/scl/fi/49a32m2qlc8169mfe3kb3/111769-af.jpg?rlkey=4cx9yraqh9msjeei8veg7kzs8&amp;dl=0","Click to download Image")</f>
      </c>
      <c r="B2462" s="0">
        <f>HYPERLINK("https://dl.dropboxusercontent.com/scl/fi/01l8v8n4pjim1c0ide9g4/graphic-update22022-youth.jpg?rlkey=qjvhvd3wwe286lse6s10fglmg&amp;dl=0","Click to download SizeChart")</f>
      </c>
      <c r="C2462" s="0" t="inlineStr">
        <is>
          <t>Harmony Youth Top</t>
        </is>
      </c>
      <c r="D2462" s="0" t="inlineStr">
        <is>
          <t>'112588</t>
        </is>
      </c>
      <c r="E2462" s="0" t="inlineStr">
        <is>
          <t>ISU HARMONY YOUTH CARDINAL:C-YM</t>
        </is>
      </c>
      <c r="F2462" s="0" t="inlineStr">
        <is>
          <t>'801112588024</t>
        </is>
      </c>
      <c r="G2462" s="0" t="inlineStr">
        <is>
          <t>YOUTH</t>
        </is>
      </c>
      <c r="H2462" s="0" t="inlineStr">
        <is>
          <t>YM</t>
        </is>
      </c>
      <c r="I2462" s="0">
        <v>19.99</v>
      </c>
      <c r="J2462" s="0">
        <v>0</v>
      </c>
    </row>
    <row r="2463" spans="1:10" customHeight="0">
      <c r="A2463" s="0">
        <f>HYPERLINK("https://dl.dropboxusercontent.com/scl/fi/49a32m2qlc8169mfe3kb3/111769-af.jpg?rlkey=4cx9yraqh9msjeei8veg7kzs8&amp;dl=0","Click to download Image")</f>
      </c>
      <c r="B2463" s="0">
        <f>HYPERLINK("https://dl.dropboxusercontent.com/scl/fi/01l8v8n4pjim1c0ide9g4/graphic-update22022-youth.jpg?rlkey=qjvhvd3wwe286lse6s10fglmg&amp;dl=0","Click to download SizeChart")</f>
      </c>
      <c r="C2463" s="0" t="inlineStr">
        <is>
          <t>Harmony Youth Top</t>
        </is>
      </c>
      <c r="D2463" s="0" t="inlineStr">
        <is>
          <t>'112588</t>
        </is>
      </c>
      <c r="E2463" s="0" t="inlineStr">
        <is>
          <t>ISU HARMONY YOUTH CARDINAL:D-YL</t>
        </is>
      </c>
      <c r="F2463" s="0" t="inlineStr">
        <is>
          <t>'801112588031</t>
        </is>
      </c>
      <c r="G2463" s="0" t="inlineStr">
        <is>
          <t>YOUTH</t>
        </is>
      </c>
      <c r="H2463" s="0" t="inlineStr">
        <is>
          <t>YL</t>
        </is>
      </c>
      <c r="I2463" s="0">
        <v>19.99</v>
      </c>
      <c r="J2463" s="0">
        <v>0</v>
      </c>
    </row>
    <row r="2464" spans="1:10" customHeight="0">
      <c r="A2464" s="0">
        <f>HYPERLINK("https://dl.dropboxusercontent.com/scl/fi/49a32m2qlc8169mfe3kb3/111769-af.jpg?rlkey=4cx9yraqh9msjeei8veg7kzs8&amp;dl=0","Click to download Image")</f>
      </c>
      <c r="B2464" s="0">
        <f>HYPERLINK("https://dl.dropboxusercontent.com/scl/fi/01l8v8n4pjim1c0ide9g4/graphic-update22022-youth.jpg?rlkey=qjvhvd3wwe286lse6s10fglmg&amp;dl=0","Click to download SizeChart")</f>
      </c>
      <c r="C2464" s="0" t="inlineStr">
        <is>
          <t>Harmony Youth Top</t>
        </is>
      </c>
      <c r="D2464" s="0" t="inlineStr">
        <is>
          <t>'112588</t>
        </is>
      </c>
      <c r="E2464" s="0" t="inlineStr">
        <is>
          <t>ISU HARMONY YOUTH CARDINAL:E-YXL</t>
        </is>
      </c>
      <c r="F2464" s="0" t="inlineStr">
        <is>
          <t>'801112588048</t>
        </is>
      </c>
      <c r="G2464" s="0" t="inlineStr">
        <is>
          <t>YOUTH</t>
        </is>
      </c>
      <c r="H2464" s="0" t="inlineStr">
        <is>
          <t>YXL</t>
        </is>
      </c>
      <c r="I2464" s="0">
        <v>19.99</v>
      </c>
      <c r="J2464" s="0">
        <v>8</v>
      </c>
    </row>
    <row r="2465" spans="1:10" customHeight="0">
      <c r="A2465" s="0">
        <f>HYPERLINK("https://dl.dropboxusercontent.com/scl/fi/49a32m2qlc8169mfe3kb3/111769-af.jpg?rlkey=4cx9yraqh9msjeei8veg7kzs8&amp;dl=0","Click to download Image")</f>
      </c>
      <c r="B2465" s="0">
        <f>HYPERLINK("https://dl.dropboxusercontent.com/scl/fi/01l8v8n4pjim1c0ide9g4/graphic-update22022-youth.jpg?rlkey=qjvhvd3wwe286lse6s10fglmg&amp;dl=0","Click to download SizeChart")</f>
      </c>
      <c r="C2465" s="0" t="inlineStr">
        <is>
          <t>Harmony Youth Top</t>
        </is>
      </c>
      <c r="D2465" s="0" t="inlineStr">
        <is>
          <t>'112588</t>
        </is>
      </c>
      <c r="E2465" s="0" t="inlineStr">
        <is>
          <t>ISU HARMONY YOUTH CARDINAL 12 PACK:Z-12PK</t>
        </is>
      </c>
      <c r="F2465" s="0" t="inlineStr">
        <is>
          <t>'801112588994</t>
        </is>
      </c>
      <c r="G2465" s="0" t="inlineStr">
        <is>
          <t>YOUTH</t>
        </is>
      </c>
      <c r="H2465" s="0" t="inlineStr">
        <is>
          <t>12 PACK</t>
        </is>
      </c>
      <c r="I2465" s="0">
        <v>203.89</v>
      </c>
      <c r="J2465" s="0">
        <v>0</v>
      </c>
    </row>
    <row r="2466" spans="1:10" customHeight="0">
      <c r="A2466" s="0">
        <f>HYPERLINK("https://dl.dropboxusercontent.com/scl/fi/lkqrrarg02g0xw4w4zn5j/premium-bundle.jpg?rlkey=k9mf0saqcvp68qbfn2yqjd3zh&amp;dl=0","Click to download Image")</f>
      </c>
      <c r="C2466" s="0" t="inlineStr">
        <is>
          <t>Premium Assorted Headwear Bundle</t>
        </is>
      </c>
      <c r="E2466" s="0" t="inlineStr">
        <is>
          <t>ISUPCAP</t>
        </is>
      </c>
      <c r="F2466" s="0" t="inlineStr">
        <is>
          <t>'000000000000</t>
        </is>
      </c>
      <c r="I2466" s="0">
        <v>2998</v>
      </c>
      <c r="J2466" s="0">
        <v>0</v>
      </c>
    </row>
    <row r="2467" spans="1:10" customHeight="0">
      <c r="A2467" s="0">
        <f>HYPERLINK("https://dl.dropboxusercontent.com/scl/fi/1zf40d2rmvavkznaf73ck/98879-f-whole-outfit.jpg?rlkey=gdya7gmrj8lmnwrgug0n07qlc&amp;dl=0","Click to download Image")</f>
      </c>
      <c r="C2467" s="0" t="inlineStr">
        <is>
          <t>Kendall Infant Set</t>
        </is>
      </c>
      <c r="D2467" s="0" t="inlineStr">
        <is>
          <t>'98880</t>
        </is>
      </c>
      <c r="E2467" s="0" t="inlineStr">
        <is>
          <t>KENDALL:98880A-0-3M</t>
        </is>
      </c>
      <c r="F2467" s="0" t="inlineStr">
        <is>
          <t>'000000000000</t>
        </is>
      </c>
      <c r="G2467" s="0" t="inlineStr">
        <is>
          <t>INFANT</t>
        </is>
      </c>
      <c r="H2467" s="0" t="inlineStr">
        <is>
          <t>0-3M</t>
        </is>
      </c>
      <c r="I2467" s="0">
        <v>34.99</v>
      </c>
      <c r="J2467" s="0">
        <v>23</v>
      </c>
    </row>
    <row r="2468" spans="1:10" customHeight="0">
      <c r="A2468" s="0">
        <f>HYPERLINK("https://dl.dropboxusercontent.com/scl/fi/1zf40d2rmvavkznaf73ck/98879-f-whole-outfit.jpg?rlkey=gdya7gmrj8lmnwrgug0n07qlc&amp;dl=0","Click to download Image")</f>
      </c>
      <c r="C2468" s="0" t="inlineStr">
        <is>
          <t>Kendall Infant Set</t>
        </is>
      </c>
      <c r="D2468" s="0" t="inlineStr">
        <is>
          <t>'98880</t>
        </is>
      </c>
      <c r="E2468" s="0" t="inlineStr">
        <is>
          <t>KENDALL:98880B- 3-6M</t>
        </is>
      </c>
      <c r="F2468" s="0" t="inlineStr">
        <is>
          <t>'000000000000</t>
        </is>
      </c>
      <c r="G2468" s="0" t="inlineStr">
        <is>
          <t>INFANT</t>
        </is>
      </c>
      <c r="H2468" s="0" t="inlineStr">
        <is>
          <t>3-6M</t>
        </is>
      </c>
      <c r="I2468" s="0">
        <v>34.99</v>
      </c>
      <c r="J2468" s="0">
        <v>3</v>
      </c>
    </row>
    <row r="2469" spans="1:10" customHeight="0">
      <c r="A2469" s="0">
        <f>HYPERLINK("https://dl.dropboxusercontent.com/scl/fi/1zf40d2rmvavkznaf73ck/98879-f-whole-outfit.jpg?rlkey=gdya7gmrj8lmnwrgug0n07qlc&amp;dl=0","Click to download Image")</f>
      </c>
      <c r="C2469" s="0" t="inlineStr">
        <is>
          <t>Kendall Infant Set</t>
        </is>
      </c>
      <c r="D2469" s="0" t="inlineStr">
        <is>
          <t>'98880</t>
        </is>
      </c>
      <c r="E2469" s="0" t="inlineStr">
        <is>
          <t>KENDALL:98880C- 6-9M</t>
        </is>
      </c>
      <c r="F2469" s="0" t="inlineStr">
        <is>
          <t>'000000000000</t>
        </is>
      </c>
      <c r="G2469" s="0" t="inlineStr">
        <is>
          <t>INFANT</t>
        </is>
      </c>
      <c r="H2469" s="0" t="inlineStr">
        <is>
          <t>6-9M</t>
        </is>
      </c>
      <c r="I2469" s="0">
        <v>34.99</v>
      </c>
      <c r="J2469" s="0">
        <v>28</v>
      </c>
    </row>
    <row r="2470" spans="1:10" customHeight="0">
      <c r="A2470" s="0">
        <f>HYPERLINK("https://dl.dropboxusercontent.com/scl/fi/1zf40d2rmvavkznaf73ck/98879-f-whole-outfit.jpg?rlkey=gdya7gmrj8lmnwrgug0n07qlc&amp;dl=0","Click to download Image")</f>
      </c>
      <c r="C2470" s="0" t="inlineStr">
        <is>
          <t>Kendall Infant Set</t>
        </is>
      </c>
      <c r="D2470" s="0" t="inlineStr">
        <is>
          <t>'98880</t>
        </is>
      </c>
      <c r="E2470" s="0" t="inlineStr">
        <is>
          <t>KENDALL:98880D- 9-12M</t>
        </is>
      </c>
      <c r="F2470" s="0" t="inlineStr">
        <is>
          <t>'000000000000</t>
        </is>
      </c>
      <c r="G2470" s="0" t="inlineStr">
        <is>
          <t>INFANT</t>
        </is>
      </c>
      <c r="H2470" s="0" t="inlineStr">
        <is>
          <t>12M</t>
        </is>
      </c>
      <c r="I2470" s="0">
        <v>34.99</v>
      </c>
      <c r="J2470" s="0">
        <v>43</v>
      </c>
    </row>
    <row r="2471" spans="1:10" customHeight="0">
      <c r="A2471" s="0">
        <f>HYPERLINK("https://dl.dropboxusercontent.com/scl/fi/yxskyl26rupl4prnmehcg/95571af.jpg?rlkey=dzs832zvm6yf04byh3nwrk557&amp;dl=0","Click to download Image")</f>
      </c>
      <c r="C2471" s="0" t="inlineStr">
        <is>
          <t>Kenneth Duffle Bag</t>
        </is>
      </c>
      <c r="D2471" s="0" t="inlineStr">
        <is>
          <t>'95571</t>
        </is>
      </c>
      <c r="E2471" s="0" t="inlineStr">
        <is>
          <t>KENNETH:95571</t>
        </is>
      </c>
      <c r="F2471" s="0" t="inlineStr">
        <is>
          <t>'000000000000</t>
        </is>
      </c>
      <c r="H2471" s="0" t="inlineStr">
        <is>
          <t>9.5" W X 25" H  X 11.5" D</t>
        </is>
      </c>
      <c r="I2471" s="0">
        <v>38.99</v>
      </c>
      <c r="J2471" s="0">
        <v>300</v>
      </c>
    </row>
    <row r="2472" spans="1:10" customHeight="0">
      <c r="A2472" s="0">
        <f>HYPERLINK("https://dl.dropboxusercontent.com/scl/fi/4ez4icxigil9osoowyq66/isu-af.png?rlkey=69yflpixhv0hpgpjrerskseav&amp;dl=0","Click to download Image")</f>
      </c>
      <c r="B2472" s="0">
        <f>HYPERLINK("https://dl.dropboxusercontent.com/scl/fi/uxl0nxd0wnil745s1rhbq/mens-hoodie-size-charts-beckley.jpg?rlkey=4qgb7c0qapsw1gu9ru8r5r94n&amp;dl=0","Click to download SizeChart")</f>
      </c>
      <c r="C2472" s="0" t="inlineStr">
        <is>
          <t>Beckley Mens Hoodie</t>
        </is>
      </c>
      <c r="D2472" s="0" t="inlineStr">
        <is>
          <t>'111533</t>
        </is>
      </c>
      <c r="E2472" s="0" t="inlineStr">
        <is>
          <t>ISU BECKLEY CARDINAL:111533A-S</t>
        </is>
      </c>
      <c r="F2472" s="0" t="inlineStr">
        <is>
          <t>'801111533049</t>
        </is>
      </c>
      <c r="G2472" s="0" t="inlineStr">
        <is>
          <t>MENS</t>
        </is>
      </c>
      <c r="H2472" s="0" t="inlineStr">
        <is>
          <t>S</t>
        </is>
      </c>
      <c r="I2472" s="0">
        <v>52.99</v>
      </c>
      <c r="J2472" s="0">
        <v>4</v>
      </c>
    </row>
    <row r="2473" spans="1:10" customHeight="0">
      <c r="A2473" s="0">
        <f>HYPERLINK("https://dl.dropboxusercontent.com/scl/fi/4ez4icxigil9osoowyq66/isu-af.png?rlkey=69yflpixhv0hpgpjrerskseav&amp;dl=0","Click to download Image")</f>
      </c>
      <c r="B2473" s="0">
        <f>HYPERLINK("https://dl.dropboxusercontent.com/scl/fi/uxl0nxd0wnil745s1rhbq/mens-hoodie-size-charts-beckley.jpg?rlkey=4qgb7c0qapsw1gu9ru8r5r94n&amp;dl=0","Click to download SizeChart")</f>
      </c>
      <c r="C2473" s="0" t="inlineStr">
        <is>
          <t>Beckley Mens Hoodie</t>
        </is>
      </c>
      <c r="D2473" s="0" t="inlineStr">
        <is>
          <t>'111533</t>
        </is>
      </c>
      <c r="E2473" s="0" t="inlineStr">
        <is>
          <t>ISU BECKLEY CARDINAL:111533B-M</t>
        </is>
      </c>
      <c r="F2473" s="0" t="inlineStr">
        <is>
          <t>'801111533056</t>
        </is>
      </c>
      <c r="G2473" s="0" t="inlineStr">
        <is>
          <t>MENS</t>
        </is>
      </c>
      <c r="H2473" s="0" t="inlineStr">
        <is>
          <t>M</t>
        </is>
      </c>
      <c r="I2473" s="0">
        <v>52.99</v>
      </c>
      <c r="J2473" s="0">
        <v>7</v>
      </c>
    </row>
    <row r="2474" spans="1:10" customHeight="0">
      <c r="A2474" s="0">
        <f>HYPERLINK("https://dl.dropboxusercontent.com/scl/fi/4ez4icxigil9osoowyq66/isu-af.png?rlkey=69yflpixhv0hpgpjrerskseav&amp;dl=0","Click to download Image")</f>
      </c>
      <c r="B2474" s="0">
        <f>HYPERLINK("https://dl.dropboxusercontent.com/scl/fi/uxl0nxd0wnil745s1rhbq/mens-hoodie-size-charts-beckley.jpg?rlkey=4qgb7c0qapsw1gu9ru8r5r94n&amp;dl=0","Click to download SizeChart")</f>
      </c>
      <c r="C2474" s="0" t="inlineStr">
        <is>
          <t>Beckley Mens Hoodie</t>
        </is>
      </c>
      <c r="D2474" s="0" t="inlineStr">
        <is>
          <t>'111533</t>
        </is>
      </c>
      <c r="E2474" s="0" t="inlineStr">
        <is>
          <t>ISU BECKLEY CARDINAL:111533C-L</t>
        </is>
      </c>
      <c r="F2474" s="0" t="inlineStr">
        <is>
          <t>'801111533063</t>
        </is>
      </c>
      <c r="G2474" s="0" t="inlineStr">
        <is>
          <t>MENS</t>
        </is>
      </c>
      <c r="H2474" s="0" t="inlineStr">
        <is>
          <t>L</t>
        </is>
      </c>
      <c r="I2474" s="0">
        <v>52.99</v>
      </c>
      <c r="J2474" s="0">
        <v>4</v>
      </c>
    </row>
    <row r="2475" spans="1:10" customHeight="0">
      <c r="A2475" s="0">
        <f>HYPERLINK("https://dl.dropboxusercontent.com/scl/fi/4ez4icxigil9osoowyq66/isu-af.png?rlkey=69yflpixhv0hpgpjrerskseav&amp;dl=0","Click to download Image")</f>
      </c>
      <c r="B2475" s="0">
        <f>HYPERLINK("https://dl.dropboxusercontent.com/scl/fi/uxl0nxd0wnil745s1rhbq/mens-hoodie-size-charts-beckley.jpg?rlkey=4qgb7c0qapsw1gu9ru8r5r94n&amp;dl=0","Click to download SizeChart")</f>
      </c>
      <c r="C2475" s="0" t="inlineStr">
        <is>
          <t>Beckley Mens Hoodie</t>
        </is>
      </c>
      <c r="D2475" s="0" t="inlineStr">
        <is>
          <t>'111533</t>
        </is>
      </c>
      <c r="E2475" s="0" t="inlineStr">
        <is>
          <t>ISU BECKLEY CARDINAL:111533D-XL</t>
        </is>
      </c>
      <c r="F2475" s="0" t="inlineStr">
        <is>
          <t>'801111533070</t>
        </is>
      </c>
      <c r="G2475" s="0" t="inlineStr">
        <is>
          <t>MENS</t>
        </is>
      </c>
      <c r="H2475" s="0" t="inlineStr">
        <is>
          <t>XL</t>
        </is>
      </c>
      <c r="I2475" s="0">
        <v>52.99</v>
      </c>
      <c r="J2475" s="0">
        <v>3</v>
      </c>
    </row>
    <row r="2476" spans="1:10" customHeight="0">
      <c r="A2476" s="0">
        <f>HYPERLINK("https://dl.dropboxusercontent.com/scl/fi/4ez4icxigil9osoowyq66/isu-af.png?rlkey=69yflpixhv0hpgpjrerskseav&amp;dl=0","Click to download Image")</f>
      </c>
      <c r="B2476" s="0">
        <f>HYPERLINK("https://dl.dropboxusercontent.com/scl/fi/uxl0nxd0wnil745s1rhbq/mens-hoodie-size-charts-beckley.jpg?rlkey=4qgb7c0qapsw1gu9ru8r5r94n&amp;dl=0","Click to download SizeChart")</f>
      </c>
      <c r="C2476" s="0" t="inlineStr">
        <is>
          <t>Beckley Mens Hoodie</t>
        </is>
      </c>
      <c r="D2476" s="0" t="inlineStr">
        <is>
          <t>'111533</t>
        </is>
      </c>
      <c r="E2476" s="0" t="inlineStr">
        <is>
          <t>ISU BECKLEY CARDINAL:111533E-2XL</t>
        </is>
      </c>
      <c r="F2476" s="0" t="inlineStr">
        <is>
          <t>'801111533087</t>
        </is>
      </c>
      <c r="G2476" s="0" t="inlineStr">
        <is>
          <t>MENS</t>
        </is>
      </c>
      <c r="H2476" s="0" t="inlineStr">
        <is>
          <t>2XL</t>
        </is>
      </c>
      <c r="I2476" s="0">
        <v>54.99</v>
      </c>
      <c r="J2476" s="0">
        <v>5</v>
      </c>
    </row>
    <row r="2477" spans="1:10" customHeight="0">
      <c r="A2477" s="0">
        <f>HYPERLINK("https://dl.dropboxusercontent.com/scl/fi/4ez4icxigil9osoowyq66/isu-af.png?rlkey=69yflpixhv0hpgpjrerskseav&amp;dl=0","Click to download Image")</f>
      </c>
      <c r="B2477" s="0">
        <f>HYPERLINK("https://dl.dropboxusercontent.com/scl/fi/uxl0nxd0wnil745s1rhbq/mens-hoodie-size-charts-beckley.jpg?rlkey=4qgb7c0qapsw1gu9ru8r5r94n&amp;dl=0","Click to download SizeChart")</f>
      </c>
      <c r="C2477" s="0" t="inlineStr">
        <is>
          <t>Beckley Mens Hoodie</t>
        </is>
      </c>
      <c r="D2477" s="0" t="inlineStr">
        <is>
          <t>'111533</t>
        </is>
      </c>
      <c r="E2477" s="0" t="inlineStr">
        <is>
          <t>ISU BECKLEY CARDINAL:111533F-3XL</t>
        </is>
      </c>
      <c r="F2477" s="0" t="inlineStr">
        <is>
          <t>'801111533094</t>
        </is>
      </c>
      <c r="G2477" s="0" t="inlineStr">
        <is>
          <t>MENS</t>
        </is>
      </c>
      <c r="H2477" s="0" t="inlineStr">
        <is>
          <t>3XL</t>
        </is>
      </c>
      <c r="I2477" s="0">
        <v>54.99</v>
      </c>
      <c r="J2477" s="0">
        <v>4</v>
      </c>
    </row>
    <row r="2478" spans="1:10" customHeight="0">
      <c r="A2478" s="0">
        <f>HYPERLINK("https://dl.dropboxusercontent.com/scl/fi/4ez4icxigil9osoowyq66/isu-af.png?rlkey=69yflpixhv0hpgpjrerskseav&amp;dl=0","Click to download Image")</f>
      </c>
      <c r="B2478" s="0">
        <f>HYPERLINK("https://dl.dropboxusercontent.com/scl/fi/uxl0nxd0wnil745s1rhbq/mens-hoodie-size-charts-beckley.jpg?rlkey=4qgb7c0qapsw1gu9ru8r5r94n&amp;dl=0","Click to download SizeChart")</f>
      </c>
      <c r="C2478" s="0" t="inlineStr">
        <is>
          <t>Beckley Mens Hoodie</t>
        </is>
      </c>
      <c r="D2478" s="0" t="inlineStr">
        <is>
          <t>'111533</t>
        </is>
      </c>
      <c r="E2478" s="0" t="inlineStr">
        <is>
          <t>ISU BECKLEY CARDINAL 12 PACK:111533Z-12PK</t>
        </is>
      </c>
      <c r="F2478" s="0" t="inlineStr">
        <is>
          <t>'801111533040</t>
        </is>
      </c>
      <c r="G2478" s="0" t="inlineStr">
        <is>
          <t>MENS</t>
        </is>
      </c>
      <c r="H2478" s="0" t="inlineStr">
        <is>
          <t>12 PACK</t>
        </is>
      </c>
      <c r="I2478" s="0">
        <v>617.88</v>
      </c>
      <c r="J2478" s="0">
        <v>0</v>
      </c>
    </row>
    <row r="2479" spans="1:10" customHeight="0">
      <c r="A2479" s="0">
        <f>HYPERLINK("https://dl.dropboxusercontent.com/scl/fi/vjjwfnnsy2dpwxycfj93m/isuaf.jpg?rlkey=jfcjri0hr1wgvellc1m6zmu1r&amp;dl=0","Click to download Image")</f>
      </c>
      <c r="B2479" s="0">
        <f>HYPERLINK("https://dl.dropboxusercontent.com/scl/fi/266zo55b0k8x0t1t6hvzq/womens-tank-top-size-chartsaddie.jpg?rlkey=ivnhelszngy31uut057gndxh2&amp;dl=0","Click to download SizeChart")</f>
      </c>
      <c r="C2479" s="0" t="inlineStr">
        <is>
          <t>Addie Womens Tank</t>
        </is>
      </c>
      <c r="D2479" s="0" t="inlineStr">
        <is>
          <t>'108137</t>
        </is>
      </c>
      <c r="E2479" s="0" t="inlineStr">
        <is>
          <t>ISU ADDIE WHITE:108137A-S</t>
        </is>
      </c>
      <c r="F2479" s="0" t="inlineStr">
        <is>
          <t>'800108137017</t>
        </is>
      </c>
      <c r="G2479" s="0" t="inlineStr">
        <is>
          <t>WOMENS</t>
        </is>
      </c>
      <c r="H2479" s="0" t="inlineStr">
        <is>
          <t>S</t>
        </is>
      </c>
      <c r="I2479" s="0">
        <v>34.99</v>
      </c>
      <c r="J2479" s="0">
        <v>12</v>
      </c>
    </row>
    <row r="2480" spans="1:10" customHeight="0">
      <c r="A2480" s="0">
        <f>HYPERLINK("https://dl.dropboxusercontent.com/scl/fi/vjjwfnnsy2dpwxycfj93m/isuaf.jpg?rlkey=jfcjri0hr1wgvellc1m6zmu1r&amp;dl=0","Click to download Image")</f>
      </c>
      <c r="B2480" s="0">
        <f>HYPERLINK("https://dl.dropboxusercontent.com/scl/fi/266zo55b0k8x0t1t6hvzq/womens-tank-top-size-chartsaddie.jpg?rlkey=ivnhelszngy31uut057gndxh2&amp;dl=0","Click to download SizeChart")</f>
      </c>
      <c r="C2480" s="0" t="inlineStr">
        <is>
          <t>Addie Womens Tank</t>
        </is>
      </c>
      <c r="D2480" s="0" t="inlineStr">
        <is>
          <t>'108137</t>
        </is>
      </c>
      <c r="E2480" s="0" t="inlineStr">
        <is>
          <t>ISU ADDIE WHITE:108137B-M</t>
        </is>
      </c>
      <c r="F2480" s="0" t="inlineStr">
        <is>
          <t>'800108137024</t>
        </is>
      </c>
      <c r="G2480" s="0" t="inlineStr">
        <is>
          <t>WOMENS</t>
        </is>
      </c>
      <c r="H2480" s="0" t="inlineStr">
        <is>
          <t>M</t>
        </is>
      </c>
      <c r="I2480" s="0">
        <v>34.99</v>
      </c>
      <c r="J2480" s="0">
        <v>24</v>
      </c>
    </row>
    <row r="2481" spans="1:10" customHeight="0">
      <c r="A2481" s="0">
        <f>HYPERLINK("https://dl.dropboxusercontent.com/scl/fi/vjjwfnnsy2dpwxycfj93m/isuaf.jpg?rlkey=jfcjri0hr1wgvellc1m6zmu1r&amp;dl=0","Click to download Image")</f>
      </c>
      <c r="B2481" s="0">
        <f>HYPERLINK("https://dl.dropboxusercontent.com/scl/fi/266zo55b0k8x0t1t6hvzq/womens-tank-top-size-chartsaddie.jpg?rlkey=ivnhelszngy31uut057gndxh2&amp;dl=0","Click to download SizeChart")</f>
      </c>
      <c r="C2481" s="0" t="inlineStr">
        <is>
          <t>Addie Womens Tank</t>
        </is>
      </c>
      <c r="D2481" s="0" t="inlineStr">
        <is>
          <t>'108137</t>
        </is>
      </c>
      <c r="E2481" s="0" t="inlineStr">
        <is>
          <t>ISU ADDIE WHITE:108137C-L</t>
        </is>
      </c>
      <c r="F2481" s="0" t="inlineStr">
        <is>
          <t>'800108137031</t>
        </is>
      </c>
      <c r="G2481" s="0" t="inlineStr">
        <is>
          <t>WOMENS</t>
        </is>
      </c>
      <c r="H2481" s="0" t="inlineStr">
        <is>
          <t>L</t>
        </is>
      </c>
      <c r="I2481" s="0">
        <v>34.99</v>
      </c>
      <c r="J2481" s="0">
        <v>24</v>
      </c>
    </row>
    <row r="2482" spans="1:10" customHeight="0">
      <c r="A2482" s="0">
        <f>HYPERLINK("https://dl.dropboxusercontent.com/scl/fi/vjjwfnnsy2dpwxycfj93m/isuaf.jpg?rlkey=jfcjri0hr1wgvellc1m6zmu1r&amp;dl=0","Click to download Image")</f>
      </c>
      <c r="B2482" s="0">
        <f>HYPERLINK("https://dl.dropboxusercontent.com/scl/fi/266zo55b0k8x0t1t6hvzq/womens-tank-top-size-chartsaddie.jpg?rlkey=ivnhelszngy31uut057gndxh2&amp;dl=0","Click to download SizeChart")</f>
      </c>
      <c r="C2482" s="0" t="inlineStr">
        <is>
          <t>Addie Womens Tank</t>
        </is>
      </c>
      <c r="D2482" s="0" t="inlineStr">
        <is>
          <t>'108137</t>
        </is>
      </c>
      <c r="E2482" s="0" t="inlineStr">
        <is>
          <t>ISU ADDIE WHITE:108137D-XL</t>
        </is>
      </c>
      <c r="F2482" s="0" t="inlineStr">
        <is>
          <t>'800108137048</t>
        </is>
      </c>
      <c r="G2482" s="0" t="inlineStr">
        <is>
          <t>WOMENS</t>
        </is>
      </c>
      <c r="H2482" s="0" t="inlineStr">
        <is>
          <t>XL</t>
        </is>
      </c>
      <c r="I2482" s="0">
        <v>34.99</v>
      </c>
      <c r="J2482" s="0">
        <v>12</v>
      </c>
    </row>
    <row r="2483" spans="1:10" customHeight="0">
      <c r="A2483" s="0">
        <f>HYPERLINK("https://dl.dropboxusercontent.com/scl/fi/vjjwfnnsy2dpwxycfj93m/isuaf.jpg?rlkey=jfcjri0hr1wgvellc1m6zmu1r&amp;dl=0","Click to download Image")</f>
      </c>
      <c r="B2483" s="0">
        <f>HYPERLINK("https://dl.dropboxusercontent.com/scl/fi/266zo55b0k8x0t1t6hvzq/womens-tank-top-size-chartsaddie.jpg?rlkey=ivnhelszngy31uut057gndxh2&amp;dl=0","Click to download SizeChart")</f>
      </c>
      <c r="C2483" s="0" t="inlineStr">
        <is>
          <t>Addie Womens Tank</t>
        </is>
      </c>
      <c r="D2483" s="0" t="inlineStr">
        <is>
          <t>'108137</t>
        </is>
      </c>
      <c r="E2483" s="0" t="inlineStr">
        <is>
          <t>ISU ADDIE WHITE:108137E-2XL</t>
        </is>
      </c>
      <c r="F2483" s="0" t="inlineStr">
        <is>
          <t>'800108137055</t>
        </is>
      </c>
      <c r="G2483" s="0" t="inlineStr">
        <is>
          <t>WOMENS</t>
        </is>
      </c>
      <c r="H2483" s="0" t="inlineStr">
        <is>
          <t>2XL</t>
        </is>
      </c>
      <c r="I2483" s="0">
        <v>36.99</v>
      </c>
      <c r="J2483" s="0">
        <v>6</v>
      </c>
    </row>
    <row r="2484" spans="1:10" customHeight="0">
      <c r="A2484" s="0">
        <f>HYPERLINK("https://dl.dropboxusercontent.com/scl/fi/vjjwfnnsy2dpwxycfj93m/isuaf.jpg?rlkey=jfcjri0hr1wgvellc1m6zmu1r&amp;dl=0","Click to download Image")</f>
      </c>
      <c r="B2484" s="0">
        <f>HYPERLINK("https://dl.dropboxusercontent.com/scl/fi/266zo55b0k8x0t1t6hvzq/womens-tank-top-size-chartsaddie.jpg?rlkey=ivnhelszngy31uut057gndxh2&amp;dl=0","Click to download SizeChart")</f>
      </c>
      <c r="C2484" s="0" t="inlineStr">
        <is>
          <t>Addie Womens Tank</t>
        </is>
      </c>
      <c r="D2484" s="0" t="inlineStr">
        <is>
          <t>'108137</t>
        </is>
      </c>
      <c r="E2484" s="0" t="inlineStr">
        <is>
          <t>ISU ADDIE WHITE:108137F-3XL</t>
        </is>
      </c>
      <c r="F2484" s="0" t="inlineStr">
        <is>
          <t>'800108137062</t>
        </is>
      </c>
      <c r="G2484" s="0" t="inlineStr">
        <is>
          <t>WOMENS</t>
        </is>
      </c>
      <c r="H2484" s="0" t="inlineStr">
        <is>
          <t>3XL</t>
        </is>
      </c>
      <c r="I2484" s="0">
        <v>36.99</v>
      </c>
      <c r="J2484" s="0">
        <v>2</v>
      </c>
    </row>
    <row r="2485" spans="1:10" customHeight="0">
      <c r="A2485" s="0">
        <f>HYPERLINK("https://dl.dropboxusercontent.com/scl/fi/vjjwfnnsy2dpwxycfj93m/isuaf.jpg?rlkey=jfcjri0hr1wgvellc1m6zmu1r&amp;dl=0","Click to download Image")</f>
      </c>
      <c r="B2485" s="0">
        <f>HYPERLINK("https://dl.dropboxusercontent.com/scl/fi/266zo55b0k8x0t1t6hvzq/womens-tank-top-size-chartsaddie.jpg?rlkey=ivnhelszngy31uut057gndxh2&amp;dl=0","Click to download SizeChart")</f>
      </c>
      <c r="C2485" s="0" t="inlineStr">
        <is>
          <t>Addie Womens Tank</t>
        </is>
      </c>
      <c r="D2485" s="0" t="inlineStr">
        <is>
          <t>'108137</t>
        </is>
      </c>
      <c r="E2485" s="0" t="inlineStr">
        <is>
          <t>ISU ADDIE WHITE 12 PACK:108137Z-12PK</t>
        </is>
      </c>
      <c r="F2485" s="0" t="inlineStr">
        <is>
          <t>'800108137109</t>
        </is>
      </c>
      <c r="G2485" s="0" t="inlineStr">
        <is>
          <t>WOMENS</t>
        </is>
      </c>
      <c r="H2485" s="0" t="inlineStr">
        <is>
          <t>12 PACK</t>
        </is>
      </c>
      <c r="I2485" s="0">
        <v>395.88</v>
      </c>
      <c r="J2485" s="0">
        <v>0</v>
      </c>
    </row>
    <row r="2486" spans="1:10" customHeight="0">
      <c r="A2486" s="0">
        <f>HYPERLINK("https://dl.dropboxusercontent.com/scl/fi/gbjoi663mavcqnoc653ee/isucardaf.jpg?rlkey=4ynwsgpq6siyui8go4hoher0n&amp;dl=0","Click to download Image")</f>
      </c>
      <c r="B2486" s="0">
        <f>HYPERLINK("https://dl.dropboxusercontent.com/scl/fi/266zo55b0k8x0t1t6hvzq/womens-tank-top-size-chartsaddie.jpg?rlkey=ivnhelszngy31uut057gndxh2&amp;dl=0","Click to download SizeChart")</f>
      </c>
      <c r="C2486" s="0" t="inlineStr">
        <is>
          <t>Addie Womens Tank</t>
        </is>
      </c>
      <c r="D2486" s="0" t="inlineStr">
        <is>
          <t>'111431</t>
        </is>
      </c>
      <c r="E2486" s="0" t="inlineStr">
        <is>
          <t>ISU ADDIE CARDINAL:111431A-S</t>
        </is>
      </c>
      <c r="F2486" s="0" t="inlineStr">
        <is>
          <t>'801111431048</t>
        </is>
      </c>
      <c r="G2486" s="0" t="inlineStr">
        <is>
          <t>WOMENS</t>
        </is>
      </c>
      <c r="H2486" s="0" t="inlineStr">
        <is>
          <t>S</t>
        </is>
      </c>
      <c r="I2486" s="0">
        <v>34.99</v>
      </c>
      <c r="J2486" s="0">
        <v>12</v>
      </c>
    </row>
    <row r="2487" spans="1:10" customHeight="0">
      <c r="A2487" s="0">
        <f>HYPERLINK("https://dl.dropboxusercontent.com/scl/fi/gbjoi663mavcqnoc653ee/isucardaf.jpg?rlkey=4ynwsgpq6siyui8go4hoher0n&amp;dl=0","Click to download Image")</f>
      </c>
      <c r="B2487" s="0">
        <f>HYPERLINK("https://dl.dropboxusercontent.com/scl/fi/266zo55b0k8x0t1t6hvzq/womens-tank-top-size-chartsaddie.jpg?rlkey=ivnhelszngy31uut057gndxh2&amp;dl=0","Click to download SizeChart")</f>
      </c>
      <c r="C2487" s="0" t="inlineStr">
        <is>
          <t>Addie Womens Tank</t>
        </is>
      </c>
      <c r="D2487" s="0" t="inlineStr">
        <is>
          <t>'111431</t>
        </is>
      </c>
      <c r="E2487" s="0" t="inlineStr">
        <is>
          <t>ISU ADDIE CARDINAL:111431B-M</t>
        </is>
      </c>
      <c r="F2487" s="0" t="inlineStr">
        <is>
          <t>'801111431055</t>
        </is>
      </c>
      <c r="G2487" s="0" t="inlineStr">
        <is>
          <t>WOMENS</t>
        </is>
      </c>
      <c r="H2487" s="0" t="inlineStr">
        <is>
          <t>M</t>
        </is>
      </c>
      <c r="I2487" s="0">
        <v>34.99</v>
      </c>
      <c r="J2487" s="0">
        <v>24</v>
      </c>
    </row>
    <row r="2488" spans="1:10" customHeight="0">
      <c r="A2488" s="0">
        <f>HYPERLINK("https://dl.dropboxusercontent.com/scl/fi/gbjoi663mavcqnoc653ee/isucardaf.jpg?rlkey=4ynwsgpq6siyui8go4hoher0n&amp;dl=0","Click to download Image")</f>
      </c>
      <c r="B2488" s="0">
        <f>HYPERLINK("https://dl.dropboxusercontent.com/scl/fi/266zo55b0k8x0t1t6hvzq/womens-tank-top-size-chartsaddie.jpg?rlkey=ivnhelszngy31uut057gndxh2&amp;dl=0","Click to download SizeChart")</f>
      </c>
      <c r="C2488" s="0" t="inlineStr">
        <is>
          <t>Addie Womens Tank</t>
        </is>
      </c>
      <c r="D2488" s="0" t="inlineStr">
        <is>
          <t>'111431</t>
        </is>
      </c>
      <c r="E2488" s="0" t="inlineStr">
        <is>
          <t>ISU ADDIE CARDINAL:111431C-L</t>
        </is>
      </c>
      <c r="F2488" s="0" t="inlineStr">
        <is>
          <t>'801111431062</t>
        </is>
      </c>
      <c r="G2488" s="0" t="inlineStr">
        <is>
          <t>WOMENS</t>
        </is>
      </c>
      <c r="H2488" s="0" t="inlineStr">
        <is>
          <t>L</t>
        </is>
      </c>
      <c r="I2488" s="0">
        <v>34.99</v>
      </c>
      <c r="J2488" s="0">
        <v>24</v>
      </c>
    </row>
    <row r="2489" spans="1:10" customHeight="0">
      <c r="A2489" s="0">
        <f>HYPERLINK("https://dl.dropboxusercontent.com/scl/fi/gbjoi663mavcqnoc653ee/isucardaf.jpg?rlkey=4ynwsgpq6siyui8go4hoher0n&amp;dl=0","Click to download Image")</f>
      </c>
      <c r="B2489" s="0">
        <f>HYPERLINK("https://dl.dropboxusercontent.com/scl/fi/266zo55b0k8x0t1t6hvzq/womens-tank-top-size-chartsaddie.jpg?rlkey=ivnhelszngy31uut057gndxh2&amp;dl=0","Click to download SizeChart")</f>
      </c>
      <c r="C2489" s="0" t="inlineStr">
        <is>
          <t>Addie Womens Tank</t>
        </is>
      </c>
      <c r="D2489" s="0" t="inlineStr">
        <is>
          <t>'111431</t>
        </is>
      </c>
      <c r="E2489" s="0" t="inlineStr">
        <is>
          <t>ISU ADDIE CARDINAL:111431D-XL</t>
        </is>
      </c>
      <c r="F2489" s="0" t="inlineStr">
        <is>
          <t>'801111431079</t>
        </is>
      </c>
      <c r="G2489" s="0" t="inlineStr">
        <is>
          <t>WOMENS</t>
        </is>
      </c>
      <c r="H2489" s="0" t="inlineStr">
        <is>
          <t>XL</t>
        </is>
      </c>
      <c r="I2489" s="0">
        <v>34.99</v>
      </c>
      <c r="J2489" s="0">
        <v>12</v>
      </c>
    </row>
    <row r="2490" spans="1:10" customHeight="0">
      <c r="A2490" s="0">
        <f>HYPERLINK("https://dl.dropboxusercontent.com/scl/fi/gbjoi663mavcqnoc653ee/isucardaf.jpg?rlkey=4ynwsgpq6siyui8go4hoher0n&amp;dl=0","Click to download Image")</f>
      </c>
      <c r="B2490" s="0">
        <f>HYPERLINK("https://dl.dropboxusercontent.com/scl/fi/266zo55b0k8x0t1t6hvzq/womens-tank-top-size-chartsaddie.jpg?rlkey=ivnhelszngy31uut057gndxh2&amp;dl=0","Click to download SizeChart")</f>
      </c>
      <c r="C2490" s="0" t="inlineStr">
        <is>
          <t>Addie Womens Tank</t>
        </is>
      </c>
      <c r="D2490" s="0" t="inlineStr">
        <is>
          <t>'111431</t>
        </is>
      </c>
      <c r="E2490" s="0" t="inlineStr">
        <is>
          <t>ISU ADDIE CARDINAL:111431E-2XL</t>
        </is>
      </c>
      <c r="F2490" s="0" t="inlineStr">
        <is>
          <t>'801111431086</t>
        </is>
      </c>
      <c r="G2490" s="0" t="inlineStr">
        <is>
          <t>WOMENS</t>
        </is>
      </c>
      <c r="H2490" s="0" t="inlineStr">
        <is>
          <t>2XL</t>
        </is>
      </c>
      <c r="I2490" s="0">
        <v>36.99</v>
      </c>
      <c r="J2490" s="0">
        <v>5</v>
      </c>
    </row>
    <row r="2491" spans="1:10" customHeight="0">
      <c r="A2491" s="0">
        <f>HYPERLINK("https://dl.dropboxusercontent.com/scl/fi/gbjoi663mavcqnoc653ee/isucardaf.jpg?rlkey=4ynwsgpq6siyui8go4hoher0n&amp;dl=0","Click to download Image")</f>
      </c>
      <c r="B2491" s="0">
        <f>HYPERLINK("https://dl.dropboxusercontent.com/scl/fi/266zo55b0k8x0t1t6hvzq/womens-tank-top-size-chartsaddie.jpg?rlkey=ivnhelszngy31uut057gndxh2&amp;dl=0","Click to download SizeChart")</f>
      </c>
      <c r="C2491" s="0" t="inlineStr">
        <is>
          <t>Addie Womens Tank</t>
        </is>
      </c>
      <c r="D2491" s="0" t="inlineStr">
        <is>
          <t>'111431</t>
        </is>
      </c>
      <c r="E2491" s="0" t="inlineStr">
        <is>
          <t>ISU ADDIE CARDINAL:111431F-3XL</t>
        </is>
      </c>
      <c r="F2491" s="0" t="inlineStr">
        <is>
          <t>'801111431093</t>
        </is>
      </c>
      <c r="G2491" s="0" t="inlineStr">
        <is>
          <t>WOMENS</t>
        </is>
      </c>
      <c r="H2491" s="0" t="inlineStr">
        <is>
          <t>3XL</t>
        </is>
      </c>
      <c r="I2491" s="0">
        <v>36.99</v>
      </c>
      <c r="J2491" s="0">
        <v>3</v>
      </c>
    </row>
    <row r="2492" spans="1:10" customHeight="0">
      <c r="A2492" s="0">
        <f>HYPERLINK("https://dl.dropboxusercontent.com/scl/fi/gbjoi663mavcqnoc653ee/isucardaf.jpg?rlkey=4ynwsgpq6siyui8go4hoher0n&amp;dl=0","Click to download Image")</f>
      </c>
      <c r="B2492" s="0">
        <f>HYPERLINK("https://dl.dropboxusercontent.com/scl/fi/266zo55b0k8x0t1t6hvzq/womens-tank-top-size-chartsaddie.jpg?rlkey=ivnhelszngy31uut057gndxh2&amp;dl=0","Click to download SizeChart")</f>
      </c>
      <c r="C2492" s="0" t="inlineStr">
        <is>
          <t>Addie Womens Tank</t>
        </is>
      </c>
      <c r="D2492" s="0" t="inlineStr">
        <is>
          <t>'111431</t>
        </is>
      </c>
      <c r="E2492" s="0" t="inlineStr">
        <is>
          <t>ISU ADDIE CARDINAL 12 PACK:111431Z-12PK</t>
        </is>
      </c>
      <c r="F2492" s="0" t="inlineStr">
        <is>
          <t>'801111431994</t>
        </is>
      </c>
      <c r="G2492" s="0" t="inlineStr">
        <is>
          <t>WOMENS</t>
        </is>
      </c>
      <c r="H2492" s="0" t="inlineStr">
        <is>
          <t>12 PACK</t>
        </is>
      </c>
      <c r="I2492" s="0">
        <v>395.88</v>
      </c>
      <c r="J2492" s="0">
        <v>0</v>
      </c>
    </row>
    <row r="2493" spans="1:10" customHeight="0">
      <c r="A2493" s="0">
        <f>HYPERLINK("https://dl.dropboxusercontent.com/scl/fi/upghgs5igiaoqtlf229hq/lancaster-grey.jpg?rlkey=oc4akwt358rvgscd0a3vley86&amp;dl=0","Click to download Image")</f>
      </c>
      <c r="B2493" s="0">
        <f>HYPERLINK("https://dl.dropboxusercontent.com/scl/fi/4k6avgozrfe8jv5bjkyc3/graphic-update22022-toddler.jpg?rlkey=sww7f7zly2b3n2uvk9ffrdncg&amp;dl=0","Click to download SizeChart")</f>
      </c>
      <c r="C2493" s="0" t="inlineStr">
        <is>
          <t>Lancaster Toddler Boys Set</t>
        </is>
      </c>
      <c r="D2493" s="0" t="inlineStr">
        <is>
          <t>'111806</t>
        </is>
      </c>
      <c r="E2493" s="0" t="inlineStr">
        <is>
          <t>ISU LANCASTER GREY SET:111806A-2T</t>
        </is>
      </c>
      <c r="F2493" s="0" t="inlineStr">
        <is>
          <t>'801111806082</t>
        </is>
      </c>
      <c r="G2493" s="0" t="inlineStr">
        <is>
          <t>TODDLER</t>
        </is>
      </c>
      <c r="H2493" s="0" t="inlineStr">
        <is>
          <t>2T</t>
        </is>
      </c>
      <c r="I2493" s="0">
        <v>34.99</v>
      </c>
      <c r="J2493" s="0">
        <v>7</v>
      </c>
    </row>
    <row r="2494" spans="1:10" customHeight="0">
      <c r="A2494" s="0">
        <f>HYPERLINK("https://dl.dropboxusercontent.com/scl/fi/upghgs5igiaoqtlf229hq/lancaster-grey.jpg?rlkey=oc4akwt358rvgscd0a3vley86&amp;dl=0","Click to download Image")</f>
      </c>
      <c r="B2494" s="0">
        <f>HYPERLINK("https://dl.dropboxusercontent.com/scl/fi/4k6avgozrfe8jv5bjkyc3/graphic-update22022-toddler.jpg?rlkey=sww7f7zly2b3n2uvk9ffrdncg&amp;dl=0","Click to download SizeChart")</f>
      </c>
      <c r="C2494" s="0" t="inlineStr">
        <is>
          <t>Lancaster Toddler Boys Set</t>
        </is>
      </c>
      <c r="D2494" s="0" t="inlineStr">
        <is>
          <t>'111806</t>
        </is>
      </c>
      <c r="E2494" s="0" t="inlineStr">
        <is>
          <t>ISU LANCASTER GREY SET:111806B-3T</t>
        </is>
      </c>
      <c r="F2494" s="0" t="inlineStr">
        <is>
          <t>'801111806099</t>
        </is>
      </c>
      <c r="G2494" s="0" t="inlineStr">
        <is>
          <t>TODDLER</t>
        </is>
      </c>
      <c r="H2494" s="0" t="inlineStr">
        <is>
          <t>3T</t>
        </is>
      </c>
      <c r="I2494" s="0">
        <v>34.99</v>
      </c>
      <c r="J2494" s="0">
        <v>8</v>
      </c>
    </row>
    <row r="2495" spans="1:10" customHeight="0">
      <c r="A2495" s="0">
        <f>HYPERLINK("https://dl.dropboxusercontent.com/scl/fi/upghgs5igiaoqtlf229hq/lancaster-grey.jpg?rlkey=oc4akwt358rvgscd0a3vley86&amp;dl=0","Click to download Image")</f>
      </c>
      <c r="B2495" s="0">
        <f>HYPERLINK("https://dl.dropboxusercontent.com/scl/fi/4k6avgozrfe8jv5bjkyc3/graphic-update22022-toddler.jpg?rlkey=sww7f7zly2b3n2uvk9ffrdncg&amp;dl=0","Click to download SizeChart")</f>
      </c>
      <c r="C2495" s="0" t="inlineStr">
        <is>
          <t>Lancaster Toddler Boys Set</t>
        </is>
      </c>
      <c r="D2495" s="0" t="inlineStr">
        <is>
          <t>'111806</t>
        </is>
      </c>
      <c r="E2495" s="0" t="inlineStr">
        <is>
          <t>ISU LANCASTER GREY SET:111806C-4T</t>
        </is>
      </c>
      <c r="F2495" s="0" t="inlineStr">
        <is>
          <t>'801111806105</t>
        </is>
      </c>
      <c r="G2495" s="0" t="inlineStr">
        <is>
          <t>TODDLER</t>
        </is>
      </c>
      <c r="H2495" s="0" t="inlineStr">
        <is>
          <t>4T</t>
        </is>
      </c>
      <c r="I2495" s="0">
        <v>34.99</v>
      </c>
      <c r="J2495" s="0">
        <v>8</v>
      </c>
    </row>
    <row r="2496" spans="1:10" customHeight="0">
      <c r="A2496" s="0">
        <f>HYPERLINK("https://dl.dropboxusercontent.com/scl/fi/upghgs5igiaoqtlf229hq/lancaster-grey.jpg?rlkey=oc4akwt358rvgscd0a3vley86&amp;dl=0","Click to download Image")</f>
      </c>
      <c r="B2496" s="0">
        <f>HYPERLINK("https://dl.dropboxusercontent.com/scl/fi/4k6avgozrfe8jv5bjkyc3/graphic-update22022-toddler.jpg?rlkey=sww7f7zly2b3n2uvk9ffrdncg&amp;dl=0","Click to download SizeChart")</f>
      </c>
      <c r="C2496" s="0" t="inlineStr">
        <is>
          <t>Lancaster Toddler Boys Set</t>
        </is>
      </c>
      <c r="D2496" s="0" t="inlineStr">
        <is>
          <t>'111806</t>
        </is>
      </c>
      <c r="E2496" s="0" t="inlineStr">
        <is>
          <t>ISU LANCASTER GREY SET:111806D-5T</t>
        </is>
      </c>
      <c r="F2496" s="0" t="inlineStr">
        <is>
          <t>'801111806112</t>
        </is>
      </c>
      <c r="G2496" s="0" t="inlineStr">
        <is>
          <t>TODDLER</t>
        </is>
      </c>
      <c r="H2496" s="0" t="inlineStr">
        <is>
          <t>5T</t>
        </is>
      </c>
      <c r="I2496" s="0">
        <v>34.99</v>
      </c>
      <c r="J2496" s="0">
        <v>6</v>
      </c>
    </row>
    <row r="2497" spans="1:10" customHeight="0">
      <c r="A2497" s="0">
        <f>HYPERLINK("https://dl.dropboxusercontent.com/scl/fi/upghgs5igiaoqtlf229hq/lancaster-grey.jpg?rlkey=oc4akwt358rvgscd0a3vley86&amp;dl=0","Click to download Image")</f>
      </c>
      <c r="B2497" s="0">
        <f>HYPERLINK("https://dl.dropboxusercontent.com/scl/fi/4k6avgozrfe8jv5bjkyc3/graphic-update22022-toddler.jpg?rlkey=sww7f7zly2b3n2uvk9ffrdncg&amp;dl=0","Click to download SizeChart")</f>
      </c>
      <c r="C2497" s="0" t="inlineStr">
        <is>
          <t>Lancaster Toddler Boys Set</t>
        </is>
      </c>
      <c r="D2497" s="0" t="inlineStr">
        <is>
          <t>'111806</t>
        </is>
      </c>
      <c r="E2497" s="0" t="inlineStr">
        <is>
          <t>ISU LANCASTER GREY SET 12 PACK:111806Z-12PK</t>
        </is>
      </c>
      <c r="F2497" s="0" t="inlineStr">
        <is>
          <t>'801111806990</t>
        </is>
      </c>
      <c r="G2497" s="0" t="inlineStr">
        <is>
          <t>TODDLER</t>
        </is>
      </c>
      <c r="H2497" s="0" t="inlineStr">
        <is>
          <t>12 PACK</t>
        </is>
      </c>
      <c r="I2497" s="0">
        <v>395.88</v>
      </c>
      <c r="J2497" s="0">
        <v>0</v>
      </c>
    </row>
    <row r="2498" spans="1:10" customHeight="0">
      <c r="A2498" s="0">
        <f>HYPERLINK("https://dl.dropboxusercontent.com/scl/fi/i1j6xyulgn6r845aqcs2s/108992-af.jpg?rlkey=9g0c99j1gqtzxs5vb8dhvgut8&amp;dl=0","Click to download Image")</f>
      </c>
      <c r="B2498" s="0">
        <f>HYPERLINK("https://dl.dropboxusercontent.com/scl/fi/bva3o1cia0repwkqsabwx/graphic-update2022-womens.jpg?rlkey=j44f3k6vgfttrm4xuu1o9blyq&amp;dl=0","Click to download SizeChart")</f>
      </c>
      <c r="C2498" s="0" t="inlineStr">
        <is>
          <t>Livy Women's Off Shoulder Top</t>
        </is>
      </c>
      <c r="D2498" s="0" t="inlineStr">
        <is>
          <t>'108992</t>
        </is>
      </c>
      <c r="E2498" s="0" t="inlineStr">
        <is>
          <t>ISU LIVY:108992A-S</t>
        </is>
      </c>
      <c r="F2498" s="0" t="inlineStr">
        <is>
          <t>'800108992012</t>
        </is>
      </c>
      <c r="G2498" s="0" t="inlineStr">
        <is>
          <t>WOMENS</t>
        </is>
      </c>
      <c r="H2498" s="0" t="inlineStr">
        <is>
          <t>S</t>
        </is>
      </c>
      <c r="I2498" s="0">
        <v>42.99</v>
      </c>
      <c r="J2498" s="0">
        <v>15</v>
      </c>
    </row>
    <row r="2499" spans="1:10" customHeight="0">
      <c r="A2499" s="0">
        <f>HYPERLINK("https://dl.dropboxusercontent.com/scl/fi/i1j6xyulgn6r845aqcs2s/108992-af.jpg?rlkey=9g0c99j1gqtzxs5vb8dhvgut8&amp;dl=0","Click to download Image")</f>
      </c>
      <c r="B2499" s="0">
        <f>HYPERLINK("https://dl.dropboxusercontent.com/scl/fi/bva3o1cia0repwkqsabwx/graphic-update2022-womens.jpg?rlkey=j44f3k6vgfttrm4xuu1o9blyq&amp;dl=0","Click to download SizeChart")</f>
      </c>
      <c r="C2499" s="0" t="inlineStr">
        <is>
          <t>Livy Women's Off Shoulder Top</t>
        </is>
      </c>
      <c r="D2499" s="0" t="inlineStr">
        <is>
          <t>'108992</t>
        </is>
      </c>
      <c r="E2499" s="0" t="inlineStr">
        <is>
          <t>ISU LIVY:108992B-M</t>
        </is>
      </c>
      <c r="F2499" s="0" t="inlineStr">
        <is>
          <t>'800108992029</t>
        </is>
      </c>
      <c r="G2499" s="0" t="inlineStr">
        <is>
          <t>WOMENS</t>
        </is>
      </c>
      <c r="H2499" s="0" t="inlineStr">
        <is>
          <t>M</t>
        </is>
      </c>
      <c r="I2499" s="0">
        <v>42.99</v>
      </c>
      <c r="J2499" s="0">
        <v>31</v>
      </c>
    </row>
    <row r="2500" spans="1:10" customHeight="0">
      <c r="A2500" s="0">
        <f>HYPERLINK("https://dl.dropboxusercontent.com/scl/fi/i1j6xyulgn6r845aqcs2s/108992-af.jpg?rlkey=9g0c99j1gqtzxs5vb8dhvgut8&amp;dl=0","Click to download Image")</f>
      </c>
      <c r="B2500" s="0">
        <f>HYPERLINK("https://dl.dropboxusercontent.com/scl/fi/bva3o1cia0repwkqsabwx/graphic-update2022-womens.jpg?rlkey=j44f3k6vgfttrm4xuu1o9blyq&amp;dl=0","Click to download SizeChart")</f>
      </c>
      <c r="C2500" s="0" t="inlineStr">
        <is>
          <t>Livy Women's Off Shoulder Top</t>
        </is>
      </c>
      <c r="D2500" s="0" t="inlineStr">
        <is>
          <t>'108992</t>
        </is>
      </c>
      <c r="E2500" s="0" t="inlineStr">
        <is>
          <t>ISU LIVY:108992C-L</t>
        </is>
      </c>
      <c r="F2500" s="0" t="inlineStr">
        <is>
          <t>'800108992036</t>
        </is>
      </c>
      <c r="G2500" s="0" t="inlineStr">
        <is>
          <t>WOMENS</t>
        </is>
      </c>
      <c r="H2500" s="0" t="inlineStr">
        <is>
          <t>L</t>
        </is>
      </c>
      <c r="I2500" s="0">
        <v>42.99</v>
      </c>
      <c r="J2500" s="0">
        <v>31</v>
      </c>
    </row>
    <row r="2501" spans="1:10" customHeight="0">
      <c r="A2501" s="0">
        <f>HYPERLINK("https://dl.dropboxusercontent.com/scl/fi/i1j6xyulgn6r845aqcs2s/108992-af.jpg?rlkey=9g0c99j1gqtzxs5vb8dhvgut8&amp;dl=0","Click to download Image")</f>
      </c>
      <c r="B2501" s="0">
        <f>HYPERLINK("https://dl.dropboxusercontent.com/scl/fi/bva3o1cia0repwkqsabwx/graphic-update2022-womens.jpg?rlkey=j44f3k6vgfttrm4xuu1o9blyq&amp;dl=0","Click to download SizeChart")</f>
      </c>
      <c r="C2501" s="0" t="inlineStr">
        <is>
          <t>Livy Women's Off Shoulder Top</t>
        </is>
      </c>
      <c r="D2501" s="0" t="inlineStr">
        <is>
          <t>'108992</t>
        </is>
      </c>
      <c r="E2501" s="0" t="inlineStr">
        <is>
          <t>ISU LIVY:108992D-XL</t>
        </is>
      </c>
      <c r="F2501" s="0" t="inlineStr">
        <is>
          <t>'800108992043</t>
        </is>
      </c>
      <c r="G2501" s="0" t="inlineStr">
        <is>
          <t>WOMENS</t>
        </is>
      </c>
      <c r="H2501" s="0" t="inlineStr">
        <is>
          <t>XL</t>
        </is>
      </c>
      <c r="I2501" s="0">
        <v>42.99</v>
      </c>
      <c r="J2501" s="0">
        <v>15</v>
      </c>
    </row>
    <row r="2502" spans="1:10" customHeight="0">
      <c r="A2502" s="0">
        <f>HYPERLINK("https://dl.dropboxusercontent.com/scl/fi/i1j6xyulgn6r845aqcs2s/108992-af.jpg?rlkey=9g0c99j1gqtzxs5vb8dhvgut8&amp;dl=0","Click to download Image")</f>
      </c>
      <c r="B2502" s="0">
        <f>HYPERLINK("https://dl.dropboxusercontent.com/scl/fi/bva3o1cia0repwkqsabwx/graphic-update2022-womens.jpg?rlkey=j44f3k6vgfttrm4xuu1o9blyq&amp;dl=0","Click to download SizeChart")</f>
      </c>
      <c r="C2502" s="0" t="inlineStr">
        <is>
          <t>Livy Women's Off Shoulder Top</t>
        </is>
      </c>
      <c r="D2502" s="0" t="inlineStr">
        <is>
          <t>'108992</t>
        </is>
      </c>
      <c r="E2502" s="0" t="inlineStr">
        <is>
          <t>ISU LIVY:108992E-2XL</t>
        </is>
      </c>
      <c r="F2502" s="0" t="inlineStr">
        <is>
          <t>'800108992050</t>
        </is>
      </c>
      <c r="G2502" s="0" t="inlineStr">
        <is>
          <t>WOMENS</t>
        </is>
      </c>
      <c r="H2502" s="0" t="inlineStr">
        <is>
          <t>2XL</t>
        </is>
      </c>
      <c r="I2502" s="0">
        <v>42.99</v>
      </c>
      <c r="J2502" s="0">
        <v>3</v>
      </c>
    </row>
    <row r="2503" spans="1:10" customHeight="0">
      <c r="A2503" s="0">
        <f>HYPERLINK("https://dl.dropboxusercontent.com/scl/fi/i1j6xyulgn6r845aqcs2s/108992-af.jpg?rlkey=9g0c99j1gqtzxs5vb8dhvgut8&amp;dl=0","Click to download Image")</f>
      </c>
      <c r="B2503" s="0">
        <f>HYPERLINK("https://dl.dropboxusercontent.com/scl/fi/bva3o1cia0repwkqsabwx/graphic-update2022-womens.jpg?rlkey=j44f3k6vgfttrm4xuu1o9blyq&amp;dl=0","Click to download SizeChart")</f>
      </c>
      <c r="C2503" s="0" t="inlineStr">
        <is>
          <t>Livy Women's Off Shoulder Top</t>
        </is>
      </c>
      <c r="D2503" s="0" t="inlineStr">
        <is>
          <t>'108992</t>
        </is>
      </c>
      <c r="E2503" s="0" t="inlineStr">
        <is>
          <t>ISU LIVY:108992F-3XL</t>
        </is>
      </c>
      <c r="F2503" s="0" t="inlineStr">
        <is>
          <t>'800108992067</t>
        </is>
      </c>
      <c r="G2503" s="0" t="inlineStr">
        <is>
          <t>WOMENS</t>
        </is>
      </c>
      <c r="H2503" s="0" t="inlineStr">
        <is>
          <t>3XL</t>
        </is>
      </c>
      <c r="I2503" s="0">
        <v>42.99</v>
      </c>
      <c r="J2503" s="0">
        <v>3</v>
      </c>
    </row>
    <row r="2504" spans="1:10" customHeight="0">
      <c r="A2504" s="0">
        <f>HYPERLINK("https://dl.dropboxusercontent.com/scl/fi/4bxfe8lduax7ztjdpi11j/106942luna-1.jpg?rlkey=zawypjbtka0pmhw0zgcptgopo&amp;dl=0","Click to download Image")</f>
      </c>
      <c r="C2504" s="0" t="inlineStr">
        <is>
          <t>Luna Women's Cap</t>
        </is>
      </c>
      <c r="D2504" s="0" t="inlineStr">
        <is>
          <t>'106942</t>
        </is>
      </c>
      <c r="E2504" s="0" t="inlineStr">
        <is>
          <t>ISU LUNA:106942</t>
        </is>
      </c>
      <c r="F2504" s="0" t="inlineStr">
        <is>
          <t>'700106942012</t>
        </is>
      </c>
      <c r="G2504" s="0" t="inlineStr">
        <is>
          <t>WOMENS</t>
        </is>
      </c>
      <c r="H2504" s="0" t="inlineStr">
        <is>
          <t>WOMENS</t>
        </is>
      </c>
      <c r="I2504" s="0">
        <v>18.99</v>
      </c>
      <c r="J2504" s="0">
        <v>44</v>
      </c>
    </row>
    <row r="2505" spans="1:10" customHeight="0">
      <c r="A2505" s="0">
        <f>HYPERLINK("https://dl.dropboxusercontent.com/scl/fi/y2ce2plxf3fq0bus7zkf9/106993f1.jpg?rlkey=a1mgh5hy7rxgng3y70vp7b0xb&amp;dl=0","Click to download Image")</f>
      </c>
      <c r="B2505" s="0">
        <f>HYPERLINK("https://dl.dropboxusercontent.com/scl/fi/crh1can8l2t79macgmhqg/graphic-update22022-infant.jpg?rlkey=ngq0xfpvc2lshvyp6viutqomz&amp;dl=0","Click to download SizeChart")</f>
      </c>
      <c r="C2505" s="0" t="inlineStr">
        <is>
          <t>Lenox Infant Overalls</t>
        </is>
      </c>
      <c r="D2505" s="0" t="inlineStr">
        <is>
          <t>'106993</t>
        </is>
      </c>
      <c r="E2505" s="0" t="inlineStr">
        <is>
          <t>ISU LENOX INFANT:106993A-0-3M</t>
        </is>
      </c>
      <c r="F2505" s="0" t="inlineStr">
        <is>
          <t>'800106993011</t>
        </is>
      </c>
      <c r="G2505" s="0" t="inlineStr">
        <is>
          <t>INFANT</t>
        </is>
      </c>
      <c r="H2505" s="0" t="inlineStr">
        <is>
          <t>0-3M</t>
        </is>
      </c>
      <c r="I2505" s="0">
        <v>29.99</v>
      </c>
      <c r="J2505" s="0">
        <v>8</v>
      </c>
    </row>
    <row r="2506" spans="1:10" customHeight="0">
      <c r="A2506" s="0">
        <f>HYPERLINK("https://dl.dropboxusercontent.com/scl/fi/y2ce2plxf3fq0bus7zkf9/106993f1.jpg?rlkey=a1mgh5hy7rxgng3y70vp7b0xb&amp;dl=0","Click to download Image")</f>
      </c>
      <c r="B2506" s="0">
        <f>HYPERLINK("https://dl.dropboxusercontent.com/scl/fi/crh1can8l2t79macgmhqg/graphic-update22022-infant.jpg?rlkey=ngq0xfpvc2lshvyp6viutqomz&amp;dl=0","Click to download SizeChart")</f>
      </c>
      <c r="C2506" s="0" t="inlineStr">
        <is>
          <t>Lenox Infant Overalls</t>
        </is>
      </c>
      <c r="D2506" s="0" t="inlineStr">
        <is>
          <t>'106993</t>
        </is>
      </c>
      <c r="E2506" s="0" t="inlineStr">
        <is>
          <t>ISU LENOX INFANT:106993B-3-6M</t>
        </is>
      </c>
      <c r="F2506" s="0" t="inlineStr">
        <is>
          <t>'800106993028</t>
        </is>
      </c>
      <c r="G2506" s="0" t="inlineStr">
        <is>
          <t>INFANT</t>
        </is>
      </c>
      <c r="H2506" s="0" t="inlineStr">
        <is>
          <t>3-6M</t>
        </is>
      </c>
      <c r="I2506" s="0">
        <v>29.99</v>
      </c>
      <c r="J2506" s="0">
        <v>6</v>
      </c>
    </row>
    <row r="2507" spans="1:10" customHeight="0">
      <c r="A2507" s="0">
        <f>HYPERLINK("https://dl.dropboxusercontent.com/scl/fi/y2ce2plxf3fq0bus7zkf9/106993f1.jpg?rlkey=a1mgh5hy7rxgng3y70vp7b0xb&amp;dl=0","Click to download Image")</f>
      </c>
      <c r="B2507" s="0">
        <f>HYPERLINK("https://dl.dropboxusercontent.com/scl/fi/crh1can8l2t79macgmhqg/graphic-update22022-infant.jpg?rlkey=ngq0xfpvc2lshvyp6viutqomz&amp;dl=0","Click to download SizeChart")</f>
      </c>
      <c r="C2507" s="0" t="inlineStr">
        <is>
          <t>Lenox Infant Overalls</t>
        </is>
      </c>
      <c r="D2507" s="0" t="inlineStr">
        <is>
          <t>'106993</t>
        </is>
      </c>
      <c r="E2507" s="0" t="inlineStr">
        <is>
          <t>ISU LENOX INFANT:106993C-6-9M</t>
        </is>
      </c>
      <c r="F2507" s="0" t="inlineStr">
        <is>
          <t>'800106993035</t>
        </is>
      </c>
      <c r="G2507" s="0" t="inlineStr">
        <is>
          <t>INFANT</t>
        </is>
      </c>
      <c r="H2507" s="0" t="inlineStr">
        <is>
          <t>6-9M</t>
        </is>
      </c>
      <c r="I2507" s="0">
        <v>29.99</v>
      </c>
      <c r="J2507" s="0">
        <v>3</v>
      </c>
    </row>
    <row r="2508" spans="1:10" customHeight="0">
      <c r="A2508" s="0">
        <f>HYPERLINK("https://dl.dropboxusercontent.com/scl/fi/y2ce2plxf3fq0bus7zkf9/106993f1.jpg?rlkey=a1mgh5hy7rxgng3y70vp7b0xb&amp;dl=0","Click to download Image")</f>
      </c>
      <c r="B2508" s="0">
        <f>HYPERLINK("https://dl.dropboxusercontent.com/scl/fi/crh1can8l2t79macgmhqg/graphic-update22022-infant.jpg?rlkey=ngq0xfpvc2lshvyp6viutqomz&amp;dl=0","Click to download SizeChart")</f>
      </c>
      <c r="C2508" s="0" t="inlineStr">
        <is>
          <t>Lenox Infant Overalls</t>
        </is>
      </c>
      <c r="D2508" s="0" t="inlineStr">
        <is>
          <t>'106993</t>
        </is>
      </c>
      <c r="E2508" s="0" t="inlineStr">
        <is>
          <t>ISU LENOX INFANT:106993F-12M</t>
        </is>
      </c>
      <c r="F2508" s="0" t="inlineStr">
        <is>
          <t>'800106993042</t>
        </is>
      </c>
      <c r="G2508" s="0" t="inlineStr">
        <is>
          <t>INFANT</t>
        </is>
      </c>
      <c r="H2508" s="0" t="inlineStr">
        <is>
          <t>12M</t>
        </is>
      </c>
      <c r="I2508" s="0">
        <v>29.99</v>
      </c>
      <c r="J2508" s="0">
        <v>0</v>
      </c>
    </row>
    <row r="2509" spans="1:10" customHeight="0">
      <c r="A2509" s="0">
        <f>HYPERLINK("https://dl.dropboxusercontent.com/scl/fi/tobvlhwy4c2z31nvidst7/107021-af1.jpg?rlkey=3bc26mpsuf07tzmb1b6t4e35h&amp;dl=0","Click to download Image")</f>
      </c>
      <c r="B2509" s="0">
        <f>HYPERLINK("https://dl.dropboxusercontent.com/scl/fi/bmnempqpnxx88yijls9m7/graphic-update22022-toddler.jpg?rlkey=xqdynzkjbkge4t2kar0f51i44&amp;dl=0","Click to download SizeChart")</f>
      </c>
      <c r="C2509" s="0" t="inlineStr">
        <is>
          <t>Lenox Toddler Overalls</t>
        </is>
      </c>
      <c r="D2509" s="0" t="inlineStr">
        <is>
          <t>'107021</t>
        </is>
      </c>
      <c r="E2509" s="0" t="inlineStr">
        <is>
          <t>ISU LENOX TDLR:107021A-2T</t>
        </is>
      </c>
      <c r="F2509" s="0" t="inlineStr">
        <is>
          <t>'800107021010</t>
        </is>
      </c>
      <c r="G2509" s="0" t="inlineStr">
        <is>
          <t>TODDLER</t>
        </is>
      </c>
      <c r="H2509" s="0" t="inlineStr">
        <is>
          <t>2T</t>
        </is>
      </c>
      <c r="I2509" s="0">
        <v>29.99</v>
      </c>
      <c r="J2509" s="0">
        <v>0</v>
      </c>
    </row>
    <row r="2510" spans="1:10" customHeight="0">
      <c r="A2510" s="0">
        <f>HYPERLINK("https://dl.dropboxusercontent.com/scl/fi/tobvlhwy4c2z31nvidst7/107021-af1.jpg?rlkey=3bc26mpsuf07tzmb1b6t4e35h&amp;dl=0","Click to download Image")</f>
      </c>
      <c r="B2510" s="0">
        <f>HYPERLINK("https://dl.dropboxusercontent.com/scl/fi/bmnempqpnxx88yijls9m7/graphic-update22022-toddler.jpg?rlkey=xqdynzkjbkge4t2kar0f51i44&amp;dl=0","Click to download SizeChart")</f>
      </c>
      <c r="C2510" s="0" t="inlineStr">
        <is>
          <t>Lenox Toddler Overalls</t>
        </is>
      </c>
      <c r="D2510" s="0" t="inlineStr">
        <is>
          <t>'107021</t>
        </is>
      </c>
      <c r="E2510" s="0" t="inlineStr">
        <is>
          <t>ISU LENOX TDLR:107021B-3T</t>
        </is>
      </c>
      <c r="F2510" s="0" t="inlineStr">
        <is>
          <t>'800107021027</t>
        </is>
      </c>
      <c r="G2510" s="0" t="inlineStr">
        <is>
          <t>TODDLER</t>
        </is>
      </c>
      <c r="H2510" s="0" t="inlineStr">
        <is>
          <t>3T</t>
        </is>
      </c>
      <c r="I2510" s="0">
        <v>29.99</v>
      </c>
      <c r="J2510" s="0">
        <v>5</v>
      </c>
    </row>
    <row r="2511" spans="1:10" customHeight="0">
      <c r="A2511" s="0">
        <f>HYPERLINK("https://dl.dropboxusercontent.com/scl/fi/tobvlhwy4c2z31nvidst7/107021-af1.jpg?rlkey=3bc26mpsuf07tzmb1b6t4e35h&amp;dl=0","Click to download Image")</f>
      </c>
      <c r="B2511" s="0">
        <f>HYPERLINK("https://dl.dropboxusercontent.com/scl/fi/bmnempqpnxx88yijls9m7/graphic-update22022-toddler.jpg?rlkey=xqdynzkjbkge4t2kar0f51i44&amp;dl=0","Click to download SizeChart")</f>
      </c>
      <c r="C2511" s="0" t="inlineStr">
        <is>
          <t>Lenox Toddler Overalls</t>
        </is>
      </c>
      <c r="D2511" s="0" t="inlineStr">
        <is>
          <t>'107021</t>
        </is>
      </c>
      <c r="E2511" s="0" t="inlineStr">
        <is>
          <t>ISU LENOX TDLR:107021C-4T</t>
        </is>
      </c>
      <c r="F2511" s="0" t="inlineStr">
        <is>
          <t>'800107021034</t>
        </is>
      </c>
      <c r="G2511" s="0" t="inlineStr">
        <is>
          <t>TODDLER</t>
        </is>
      </c>
      <c r="H2511" s="0" t="inlineStr">
        <is>
          <t>4T</t>
        </is>
      </c>
      <c r="I2511" s="0">
        <v>29.99</v>
      </c>
      <c r="J2511" s="0">
        <v>16</v>
      </c>
    </row>
    <row r="2512" spans="1:10" customHeight="0">
      <c r="A2512" s="0">
        <f>HYPERLINK("https://dl.dropboxusercontent.com/scl/fi/tobvlhwy4c2z31nvidst7/107021-af1.jpg?rlkey=3bc26mpsuf07tzmb1b6t4e35h&amp;dl=0","Click to download Image")</f>
      </c>
      <c r="B2512" s="0">
        <f>HYPERLINK("https://dl.dropboxusercontent.com/scl/fi/bmnempqpnxx88yijls9m7/graphic-update22022-toddler.jpg?rlkey=xqdynzkjbkge4t2kar0f51i44&amp;dl=0","Click to download SizeChart")</f>
      </c>
      <c r="C2512" s="0" t="inlineStr">
        <is>
          <t>Lenox Toddler Overalls</t>
        </is>
      </c>
      <c r="D2512" s="0" t="inlineStr">
        <is>
          <t>'107021</t>
        </is>
      </c>
      <c r="E2512" s="0" t="inlineStr">
        <is>
          <t>ISU LENOX TDLR:107021D-5T</t>
        </is>
      </c>
      <c r="F2512" s="0" t="inlineStr">
        <is>
          <t>'800107021041</t>
        </is>
      </c>
      <c r="G2512" s="0" t="inlineStr">
        <is>
          <t>TODDLER</t>
        </is>
      </c>
      <c r="H2512" s="0" t="inlineStr">
        <is>
          <t>5T</t>
        </is>
      </c>
      <c r="I2512" s="0">
        <v>29.99</v>
      </c>
      <c r="J2512" s="0">
        <v>29</v>
      </c>
    </row>
    <row r="2513" spans="1:10" customHeight="0">
      <c r="A2513" s="0">
        <f>HYPERLINK("https://dl.dropboxusercontent.com/scl/fi/bnh6swove8t1akmqeuk8t/isu-af.jpg?rlkey=koyhzz7xya2pssdbiqy0yb3lh&amp;dl=0","Click to download Image")</f>
      </c>
      <c r="B2513" s="0">
        <f>HYPERLINK("https://dl.dropboxusercontent.com/scl/fi/chyowe2tvkwgvca37dasu/trisha-tn.jpg?rlkey=ea40qr6p2sw4oir47aoe9t9fb&amp;dl=0","Click to download SizeChart")</f>
      </c>
      <c r="C2513" s="0" t="inlineStr">
        <is>
          <t>Trisha Womens Golf Polo</t>
        </is>
      </c>
      <c r="D2513" s="0" t="inlineStr">
        <is>
          <t>'113957</t>
        </is>
      </c>
      <c r="E2513" s="0" t="inlineStr">
        <is>
          <t>ISU TRISHA W CARDINAL:113957A-S</t>
        </is>
      </c>
      <c r="F2513" s="0" t="inlineStr">
        <is>
          <t>'801113957041</t>
        </is>
      </c>
      <c r="G2513" s="0" t="inlineStr">
        <is>
          <t>WOMENS</t>
        </is>
      </c>
      <c r="H2513" s="0" t="inlineStr">
        <is>
          <t>S</t>
        </is>
      </c>
      <c r="I2513" s="0">
        <v>40.98</v>
      </c>
      <c r="J2513" s="0">
        <v>4</v>
      </c>
    </row>
    <row r="2514" spans="1:10" customHeight="0">
      <c r="A2514" s="0">
        <f>HYPERLINK("https://dl.dropboxusercontent.com/scl/fi/bnh6swove8t1akmqeuk8t/isu-af.jpg?rlkey=koyhzz7xya2pssdbiqy0yb3lh&amp;dl=0","Click to download Image")</f>
      </c>
      <c r="B2514" s="0">
        <f>HYPERLINK("https://dl.dropboxusercontent.com/scl/fi/chyowe2tvkwgvca37dasu/trisha-tn.jpg?rlkey=ea40qr6p2sw4oir47aoe9t9fb&amp;dl=0","Click to download SizeChart")</f>
      </c>
      <c r="C2514" s="0" t="inlineStr">
        <is>
          <t>Trisha Womens Golf Polo</t>
        </is>
      </c>
      <c r="D2514" s="0" t="inlineStr">
        <is>
          <t>'113957</t>
        </is>
      </c>
      <c r="E2514" s="0" t="inlineStr">
        <is>
          <t>ISU TRISHA W CARDINAL:113957B-M</t>
        </is>
      </c>
      <c r="F2514" s="0" t="inlineStr">
        <is>
          <t>'801113957058</t>
        </is>
      </c>
      <c r="G2514" s="0" t="inlineStr">
        <is>
          <t>WOMENS</t>
        </is>
      </c>
      <c r="H2514" s="0" t="inlineStr">
        <is>
          <t>M</t>
        </is>
      </c>
      <c r="I2514" s="0">
        <v>40.98</v>
      </c>
      <c r="J2514" s="0">
        <v>8</v>
      </c>
    </row>
    <row r="2515" spans="1:10" customHeight="0">
      <c r="A2515" s="0">
        <f>HYPERLINK("https://dl.dropboxusercontent.com/scl/fi/bnh6swove8t1akmqeuk8t/isu-af.jpg?rlkey=koyhzz7xya2pssdbiqy0yb3lh&amp;dl=0","Click to download Image")</f>
      </c>
      <c r="B2515" s="0">
        <f>HYPERLINK("https://dl.dropboxusercontent.com/scl/fi/chyowe2tvkwgvca37dasu/trisha-tn.jpg?rlkey=ea40qr6p2sw4oir47aoe9t9fb&amp;dl=0","Click to download SizeChart")</f>
      </c>
      <c r="C2515" s="0" t="inlineStr">
        <is>
          <t>Trisha Womens Golf Polo</t>
        </is>
      </c>
      <c r="D2515" s="0" t="inlineStr">
        <is>
          <t>'113957</t>
        </is>
      </c>
      <c r="E2515" s="0" t="inlineStr">
        <is>
          <t>ISU TRISHA W CARDINAL:113957C-L</t>
        </is>
      </c>
      <c r="F2515" s="0" t="inlineStr">
        <is>
          <t>'801113957065</t>
        </is>
      </c>
      <c r="G2515" s="0" t="inlineStr">
        <is>
          <t>WOMENS</t>
        </is>
      </c>
      <c r="H2515" s="0" t="inlineStr">
        <is>
          <t>L</t>
        </is>
      </c>
      <c r="I2515" s="0">
        <v>40.98</v>
      </c>
      <c r="J2515" s="0">
        <v>2</v>
      </c>
    </row>
    <row r="2516" spans="1:10" customHeight="0">
      <c r="A2516" s="0">
        <f>HYPERLINK("https://dl.dropboxusercontent.com/scl/fi/bnh6swove8t1akmqeuk8t/isu-af.jpg?rlkey=koyhzz7xya2pssdbiqy0yb3lh&amp;dl=0","Click to download Image")</f>
      </c>
      <c r="B2516" s="0">
        <f>HYPERLINK("https://dl.dropboxusercontent.com/scl/fi/chyowe2tvkwgvca37dasu/trisha-tn.jpg?rlkey=ea40qr6p2sw4oir47aoe9t9fb&amp;dl=0","Click to download SizeChart")</f>
      </c>
      <c r="C2516" s="0" t="inlineStr">
        <is>
          <t>Trisha Womens Golf Polo</t>
        </is>
      </c>
      <c r="D2516" s="0" t="inlineStr">
        <is>
          <t>'113957</t>
        </is>
      </c>
      <c r="E2516" s="0" t="inlineStr">
        <is>
          <t>ISU TRISHA W CARDINAL:113957D-XL</t>
        </is>
      </c>
      <c r="F2516" s="0" t="inlineStr">
        <is>
          <t>'801113957072</t>
        </is>
      </c>
      <c r="G2516" s="0" t="inlineStr">
        <is>
          <t>WOMENS</t>
        </is>
      </c>
      <c r="H2516" s="0" t="inlineStr">
        <is>
          <t>XL</t>
        </is>
      </c>
      <c r="I2516" s="0">
        <v>40.98</v>
      </c>
      <c r="J2516" s="0">
        <v>0</v>
      </c>
    </row>
    <row r="2517" spans="1:10" customHeight="0">
      <c r="A2517" s="0">
        <f>HYPERLINK("https://dl.dropboxusercontent.com/scl/fi/bnh6swove8t1akmqeuk8t/isu-af.jpg?rlkey=koyhzz7xya2pssdbiqy0yb3lh&amp;dl=0","Click to download Image")</f>
      </c>
      <c r="B2517" s="0">
        <f>HYPERLINK("https://dl.dropboxusercontent.com/scl/fi/chyowe2tvkwgvca37dasu/trisha-tn.jpg?rlkey=ea40qr6p2sw4oir47aoe9t9fb&amp;dl=0","Click to download SizeChart")</f>
      </c>
      <c r="C2517" s="0" t="inlineStr">
        <is>
          <t>Trisha Womens Golf Polo</t>
        </is>
      </c>
      <c r="D2517" s="0" t="inlineStr">
        <is>
          <t>'113957</t>
        </is>
      </c>
      <c r="E2517" s="0" t="inlineStr">
        <is>
          <t>ISU TRISHA W CARDINAL:113957E-2XL</t>
        </is>
      </c>
      <c r="F2517" s="0" t="inlineStr">
        <is>
          <t>'801113957089</t>
        </is>
      </c>
      <c r="G2517" s="0" t="inlineStr">
        <is>
          <t>WOMENS</t>
        </is>
      </c>
      <c r="H2517" s="0" t="inlineStr">
        <is>
          <t>2XL</t>
        </is>
      </c>
      <c r="I2517" s="0">
        <v>42.98</v>
      </c>
      <c r="J2517" s="0">
        <v>0</v>
      </c>
    </row>
    <row r="2518" spans="1:10" customHeight="0">
      <c r="A2518" s="0">
        <f>HYPERLINK("https://dl.dropboxusercontent.com/scl/fi/bnh6swove8t1akmqeuk8t/isu-af.jpg?rlkey=koyhzz7xya2pssdbiqy0yb3lh&amp;dl=0","Click to download Image")</f>
      </c>
      <c r="B2518" s="0">
        <f>HYPERLINK("https://dl.dropboxusercontent.com/scl/fi/chyowe2tvkwgvca37dasu/trisha-tn.jpg?rlkey=ea40qr6p2sw4oir47aoe9t9fb&amp;dl=0","Click to download SizeChart")</f>
      </c>
      <c r="C2518" s="0" t="inlineStr">
        <is>
          <t>Trisha Womens Golf Polo</t>
        </is>
      </c>
      <c r="D2518" s="0" t="inlineStr">
        <is>
          <t>'113957</t>
        </is>
      </c>
      <c r="E2518" s="0" t="inlineStr">
        <is>
          <t>ISU TRISHA W CARDINAL:113957F-3XL</t>
        </is>
      </c>
      <c r="F2518" s="0" t="inlineStr">
        <is>
          <t>'801113957096</t>
        </is>
      </c>
      <c r="G2518" s="0" t="inlineStr">
        <is>
          <t>WOMENS</t>
        </is>
      </c>
      <c r="H2518" s="0" t="inlineStr">
        <is>
          <t>3XL</t>
        </is>
      </c>
      <c r="I2518" s="0">
        <v>42.98</v>
      </c>
      <c r="J2518" s="0">
        <v>0</v>
      </c>
    </row>
    <row r="2519" spans="1:10" customHeight="0">
      <c r="A2519" s="0">
        <f>HYPERLINK("https://dl.dropboxusercontent.com/scl/fi/bnh6swove8t1akmqeuk8t/isu-af.jpg?rlkey=koyhzz7xya2pssdbiqy0yb3lh&amp;dl=0","Click to download Image")</f>
      </c>
      <c r="B2519" s="0">
        <f>HYPERLINK("https://dl.dropboxusercontent.com/scl/fi/chyowe2tvkwgvca37dasu/trisha-tn.jpg?rlkey=ea40qr6p2sw4oir47aoe9t9fb&amp;dl=0","Click to download SizeChart")</f>
      </c>
      <c r="C2519" s="0" t="inlineStr">
        <is>
          <t>Trisha Womens Golf Polo</t>
        </is>
      </c>
      <c r="D2519" s="0" t="inlineStr">
        <is>
          <t>'113957</t>
        </is>
      </c>
      <c r="E2519" s="0" t="inlineStr">
        <is>
          <t>ISU TRISHA W CARDINAL 12 PACK:113957Z-12PK</t>
        </is>
      </c>
      <c r="F2519" s="0" t="inlineStr">
        <is>
          <t>'801113957997</t>
        </is>
      </c>
      <c r="G2519" s="0" t="inlineStr">
        <is>
          <t>WOMENS</t>
        </is>
      </c>
      <c r="H2519" s="0" t="inlineStr">
        <is>
          <t>12 PACK</t>
        </is>
      </c>
      <c r="I2519" s="0">
        <v>473.76</v>
      </c>
      <c r="J2519" s="0">
        <v>0</v>
      </c>
    </row>
    <row r="2520" spans="1:10" customHeight="0">
      <c r="A2520" s="0">
        <f>HYPERLINK("https://dl.dropboxusercontent.com/scl/fi/ahnfwq3i5drifpgdqv6hp/109408f.jpg?rlkey=solaj34inf348040guf2bzk21&amp;dl=0","Click to download Image")</f>
      </c>
      <c r="B2520" s="0">
        <f>HYPERLINK("https://dl.dropboxusercontent.com/scl/fi/muqz6sosmrwixu93uhruf/graphic-update22022-infant.jpg?rlkey=phqw07f40z8q9lnu5uwon3yae&amp;dl=0","Click to download SizeChart")</f>
      </c>
      <c r="C2520" s="0" t="inlineStr">
        <is>
          <t>Lynn Infant Overall Dress</t>
        </is>
      </c>
      <c r="D2520" s="0" t="inlineStr">
        <is>
          <t>'109408</t>
        </is>
      </c>
      <c r="E2520" s="0" t="inlineStr">
        <is>
          <t>ISU LYNN INFANT:109408A-0-3M</t>
        </is>
      </c>
      <c r="F2520" s="0" t="inlineStr">
        <is>
          <t>'800109408017</t>
        </is>
      </c>
      <c r="G2520" s="0" t="inlineStr">
        <is>
          <t>INFANT</t>
        </is>
      </c>
      <c r="H2520" s="0" t="inlineStr">
        <is>
          <t>0-3M</t>
        </is>
      </c>
      <c r="I2520" s="0">
        <v>29.99</v>
      </c>
      <c r="J2520" s="0">
        <v>15</v>
      </c>
    </row>
    <row r="2521" spans="1:10" customHeight="0">
      <c r="A2521" s="0">
        <f>HYPERLINK("https://dl.dropboxusercontent.com/scl/fi/ahnfwq3i5drifpgdqv6hp/109408f.jpg?rlkey=solaj34inf348040guf2bzk21&amp;dl=0","Click to download Image")</f>
      </c>
      <c r="B2521" s="0">
        <f>HYPERLINK("https://dl.dropboxusercontent.com/scl/fi/muqz6sosmrwixu93uhruf/graphic-update22022-infant.jpg?rlkey=phqw07f40z8q9lnu5uwon3yae&amp;dl=0","Click to download SizeChart")</f>
      </c>
      <c r="C2521" s="0" t="inlineStr">
        <is>
          <t>Lynn Infant Overall Dress</t>
        </is>
      </c>
      <c r="D2521" s="0" t="inlineStr">
        <is>
          <t>'109408</t>
        </is>
      </c>
      <c r="E2521" s="0" t="inlineStr">
        <is>
          <t>ISU LYNN INFANT:109408B-3-6M</t>
        </is>
      </c>
      <c r="F2521" s="0" t="inlineStr">
        <is>
          <t>'800109408024</t>
        </is>
      </c>
      <c r="G2521" s="0" t="inlineStr">
        <is>
          <t>INFANT</t>
        </is>
      </c>
      <c r="H2521" s="0" t="inlineStr">
        <is>
          <t>3-6M</t>
        </is>
      </c>
      <c r="I2521" s="0">
        <v>29.99</v>
      </c>
      <c r="J2521" s="0">
        <v>16</v>
      </c>
    </row>
    <row r="2522" spans="1:10" customHeight="0">
      <c r="A2522" s="0">
        <f>HYPERLINK("https://dl.dropboxusercontent.com/scl/fi/ahnfwq3i5drifpgdqv6hp/109408f.jpg?rlkey=solaj34inf348040guf2bzk21&amp;dl=0","Click to download Image")</f>
      </c>
      <c r="B2522" s="0">
        <f>HYPERLINK("https://dl.dropboxusercontent.com/scl/fi/muqz6sosmrwixu93uhruf/graphic-update22022-infant.jpg?rlkey=phqw07f40z8q9lnu5uwon3yae&amp;dl=0","Click to download SizeChart")</f>
      </c>
      <c r="C2522" s="0" t="inlineStr">
        <is>
          <t>Lynn Infant Overall Dress</t>
        </is>
      </c>
      <c r="D2522" s="0" t="inlineStr">
        <is>
          <t>'109408</t>
        </is>
      </c>
      <c r="E2522" s="0" t="inlineStr">
        <is>
          <t>ISU LYNN INFANT:109408C-6-9M</t>
        </is>
      </c>
      <c r="F2522" s="0" t="inlineStr">
        <is>
          <t>'800109408031</t>
        </is>
      </c>
      <c r="G2522" s="0" t="inlineStr">
        <is>
          <t>INFANT</t>
        </is>
      </c>
      <c r="H2522" s="0" t="inlineStr">
        <is>
          <t>6-9M</t>
        </is>
      </c>
      <c r="I2522" s="0">
        <v>29.99</v>
      </c>
      <c r="J2522" s="0">
        <v>16</v>
      </c>
    </row>
    <row r="2523" spans="1:10" customHeight="0">
      <c r="A2523" s="0">
        <f>HYPERLINK("https://dl.dropboxusercontent.com/scl/fi/ahnfwq3i5drifpgdqv6hp/109408f.jpg?rlkey=solaj34inf348040guf2bzk21&amp;dl=0","Click to download Image")</f>
      </c>
      <c r="B2523" s="0">
        <f>HYPERLINK("https://dl.dropboxusercontent.com/scl/fi/muqz6sosmrwixu93uhruf/graphic-update22022-infant.jpg?rlkey=phqw07f40z8q9lnu5uwon3yae&amp;dl=0","Click to download SizeChart")</f>
      </c>
      <c r="C2523" s="0" t="inlineStr">
        <is>
          <t>Lynn Infant Overall Dress</t>
        </is>
      </c>
      <c r="D2523" s="0" t="inlineStr">
        <is>
          <t>'109408</t>
        </is>
      </c>
      <c r="E2523" s="0" t="inlineStr">
        <is>
          <t>ISU LYNN INFANT:109408F-12M</t>
        </is>
      </c>
      <c r="F2523" s="0" t="inlineStr">
        <is>
          <t>'800109408048</t>
        </is>
      </c>
      <c r="G2523" s="0" t="inlineStr">
        <is>
          <t>INFANT</t>
        </is>
      </c>
      <c r="H2523" s="0" t="inlineStr">
        <is>
          <t>12M</t>
        </is>
      </c>
      <c r="I2523" s="0">
        <v>29.99</v>
      </c>
      <c r="J2523" s="0">
        <v>11</v>
      </c>
    </row>
    <row r="2524" spans="1:10" customHeight="0">
      <c r="A2524" s="0">
        <f>HYPERLINK("https://dl.dropboxusercontent.com/scl/fi/1xzf5axg6n2yxgxdmv4zg/patty-isu-113327.jpg?rlkey=50bktp2tiiotn4qnqvaljylbz&amp;dl=0","Click to download Image")</f>
      </c>
      <c r="B2524" s="0">
        <f>HYPERLINK("https://dl.dropboxusercontent.com/scl/fi/6ee2xmve26z8mwme3a3l8/womens-t-shirt-size-chartspatty.jpg?rlkey=byg787eigva4lyohdhslw3xx3&amp;dl=0","Click to download SizeChart")</f>
      </c>
      <c r="C2524" s="0" t="inlineStr">
        <is>
          <t>Patty Women's Ripped Long Sleeve</t>
        </is>
      </c>
      <c r="D2524" s="0" t="inlineStr">
        <is>
          <t>'113327</t>
        </is>
      </c>
      <c r="E2524" s="0" t="inlineStr">
        <is>
          <t>ISU PATTY W GREY:113327A-S</t>
        </is>
      </c>
      <c r="F2524" s="0" t="inlineStr">
        <is>
          <t>'801113327042</t>
        </is>
      </c>
      <c r="G2524" s="0" t="inlineStr">
        <is>
          <t>WOMENS</t>
        </is>
      </c>
      <c r="H2524" s="0" t="inlineStr">
        <is>
          <t>S</t>
        </is>
      </c>
      <c r="I2524" s="0">
        <v>41.99</v>
      </c>
      <c r="J2524" s="0">
        <v>12</v>
      </c>
    </row>
    <row r="2525" spans="1:10" customHeight="0">
      <c r="A2525" s="0">
        <f>HYPERLINK("https://dl.dropboxusercontent.com/scl/fi/1xzf5axg6n2yxgxdmv4zg/patty-isu-113327.jpg?rlkey=50bktp2tiiotn4qnqvaljylbz&amp;dl=0","Click to download Image")</f>
      </c>
      <c r="B2525" s="0">
        <f>HYPERLINK("https://dl.dropboxusercontent.com/scl/fi/6ee2xmve26z8mwme3a3l8/womens-t-shirt-size-chartspatty.jpg?rlkey=byg787eigva4lyohdhslw3xx3&amp;dl=0","Click to download SizeChart")</f>
      </c>
      <c r="C2525" s="0" t="inlineStr">
        <is>
          <t>Patty Women's Ripped Long Sleeve</t>
        </is>
      </c>
      <c r="D2525" s="0" t="inlineStr">
        <is>
          <t>'113327</t>
        </is>
      </c>
      <c r="E2525" s="0" t="inlineStr">
        <is>
          <t>ISU PATTY W GREY:113327B-M</t>
        </is>
      </c>
      <c r="F2525" s="0" t="inlineStr">
        <is>
          <t>'801113327059</t>
        </is>
      </c>
      <c r="G2525" s="0" t="inlineStr">
        <is>
          <t>WOMENS</t>
        </is>
      </c>
      <c r="H2525" s="0" t="inlineStr">
        <is>
          <t>M</t>
        </is>
      </c>
      <c r="I2525" s="0">
        <v>41.99</v>
      </c>
      <c r="J2525" s="0">
        <v>23</v>
      </c>
    </row>
    <row r="2526" spans="1:10" customHeight="0">
      <c r="A2526" s="0">
        <f>HYPERLINK("https://dl.dropboxusercontent.com/scl/fi/1xzf5axg6n2yxgxdmv4zg/patty-isu-113327.jpg?rlkey=50bktp2tiiotn4qnqvaljylbz&amp;dl=0","Click to download Image")</f>
      </c>
      <c r="B2526" s="0">
        <f>HYPERLINK("https://dl.dropboxusercontent.com/scl/fi/6ee2xmve26z8mwme3a3l8/womens-t-shirt-size-chartspatty.jpg?rlkey=byg787eigva4lyohdhslw3xx3&amp;dl=0","Click to download SizeChart")</f>
      </c>
      <c r="C2526" s="0" t="inlineStr">
        <is>
          <t>Patty Women's Ripped Long Sleeve</t>
        </is>
      </c>
      <c r="D2526" s="0" t="inlineStr">
        <is>
          <t>'113327</t>
        </is>
      </c>
      <c r="E2526" s="0" t="inlineStr">
        <is>
          <t>ISU PATTY W GREY:113327C-L</t>
        </is>
      </c>
      <c r="F2526" s="0" t="inlineStr">
        <is>
          <t>'801113327066</t>
        </is>
      </c>
      <c r="G2526" s="0" t="inlineStr">
        <is>
          <t>WOMENS</t>
        </is>
      </c>
      <c r="H2526" s="0" t="inlineStr">
        <is>
          <t>L</t>
        </is>
      </c>
      <c r="I2526" s="0">
        <v>41.99</v>
      </c>
      <c r="J2526" s="0">
        <v>24</v>
      </c>
    </row>
    <row r="2527" spans="1:10" customHeight="0">
      <c r="A2527" s="0">
        <f>HYPERLINK("https://dl.dropboxusercontent.com/scl/fi/1xzf5axg6n2yxgxdmv4zg/patty-isu-113327.jpg?rlkey=50bktp2tiiotn4qnqvaljylbz&amp;dl=0","Click to download Image")</f>
      </c>
      <c r="B2527" s="0">
        <f>HYPERLINK("https://dl.dropboxusercontent.com/scl/fi/6ee2xmve26z8mwme3a3l8/womens-t-shirt-size-chartspatty.jpg?rlkey=byg787eigva4lyohdhslw3xx3&amp;dl=0","Click to download SizeChart")</f>
      </c>
      <c r="C2527" s="0" t="inlineStr">
        <is>
          <t>Patty Women's Ripped Long Sleeve</t>
        </is>
      </c>
      <c r="D2527" s="0" t="inlineStr">
        <is>
          <t>'113327</t>
        </is>
      </c>
      <c r="E2527" s="0" t="inlineStr">
        <is>
          <t>ISU PATTY W GREY:113327D-XL</t>
        </is>
      </c>
      <c r="F2527" s="0" t="inlineStr">
        <is>
          <t>'801113327073</t>
        </is>
      </c>
      <c r="G2527" s="0" t="inlineStr">
        <is>
          <t>WOMENS</t>
        </is>
      </c>
      <c r="H2527" s="0" t="inlineStr">
        <is>
          <t>XL</t>
        </is>
      </c>
      <c r="I2527" s="0">
        <v>41.99</v>
      </c>
      <c r="J2527" s="0">
        <v>14</v>
      </c>
    </row>
    <row r="2528" spans="1:10" customHeight="0">
      <c r="A2528" s="0">
        <f>HYPERLINK("https://dl.dropboxusercontent.com/scl/fi/1xzf5axg6n2yxgxdmv4zg/patty-isu-113327.jpg?rlkey=50bktp2tiiotn4qnqvaljylbz&amp;dl=0","Click to download Image")</f>
      </c>
      <c r="B2528" s="0">
        <f>HYPERLINK("https://dl.dropboxusercontent.com/scl/fi/6ee2xmve26z8mwme3a3l8/womens-t-shirt-size-chartspatty.jpg?rlkey=byg787eigva4lyohdhslw3xx3&amp;dl=0","Click to download SizeChart")</f>
      </c>
      <c r="C2528" s="0" t="inlineStr">
        <is>
          <t>Patty Women's Ripped Long Sleeve</t>
        </is>
      </c>
      <c r="D2528" s="0" t="inlineStr">
        <is>
          <t>'113327</t>
        </is>
      </c>
      <c r="E2528" s="0" t="inlineStr">
        <is>
          <t>ISU PATTY W GREY:113327E-2XL</t>
        </is>
      </c>
      <c r="F2528" s="0" t="inlineStr">
        <is>
          <t>'801113327080</t>
        </is>
      </c>
      <c r="G2528" s="0" t="inlineStr">
        <is>
          <t>WOMENS</t>
        </is>
      </c>
      <c r="H2528" s="0" t="inlineStr">
        <is>
          <t>2XL</t>
        </is>
      </c>
      <c r="I2528" s="0">
        <v>43.99</v>
      </c>
      <c r="J2528" s="0">
        <v>11</v>
      </c>
    </row>
    <row r="2529" spans="1:10" customHeight="0">
      <c r="A2529" s="0">
        <f>HYPERLINK("https://dl.dropboxusercontent.com/scl/fi/1xzf5axg6n2yxgxdmv4zg/patty-isu-113327.jpg?rlkey=50bktp2tiiotn4qnqvaljylbz&amp;dl=0","Click to download Image")</f>
      </c>
      <c r="B2529" s="0">
        <f>HYPERLINK("https://dl.dropboxusercontent.com/scl/fi/6ee2xmve26z8mwme3a3l8/womens-t-shirt-size-chartspatty.jpg?rlkey=byg787eigva4lyohdhslw3xx3&amp;dl=0","Click to download SizeChart")</f>
      </c>
      <c r="C2529" s="0" t="inlineStr">
        <is>
          <t>Patty Women's Ripped Long Sleeve</t>
        </is>
      </c>
      <c r="D2529" s="0" t="inlineStr">
        <is>
          <t>'113327</t>
        </is>
      </c>
      <c r="E2529" s="0" t="inlineStr">
        <is>
          <t>ISU PATTY W GREY:113327F-3XL</t>
        </is>
      </c>
      <c r="F2529" s="0" t="inlineStr">
        <is>
          <t>'801113327097</t>
        </is>
      </c>
      <c r="G2529" s="0" t="inlineStr">
        <is>
          <t>WOMENS</t>
        </is>
      </c>
      <c r="H2529" s="0" t="inlineStr">
        <is>
          <t>3XL</t>
        </is>
      </c>
      <c r="I2529" s="0">
        <v>43.99</v>
      </c>
      <c r="J2529" s="0">
        <v>7</v>
      </c>
    </row>
    <row r="2530" spans="1:10" customHeight="0">
      <c r="A2530" s="0">
        <f>HYPERLINK("https://dl.dropboxusercontent.com/scl/fi/1xzf5axg6n2yxgxdmv4zg/patty-isu-113327.jpg?rlkey=50bktp2tiiotn4qnqvaljylbz&amp;dl=0","Click to download Image")</f>
      </c>
      <c r="B2530" s="0">
        <f>HYPERLINK("https://dl.dropboxusercontent.com/scl/fi/6ee2xmve26z8mwme3a3l8/womens-t-shirt-size-chartspatty.jpg?rlkey=byg787eigva4lyohdhslw3xx3&amp;dl=0","Click to download SizeChart")</f>
      </c>
      <c r="C2530" s="0" t="inlineStr">
        <is>
          <t>Patty Women's Ripped Long Sleeve</t>
        </is>
      </c>
      <c r="D2530" s="0" t="inlineStr">
        <is>
          <t>'113327</t>
        </is>
      </c>
      <c r="E2530" s="0" t="inlineStr">
        <is>
          <t>ISU PATTY W GREY 12 PACK:113327Z-12PK</t>
        </is>
      </c>
      <c r="F2530" s="0" t="inlineStr">
        <is>
          <t>'801113327998</t>
        </is>
      </c>
      <c r="G2530" s="0" t="inlineStr">
        <is>
          <t>WOMENS</t>
        </is>
      </c>
      <c r="H2530" s="0" t="inlineStr">
        <is>
          <t>12 PACK</t>
        </is>
      </c>
      <c r="I2530" s="0">
        <v>480</v>
      </c>
      <c r="J2530" s="0">
        <v>0</v>
      </c>
    </row>
    <row r="2531" spans="1:10" customHeight="0">
      <c r="A2531" s="0">
        <f>HYPERLINK("https://dl.dropboxusercontent.com/scl/fi/a62685ru7moe40l1fhpmc/112867-af.jpg?rlkey=ebiqwiboct7tdtwwyv9ik8q39&amp;dl=0","Click to download Image")</f>
      </c>
      <c r="B2531" s="0">
        <f>HYPERLINK("https://dl.dropboxusercontent.com/scl/fi/ira7ojlkolpzy10pamfpy/graphic-update22022-youth.jpg?rlkey=lnzr7mg0z8stqd6pap0lvl78f&amp;dl=0","Click to download SizeChart")</f>
      </c>
      <c r="C2531" s="0" t="inlineStr">
        <is>
          <t>Payton Youth Quilted Jacket</t>
        </is>
      </c>
      <c r="D2531" s="0" t="inlineStr">
        <is>
          <t>'112867</t>
        </is>
      </c>
      <c r="E2531" s="0" t="inlineStr">
        <is>
          <t>ISU PAYTON Y GREY:112867B-YS</t>
        </is>
      </c>
      <c r="F2531" s="0" t="inlineStr">
        <is>
          <t>'801112867013</t>
        </is>
      </c>
      <c r="G2531" s="0" t="inlineStr">
        <is>
          <t>YOUTH</t>
        </is>
      </c>
      <c r="H2531" s="0" t="inlineStr">
        <is>
          <t>YS</t>
        </is>
      </c>
      <c r="I2531" s="0">
        <v>69.99</v>
      </c>
      <c r="J2531" s="0">
        <v>4</v>
      </c>
    </row>
    <row r="2532" spans="1:10" customHeight="0">
      <c r="A2532" s="0">
        <f>HYPERLINK("https://dl.dropboxusercontent.com/scl/fi/a62685ru7moe40l1fhpmc/112867-af.jpg?rlkey=ebiqwiboct7tdtwwyv9ik8q39&amp;dl=0","Click to download Image")</f>
      </c>
      <c r="B2532" s="0">
        <f>HYPERLINK("https://dl.dropboxusercontent.com/scl/fi/ira7ojlkolpzy10pamfpy/graphic-update22022-youth.jpg?rlkey=lnzr7mg0z8stqd6pap0lvl78f&amp;dl=0","Click to download SizeChart")</f>
      </c>
      <c r="C2532" s="0" t="inlineStr">
        <is>
          <t>Payton Youth Quilted Jacket</t>
        </is>
      </c>
      <c r="D2532" s="0" t="inlineStr">
        <is>
          <t>'112867</t>
        </is>
      </c>
      <c r="E2532" s="0" t="inlineStr">
        <is>
          <t>ISU PAYTON Y GREY:112867C-YM</t>
        </is>
      </c>
      <c r="F2532" s="0" t="inlineStr">
        <is>
          <t>'801112867020</t>
        </is>
      </c>
      <c r="G2532" s="0" t="inlineStr">
        <is>
          <t>YOUTH</t>
        </is>
      </c>
      <c r="H2532" s="0" t="inlineStr">
        <is>
          <t>YM</t>
        </is>
      </c>
      <c r="I2532" s="0">
        <v>69.99</v>
      </c>
      <c r="J2532" s="0">
        <v>5</v>
      </c>
    </row>
    <row r="2533" spans="1:10" customHeight="0">
      <c r="A2533" s="0">
        <f>HYPERLINK("https://dl.dropboxusercontent.com/scl/fi/a62685ru7moe40l1fhpmc/112867-af.jpg?rlkey=ebiqwiboct7tdtwwyv9ik8q39&amp;dl=0","Click to download Image")</f>
      </c>
      <c r="B2533" s="0">
        <f>HYPERLINK("https://dl.dropboxusercontent.com/scl/fi/ira7ojlkolpzy10pamfpy/graphic-update22022-youth.jpg?rlkey=lnzr7mg0z8stqd6pap0lvl78f&amp;dl=0","Click to download SizeChart")</f>
      </c>
      <c r="C2533" s="0" t="inlineStr">
        <is>
          <t>Payton Youth Quilted Jacket</t>
        </is>
      </c>
      <c r="D2533" s="0" t="inlineStr">
        <is>
          <t>'112867</t>
        </is>
      </c>
      <c r="E2533" s="0" t="inlineStr">
        <is>
          <t>ISU PAYTON Y GREY:112867D-YL</t>
        </is>
      </c>
      <c r="F2533" s="0" t="inlineStr">
        <is>
          <t>'801112867037</t>
        </is>
      </c>
      <c r="G2533" s="0" t="inlineStr">
        <is>
          <t>YOUTH</t>
        </is>
      </c>
      <c r="H2533" s="0" t="inlineStr">
        <is>
          <t>YL</t>
        </is>
      </c>
      <c r="I2533" s="0">
        <v>69.99</v>
      </c>
      <c r="J2533" s="0">
        <v>2</v>
      </c>
    </row>
    <row r="2534" spans="1:10" customHeight="0">
      <c r="A2534" s="0">
        <f>HYPERLINK("https://dl.dropboxusercontent.com/scl/fi/a62685ru7moe40l1fhpmc/112867-af.jpg?rlkey=ebiqwiboct7tdtwwyv9ik8q39&amp;dl=0","Click to download Image")</f>
      </c>
      <c r="B2534" s="0">
        <f>HYPERLINK("https://dl.dropboxusercontent.com/scl/fi/ira7ojlkolpzy10pamfpy/graphic-update22022-youth.jpg?rlkey=lnzr7mg0z8stqd6pap0lvl78f&amp;dl=0","Click to download SizeChart")</f>
      </c>
      <c r="C2534" s="0" t="inlineStr">
        <is>
          <t>Payton Youth Quilted Jacket</t>
        </is>
      </c>
      <c r="D2534" s="0" t="inlineStr">
        <is>
          <t>'112867</t>
        </is>
      </c>
      <c r="E2534" s="0" t="inlineStr">
        <is>
          <t>ISU PAYTON Y GREY:112867E-YXL</t>
        </is>
      </c>
      <c r="F2534" s="0" t="inlineStr">
        <is>
          <t>'801112867044</t>
        </is>
      </c>
      <c r="G2534" s="0" t="inlineStr">
        <is>
          <t>YOUTH</t>
        </is>
      </c>
      <c r="H2534" s="0" t="inlineStr">
        <is>
          <t>YXL</t>
        </is>
      </c>
      <c r="I2534" s="0">
        <v>69.99</v>
      </c>
      <c r="J2534" s="0">
        <v>0</v>
      </c>
    </row>
    <row r="2535" spans="1:10" customHeight="0">
      <c r="A2535" s="0">
        <f>HYPERLINK("https://dl.dropboxusercontent.com/scl/fi/a62685ru7moe40l1fhpmc/112867-af.jpg?rlkey=ebiqwiboct7tdtwwyv9ik8q39&amp;dl=0","Click to download Image")</f>
      </c>
      <c r="B2535" s="0">
        <f>HYPERLINK("https://dl.dropboxusercontent.com/scl/fi/ira7ojlkolpzy10pamfpy/graphic-update22022-youth.jpg?rlkey=lnzr7mg0z8stqd6pap0lvl78f&amp;dl=0","Click to download SizeChart")</f>
      </c>
      <c r="C2535" s="0" t="inlineStr">
        <is>
          <t>Payton Youth Quilted Jacket</t>
        </is>
      </c>
      <c r="D2535" s="0" t="inlineStr">
        <is>
          <t>'112867</t>
        </is>
      </c>
      <c r="E2535" s="0" t="inlineStr">
        <is>
          <t>ISU PAYTON Y GREY 12 PACK:112867Z-12PK</t>
        </is>
      </c>
      <c r="F2535" s="0" t="inlineStr">
        <is>
          <t>'801112867990</t>
        </is>
      </c>
      <c r="G2535" s="0" t="inlineStr">
        <is>
          <t>YOUTH</t>
        </is>
      </c>
      <c r="H2535" s="0" t="inlineStr">
        <is>
          <t>12 PACK</t>
        </is>
      </c>
      <c r="I2535" s="0">
        <v>672</v>
      </c>
      <c r="J2535" s="0">
        <v>0</v>
      </c>
    </row>
    <row r="2536" spans="1:10" customHeight="0">
      <c r="A2536" s="0">
        <f>HYPERLINK("https://dl.dropboxusercontent.com/scl/fi/3b6mf8u6b62qqq2zwjq3b/98878f.jpg?rlkey=xr55u24imzqhu1t9goemi9cu9&amp;dl=0","Click to download Image")</f>
      </c>
      <c r="C2536" s="0" t="inlineStr">
        <is>
          <t>Penelope Bodysuit</t>
        </is>
      </c>
      <c r="D2536" s="0" t="inlineStr">
        <is>
          <t>'98878</t>
        </is>
      </c>
      <c r="E2536" s="0" t="inlineStr">
        <is>
          <t>PENELOPE:98878A-0/3M</t>
        </is>
      </c>
      <c r="F2536" s="0" t="inlineStr">
        <is>
          <t>'000000000000</t>
        </is>
      </c>
      <c r="G2536" s="0" t="inlineStr">
        <is>
          <t>INFANT</t>
        </is>
      </c>
      <c r="H2536" s="0" t="inlineStr">
        <is>
          <t>0-3M</t>
        </is>
      </c>
      <c r="I2536" s="0">
        <v>24.99</v>
      </c>
      <c r="J2536" s="0">
        <v>52</v>
      </c>
    </row>
    <row r="2537" spans="1:10" customHeight="0">
      <c r="A2537" s="0">
        <f>HYPERLINK("https://dl.dropboxusercontent.com/scl/fi/3b6mf8u6b62qqq2zwjq3b/98878f.jpg?rlkey=xr55u24imzqhu1t9goemi9cu9&amp;dl=0","Click to download Image")</f>
      </c>
      <c r="C2537" s="0" t="inlineStr">
        <is>
          <t>Penelope Bodysuit</t>
        </is>
      </c>
      <c r="D2537" s="0" t="inlineStr">
        <is>
          <t>'98878</t>
        </is>
      </c>
      <c r="E2537" s="0" t="inlineStr">
        <is>
          <t>PENELOPE:98878B-3/6M</t>
        </is>
      </c>
      <c r="F2537" s="0" t="inlineStr">
        <is>
          <t>'000000000000</t>
        </is>
      </c>
      <c r="G2537" s="0" t="inlineStr">
        <is>
          <t>INFANT</t>
        </is>
      </c>
      <c r="H2537" s="0" t="inlineStr">
        <is>
          <t>3-6M</t>
        </is>
      </c>
      <c r="I2537" s="0">
        <v>24.99</v>
      </c>
      <c r="J2537" s="0">
        <v>48</v>
      </c>
    </row>
    <row r="2538" spans="1:10" customHeight="0">
      <c r="A2538" s="0">
        <f>HYPERLINK("https://dl.dropboxusercontent.com/scl/fi/3b6mf8u6b62qqq2zwjq3b/98878f.jpg?rlkey=xr55u24imzqhu1t9goemi9cu9&amp;dl=0","Click to download Image")</f>
      </c>
      <c r="C2538" s="0" t="inlineStr">
        <is>
          <t>Penelope Bodysuit</t>
        </is>
      </c>
      <c r="D2538" s="0" t="inlineStr">
        <is>
          <t>'98878</t>
        </is>
      </c>
      <c r="E2538" s="0" t="inlineStr">
        <is>
          <t>PENELOPE:98878C-6/9M</t>
        </is>
      </c>
      <c r="F2538" s="0" t="inlineStr">
        <is>
          <t>'000000000000</t>
        </is>
      </c>
      <c r="G2538" s="0" t="inlineStr">
        <is>
          <t>INFANT</t>
        </is>
      </c>
      <c r="H2538" s="0" t="inlineStr">
        <is>
          <t>3-6M</t>
        </is>
      </c>
      <c r="I2538" s="0">
        <v>24.99</v>
      </c>
      <c r="J2538" s="0">
        <v>50</v>
      </c>
    </row>
    <row r="2539" spans="1:10" customHeight="0">
      <c r="A2539" s="0">
        <f>HYPERLINK("https://dl.dropboxusercontent.com/scl/fi/3b6mf8u6b62qqq2zwjq3b/98878f.jpg?rlkey=xr55u24imzqhu1t9goemi9cu9&amp;dl=0","Click to download Image")</f>
      </c>
      <c r="C2539" s="0" t="inlineStr">
        <is>
          <t>Penelope Bodysuit</t>
        </is>
      </c>
      <c r="D2539" s="0" t="inlineStr">
        <is>
          <t>'98878</t>
        </is>
      </c>
      <c r="E2539" s="0" t="inlineStr">
        <is>
          <t>PENELOPE:98878D-12M</t>
        </is>
      </c>
      <c r="F2539" s="0" t="inlineStr">
        <is>
          <t>'000000000000</t>
        </is>
      </c>
      <c r="G2539" s="0" t="inlineStr">
        <is>
          <t>INFANT</t>
        </is>
      </c>
      <c r="H2539" s="0" t="inlineStr">
        <is>
          <t>12M</t>
        </is>
      </c>
      <c r="I2539" s="0">
        <v>24.99</v>
      </c>
      <c r="J2539" s="0">
        <v>50</v>
      </c>
    </row>
    <row r="2540" spans="1:10" customHeight="0">
      <c r="A2540" s="0">
        <f>HYPERLINK("https://dl.dropboxusercontent.com/scl/fi/41pon53o9zgmdm9ovtr1e/113967-af.jpg?rlkey=k141qsojcazvtl2diuyg252yv&amp;dl=0","Click to download Image")</f>
      </c>
      <c r="B2540" s="0">
        <f>HYPERLINK("https://dl.dropboxusercontent.com/scl/fi/scrsbg68nex4oavqa9lud/mens-polo-size-chartsbrent.jpg?rlkey=rrmaqcvz1qokdp3n7krx6rxwh&amp;dl=0","Click to download SizeChart")</f>
      </c>
      <c r="C2540" s="0" t="inlineStr">
        <is>
          <t>Quinton Men's Golf Polo</t>
        </is>
      </c>
      <c r="D2540" s="0" t="inlineStr">
        <is>
          <t>'113967</t>
        </is>
      </c>
      <c r="E2540" s="0" t="inlineStr">
        <is>
          <t>ISU QUINTON M GOLD:113967A-S</t>
        </is>
      </c>
      <c r="F2540" s="0" t="inlineStr">
        <is>
          <t>'801113967040</t>
        </is>
      </c>
      <c r="G2540" s="0" t="inlineStr">
        <is>
          <t>MENS</t>
        </is>
      </c>
      <c r="H2540" s="0" t="inlineStr">
        <is>
          <t>S</t>
        </is>
      </c>
      <c r="I2540" s="0">
        <v>40.99</v>
      </c>
      <c r="J2540" s="0">
        <v>4</v>
      </c>
    </row>
    <row r="2541" spans="1:10" customHeight="0">
      <c r="A2541" s="0">
        <f>HYPERLINK("https://dl.dropboxusercontent.com/scl/fi/41pon53o9zgmdm9ovtr1e/113967-af.jpg?rlkey=k141qsojcazvtl2diuyg252yv&amp;dl=0","Click to download Image")</f>
      </c>
      <c r="B2541" s="0">
        <f>HYPERLINK("https://dl.dropboxusercontent.com/scl/fi/scrsbg68nex4oavqa9lud/mens-polo-size-chartsbrent.jpg?rlkey=rrmaqcvz1qokdp3n7krx6rxwh&amp;dl=0","Click to download SizeChart")</f>
      </c>
      <c r="C2541" s="0" t="inlineStr">
        <is>
          <t>Quinton Men's Golf Polo</t>
        </is>
      </c>
      <c r="D2541" s="0" t="inlineStr">
        <is>
          <t>'113967</t>
        </is>
      </c>
      <c r="E2541" s="0" t="inlineStr">
        <is>
          <t>ISU QUINTON M GOLD:113967B-M</t>
        </is>
      </c>
      <c r="F2541" s="0" t="inlineStr">
        <is>
          <t>'801113967057</t>
        </is>
      </c>
      <c r="G2541" s="0" t="inlineStr">
        <is>
          <t>MENS</t>
        </is>
      </c>
      <c r="H2541" s="0" t="inlineStr">
        <is>
          <t>M</t>
        </is>
      </c>
      <c r="I2541" s="0">
        <v>40.99</v>
      </c>
      <c r="J2541" s="0">
        <v>6</v>
      </c>
    </row>
    <row r="2542" spans="1:10" customHeight="0">
      <c r="A2542" s="0">
        <f>HYPERLINK("https://dl.dropboxusercontent.com/scl/fi/41pon53o9zgmdm9ovtr1e/113967-af.jpg?rlkey=k141qsojcazvtl2diuyg252yv&amp;dl=0","Click to download Image")</f>
      </c>
      <c r="B2542" s="0">
        <f>HYPERLINK("https://dl.dropboxusercontent.com/scl/fi/scrsbg68nex4oavqa9lud/mens-polo-size-chartsbrent.jpg?rlkey=rrmaqcvz1qokdp3n7krx6rxwh&amp;dl=0","Click to download SizeChart")</f>
      </c>
      <c r="C2542" s="0" t="inlineStr">
        <is>
          <t>Quinton Men's Golf Polo</t>
        </is>
      </c>
      <c r="D2542" s="0" t="inlineStr">
        <is>
          <t>'113967</t>
        </is>
      </c>
      <c r="E2542" s="0" t="inlineStr">
        <is>
          <t>ISU QUINTON M GOLD:113967C-L</t>
        </is>
      </c>
      <c r="F2542" s="0" t="inlineStr">
        <is>
          <t>'801113967064</t>
        </is>
      </c>
      <c r="G2542" s="0" t="inlineStr">
        <is>
          <t>MENS</t>
        </is>
      </c>
      <c r="H2542" s="0" t="inlineStr">
        <is>
          <t>L</t>
        </is>
      </c>
      <c r="I2542" s="0">
        <v>40.99</v>
      </c>
      <c r="J2542" s="0">
        <v>1</v>
      </c>
    </row>
    <row r="2543" spans="1:10" customHeight="0">
      <c r="A2543" s="0">
        <f>HYPERLINK("https://dl.dropboxusercontent.com/scl/fi/41pon53o9zgmdm9ovtr1e/113967-af.jpg?rlkey=k141qsojcazvtl2diuyg252yv&amp;dl=0","Click to download Image")</f>
      </c>
      <c r="B2543" s="0">
        <f>HYPERLINK("https://dl.dropboxusercontent.com/scl/fi/scrsbg68nex4oavqa9lud/mens-polo-size-chartsbrent.jpg?rlkey=rrmaqcvz1qokdp3n7krx6rxwh&amp;dl=0","Click to download SizeChart")</f>
      </c>
      <c r="C2543" s="0" t="inlineStr">
        <is>
          <t>Quinton Men's Golf Polo</t>
        </is>
      </c>
      <c r="D2543" s="0" t="inlineStr">
        <is>
          <t>'113967</t>
        </is>
      </c>
      <c r="E2543" s="0" t="inlineStr">
        <is>
          <t>ISU QUINTON M GOLD:113967D-XL</t>
        </is>
      </c>
      <c r="F2543" s="0" t="inlineStr">
        <is>
          <t>'801113967071</t>
        </is>
      </c>
      <c r="G2543" s="0" t="inlineStr">
        <is>
          <t>MENS</t>
        </is>
      </c>
      <c r="H2543" s="0" t="inlineStr">
        <is>
          <t>XL</t>
        </is>
      </c>
      <c r="I2543" s="0">
        <v>40.99</v>
      </c>
      <c r="J2543" s="0">
        <v>0</v>
      </c>
    </row>
    <row r="2544" spans="1:10" customHeight="0">
      <c r="A2544" s="0">
        <f>HYPERLINK("https://dl.dropboxusercontent.com/scl/fi/41pon53o9zgmdm9ovtr1e/113967-af.jpg?rlkey=k141qsojcazvtl2diuyg252yv&amp;dl=0","Click to download Image")</f>
      </c>
      <c r="B2544" s="0">
        <f>HYPERLINK("https://dl.dropboxusercontent.com/scl/fi/scrsbg68nex4oavqa9lud/mens-polo-size-chartsbrent.jpg?rlkey=rrmaqcvz1qokdp3n7krx6rxwh&amp;dl=0","Click to download SizeChart")</f>
      </c>
      <c r="C2544" s="0" t="inlineStr">
        <is>
          <t>Quinton Men's Golf Polo</t>
        </is>
      </c>
      <c r="D2544" s="0" t="inlineStr">
        <is>
          <t>'113967</t>
        </is>
      </c>
      <c r="E2544" s="0" t="inlineStr">
        <is>
          <t>ISU QUINTON M GOLD:113967E-2XL</t>
        </is>
      </c>
      <c r="F2544" s="0" t="inlineStr">
        <is>
          <t>'801113967088</t>
        </is>
      </c>
      <c r="G2544" s="0" t="inlineStr">
        <is>
          <t>MENS</t>
        </is>
      </c>
      <c r="H2544" s="0" t="inlineStr">
        <is>
          <t>2XL</t>
        </is>
      </c>
      <c r="I2544" s="0">
        <v>40.99</v>
      </c>
      <c r="J2544" s="0">
        <v>3</v>
      </c>
    </row>
    <row r="2545" spans="1:10" customHeight="0">
      <c r="A2545" s="0">
        <f>HYPERLINK("https://dl.dropboxusercontent.com/scl/fi/41pon53o9zgmdm9ovtr1e/113967-af.jpg?rlkey=k141qsojcazvtl2diuyg252yv&amp;dl=0","Click to download Image")</f>
      </c>
      <c r="B2545" s="0">
        <f>HYPERLINK("https://dl.dropboxusercontent.com/scl/fi/scrsbg68nex4oavqa9lud/mens-polo-size-chartsbrent.jpg?rlkey=rrmaqcvz1qokdp3n7krx6rxwh&amp;dl=0","Click to download SizeChart")</f>
      </c>
      <c r="C2545" s="0" t="inlineStr">
        <is>
          <t>Quinton Men's Golf Polo</t>
        </is>
      </c>
      <c r="D2545" s="0" t="inlineStr">
        <is>
          <t>'113967</t>
        </is>
      </c>
      <c r="E2545" s="0" t="inlineStr">
        <is>
          <t>ISU QUINTON M GOLD:113967F-3XL</t>
        </is>
      </c>
      <c r="F2545" s="0" t="inlineStr">
        <is>
          <t>'801113967095</t>
        </is>
      </c>
      <c r="G2545" s="0" t="inlineStr">
        <is>
          <t>MENS</t>
        </is>
      </c>
      <c r="H2545" s="0" t="inlineStr">
        <is>
          <t>3XL</t>
        </is>
      </c>
      <c r="I2545" s="0">
        <v>40.99</v>
      </c>
      <c r="J2545" s="0">
        <v>1</v>
      </c>
    </row>
    <row r="2546" spans="1:10" customHeight="0">
      <c r="A2546" s="0">
        <f>HYPERLINK("https://dl.dropboxusercontent.com/scl/fi/41pon53o9zgmdm9ovtr1e/113967-af.jpg?rlkey=k141qsojcazvtl2diuyg252yv&amp;dl=0","Click to download Image")</f>
      </c>
      <c r="B2546" s="0">
        <f>HYPERLINK("https://dl.dropboxusercontent.com/scl/fi/scrsbg68nex4oavqa9lud/mens-polo-size-chartsbrent.jpg?rlkey=rrmaqcvz1qokdp3n7krx6rxwh&amp;dl=0","Click to download SizeChart")</f>
      </c>
      <c r="C2546" s="0" t="inlineStr">
        <is>
          <t>Quinton Men's Golf Polo</t>
        </is>
      </c>
      <c r="D2546" s="0" t="inlineStr">
        <is>
          <t>'113967</t>
        </is>
      </c>
      <c r="E2546" s="0" t="inlineStr">
        <is>
          <t>ISU QUINTON M GOLD 12 PACK:113967Z-12PK</t>
        </is>
      </c>
      <c r="F2546" s="0" t="inlineStr">
        <is>
          <t>'801113967996</t>
        </is>
      </c>
      <c r="G2546" s="0" t="inlineStr">
        <is>
          <t>MENS</t>
        </is>
      </c>
      <c r="H2546" s="0" t="inlineStr">
        <is>
          <t>12 PACK</t>
        </is>
      </c>
      <c r="I2546" s="0">
        <v>473.76</v>
      </c>
      <c r="J2546" s="0">
        <v>0</v>
      </c>
    </row>
    <row r="2547" spans="1:10" customHeight="0">
      <c r="A2547" s="0">
        <f>HYPERLINK("https://dl.dropboxusercontent.com/scl/fi/0mpdppzmwhcqs9svakrhk/116484af.jpg?rlkey=c5hon6pd5hfyyyc87ez31wey1&amp;dl=0","Click to download Image")</f>
      </c>
      <c r="B2547" s="0">
        <f>HYPERLINK("https://dl.dropboxusercontent.com/scl/fi/scrsbg68nex4oavqa9lud/mens-polo-size-chartsbrent.jpg?rlkey=rrmaqcvz1qokdp3n7krx6rxwh&amp;dl=0","Click to download SizeChart")</f>
      </c>
      <c r="C2547" s="0" t="inlineStr">
        <is>
          <t>Quinton Men's Golf Polo</t>
        </is>
      </c>
      <c r="D2547" s="0" t="inlineStr">
        <is>
          <t>'116484</t>
        </is>
      </c>
      <c r="E2547" s="0" t="inlineStr">
        <is>
          <t>ISU QUINTON M CARDINAL:116484A-S</t>
        </is>
      </c>
      <c r="F2547" s="0" t="inlineStr">
        <is>
          <t>'801116484049</t>
        </is>
      </c>
      <c r="G2547" s="0" t="inlineStr">
        <is>
          <t>MENS</t>
        </is>
      </c>
      <c r="H2547" s="0" t="inlineStr">
        <is>
          <t>S</t>
        </is>
      </c>
      <c r="I2547" s="0">
        <v>40.99</v>
      </c>
      <c r="J2547" s="0">
        <v>10</v>
      </c>
    </row>
    <row r="2548" spans="1:10" customHeight="0">
      <c r="A2548" s="0">
        <f>HYPERLINK("https://dl.dropboxusercontent.com/scl/fi/0mpdppzmwhcqs9svakrhk/116484af.jpg?rlkey=c5hon6pd5hfyyyc87ez31wey1&amp;dl=0","Click to download Image")</f>
      </c>
      <c r="B2548" s="0">
        <f>HYPERLINK("https://dl.dropboxusercontent.com/scl/fi/scrsbg68nex4oavqa9lud/mens-polo-size-chartsbrent.jpg?rlkey=rrmaqcvz1qokdp3n7krx6rxwh&amp;dl=0","Click to download SizeChart")</f>
      </c>
      <c r="C2548" s="0" t="inlineStr">
        <is>
          <t>Quinton Men's Golf Polo</t>
        </is>
      </c>
      <c r="D2548" s="0" t="inlineStr">
        <is>
          <t>'116484</t>
        </is>
      </c>
      <c r="E2548" s="0" t="inlineStr">
        <is>
          <t>ISU QUINTON M CARDINAL:116484B-M</t>
        </is>
      </c>
      <c r="F2548" s="0" t="inlineStr">
        <is>
          <t>'801116484056</t>
        </is>
      </c>
      <c r="G2548" s="0" t="inlineStr">
        <is>
          <t>MENS</t>
        </is>
      </c>
      <c r="H2548" s="0" t="inlineStr">
        <is>
          <t>M</t>
        </is>
      </c>
      <c r="I2548" s="0">
        <v>40.99</v>
      </c>
      <c r="J2548" s="0">
        <v>11</v>
      </c>
    </row>
    <row r="2549" spans="1:10" customHeight="0">
      <c r="A2549" s="0">
        <f>HYPERLINK("https://dl.dropboxusercontent.com/scl/fi/0mpdppzmwhcqs9svakrhk/116484af.jpg?rlkey=c5hon6pd5hfyyyc87ez31wey1&amp;dl=0","Click to download Image")</f>
      </c>
      <c r="B2549" s="0">
        <f>HYPERLINK("https://dl.dropboxusercontent.com/scl/fi/scrsbg68nex4oavqa9lud/mens-polo-size-chartsbrent.jpg?rlkey=rrmaqcvz1qokdp3n7krx6rxwh&amp;dl=0","Click to download SizeChart")</f>
      </c>
      <c r="C2549" s="0" t="inlineStr">
        <is>
          <t>Quinton Men's Golf Polo</t>
        </is>
      </c>
      <c r="D2549" s="0" t="inlineStr">
        <is>
          <t>'116484</t>
        </is>
      </c>
      <c r="E2549" s="0" t="inlineStr">
        <is>
          <t>ISU QUINTON M CARDINAL:116484C-L</t>
        </is>
      </c>
      <c r="F2549" s="0" t="inlineStr">
        <is>
          <t>'801116484063</t>
        </is>
      </c>
      <c r="G2549" s="0" t="inlineStr">
        <is>
          <t>MENS</t>
        </is>
      </c>
      <c r="H2549" s="0" t="inlineStr">
        <is>
          <t>L</t>
        </is>
      </c>
      <c r="I2549" s="0">
        <v>40.99</v>
      </c>
      <c r="J2549" s="0">
        <v>2</v>
      </c>
    </row>
    <row r="2550" spans="1:10" customHeight="0">
      <c r="A2550" s="0">
        <f>HYPERLINK("https://dl.dropboxusercontent.com/scl/fi/0mpdppzmwhcqs9svakrhk/116484af.jpg?rlkey=c5hon6pd5hfyyyc87ez31wey1&amp;dl=0","Click to download Image")</f>
      </c>
      <c r="B2550" s="0">
        <f>HYPERLINK("https://dl.dropboxusercontent.com/scl/fi/scrsbg68nex4oavqa9lud/mens-polo-size-chartsbrent.jpg?rlkey=rrmaqcvz1qokdp3n7krx6rxwh&amp;dl=0","Click to download SizeChart")</f>
      </c>
      <c r="C2550" s="0" t="inlineStr">
        <is>
          <t>Quinton Men's Golf Polo</t>
        </is>
      </c>
      <c r="D2550" s="0" t="inlineStr">
        <is>
          <t>'116484</t>
        </is>
      </c>
      <c r="E2550" s="0" t="inlineStr">
        <is>
          <t>ISU QUINTON M CARDINAL:116484D-XL</t>
        </is>
      </c>
      <c r="F2550" s="0" t="inlineStr">
        <is>
          <t>'801116484070</t>
        </is>
      </c>
      <c r="G2550" s="0" t="inlineStr">
        <is>
          <t>MENS</t>
        </is>
      </c>
      <c r="H2550" s="0" t="inlineStr">
        <is>
          <t>XL</t>
        </is>
      </c>
      <c r="I2550" s="0">
        <v>40.99</v>
      </c>
      <c r="J2550" s="0">
        <v>0</v>
      </c>
    </row>
    <row r="2551" spans="1:10" customHeight="0">
      <c r="A2551" s="0">
        <f>HYPERLINK("https://dl.dropboxusercontent.com/scl/fi/0mpdppzmwhcqs9svakrhk/116484af.jpg?rlkey=c5hon6pd5hfyyyc87ez31wey1&amp;dl=0","Click to download Image")</f>
      </c>
      <c r="B2551" s="0">
        <f>HYPERLINK("https://dl.dropboxusercontent.com/scl/fi/scrsbg68nex4oavqa9lud/mens-polo-size-chartsbrent.jpg?rlkey=rrmaqcvz1qokdp3n7krx6rxwh&amp;dl=0","Click to download SizeChart")</f>
      </c>
      <c r="C2551" s="0" t="inlineStr">
        <is>
          <t>Quinton Men's Golf Polo</t>
        </is>
      </c>
      <c r="D2551" s="0" t="inlineStr">
        <is>
          <t>'116484</t>
        </is>
      </c>
      <c r="E2551" s="0" t="inlineStr">
        <is>
          <t>ISU QUINTON M CARDINAL:116484E-2XL</t>
        </is>
      </c>
      <c r="F2551" s="0" t="inlineStr">
        <is>
          <t>'801116484087</t>
        </is>
      </c>
      <c r="G2551" s="0" t="inlineStr">
        <is>
          <t>MENS</t>
        </is>
      </c>
      <c r="H2551" s="0" t="inlineStr">
        <is>
          <t>2XL</t>
        </is>
      </c>
      <c r="I2551" s="0">
        <v>40.99</v>
      </c>
      <c r="J2551" s="0">
        <v>0</v>
      </c>
    </row>
    <row r="2552" spans="1:10" customHeight="0">
      <c r="A2552" s="0">
        <f>HYPERLINK("https://dl.dropboxusercontent.com/scl/fi/0mpdppzmwhcqs9svakrhk/116484af.jpg?rlkey=c5hon6pd5hfyyyc87ez31wey1&amp;dl=0","Click to download Image")</f>
      </c>
      <c r="B2552" s="0">
        <f>HYPERLINK("https://dl.dropboxusercontent.com/scl/fi/scrsbg68nex4oavqa9lud/mens-polo-size-chartsbrent.jpg?rlkey=rrmaqcvz1qokdp3n7krx6rxwh&amp;dl=0","Click to download SizeChart")</f>
      </c>
      <c r="C2552" s="0" t="inlineStr">
        <is>
          <t>Quinton Men's Golf Polo</t>
        </is>
      </c>
      <c r="D2552" s="0" t="inlineStr">
        <is>
          <t>'116484</t>
        </is>
      </c>
      <c r="E2552" s="0" t="inlineStr">
        <is>
          <t>ISU QUINTON M CARDINAL:116484F-3XL</t>
        </is>
      </c>
      <c r="F2552" s="0" t="inlineStr">
        <is>
          <t>'801116484094</t>
        </is>
      </c>
      <c r="G2552" s="0" t="inlineStr">
        <is>
          <t>MENS</t>
        </is>
      </c>
      <c r="H2552" s="0" t="inlineStr">
        <is>
          <t>3XL</t>
        </is>
      </c>
      <c r="I2552" s="0">
        <v>40.99</v>
      </c>
      <c r="J2552" s="0">
        <v>0</v>
      </c>
    </row>
    <row r="2553" spans="1:10" customHeight="0">
      <c r="A2553" s="0">
        <f>HYPERLINK("https://dl.dropboxusercontent.com/scl/fi/0mpdppzmwhcqs9svakrhk/116484af.jpg?rlkey=c5hon6pd5hfyyyc87ez31wey1&amp;dl=0","Click to download Image")</f>
      </c>
      <c r="B2553" s="0">
        <f>HYPERLINK("https://dl.dropboxusercontent.com/scl/fi/scrsbg68nex4oavqa9lud/mens-polo-size-chartsbrent.jpg?rlkey=rrmaqcvz1qokdp3n7krx6rxwh&amp;dl=0","Click to download SizeChart")</f>
      </c>
      <c r="C2553" s="0" t="inlineStr">
        <is>
          <t>Quinton Men's Golf Polo</t>
        </is>
      </c>
      <c r="D2553" s="0" t="inlineStr">
        <is>
          <t>'116484</t>
        </is>
      </c>
      <c r="E2553" s="0" t="inlineStr">
        <is>
          <t>ISU QUINTON M CARDINAL 12 PACK:116484Z-12PK</t>
        </is>
      </c>
      <c r="F2553" s="0" t="inlineStr">
        <is>
          <t>'801116484995</t>
        </is>
      </c>
      <c r="G2553" s="0" t="inlineStr">
        <is>
          <t>MENS</t>
        </is>
      </c>
      <c r="H2553" s="0" t="inlineStr">
        <is>
          <t>12 PACK</t>
        </is>
      </c>
      <c r="I2553" s="0">
        <v>473.76</v>
      </c>
      <c r="J2553" s="0">
        <v>0</v>
      </c>
    </row>
    <row r="2554" spans="1:10" customHeight="0">
      <c r="A2554" s="0">
        <f>HYPERLINK("https://dl.dropboxusercontent.com/scl/fi/zt7dkl68jvap3xpvbl263/dsc1220.jpg?rlkey=g4eco7n61m5pokz55qemmeavd&amp;dl=0","Click to download Image")</f>
      </c>
      <c r="B2554" s="0">
        <f>HYPERLINK("https://dl.dropboxusercontent.com/scl/fi/u6nonjo40mj2yklcxsrs7/womens-hoodie-and-sweatshirt-size-chartsraven.jpg?rlkey=3kj1bg0tvsdwet03cqzpt9l3k&amp;dl=0","Click to download SizeChart")</f>
      </c>
      <c r="C2554" s="0" t="inlineStr">
        <is>
          <t>Raven Women's Sherpa Hoodie</t>
        </is>
      </c>
      <c r="D2554" s="0" t="inlineStr">
        <is>
          <t>'108958</t>
        </is>
      </c>
      <c r="E2554" s="0" t="inlineStr">
        <is>
          <t>ISU RAVEN:108958A-S</t>
        </is>
      </c>
      <c r="F2554" s="0" t="inlineStr">
        <is>
          <t>'800108958018</t>
        </is>
      </c>
      <c r="G2554" s="0" t="inlineStr">
        <is>
          <t>WOMENS</t>
        </is>
      </c>
      <c r="H2554" s="0" t="inlineStr">
        <is>
          <t>S</t>
        </is>
      </c>
      <c r="I2554" s="0">
        <v>59.99</v>
      </c>
      <c r="J2554" s="0">
        <v>4</v>
      </c>
    </row>
    <row r="2555" spans="1:10" customHeight="0">
      <c r="A2555" s="0">
        <f>HYPERLINK("https://dl.dropboxusercontent.com/scl/fi/zt7dkl68jvap3xpvbl263/dsc1220.jpg?rlkey=g4eco7n61m5pokz55qemmeavd&amp;dl=0","Click to download Image")</f>
      </c>
      <c r="B2555" s="0">
        <f>HYPERLINK("https://dl.dropboxusercontent.com/scl/fi/u6nonjo40mj2yklcxsrs7/womens-hoodie-and-sweatshirt-size-chartsraven.jpg?rlkey=3kj1bg0tvsdwet03cqzpt9l3k&amp;dl=0","Click to download SizeChart")</f>
      </c>
      <c r="C2555" s="0" t="inlineStr">
        <is>
          <t>Raven Women's Sherpa Hoodie</t>
        </is>
      </c>
      <c r="D2555" s="0" t="inlineStr">
        <is>
          <t>'108958</t>
        </is>
      </c>
      <c r="E2555" s="0" t="inlineStr">
        <is>
          <t>ISU RAVEN:108958B-M</t>
        </is>
      </c>
      <c r="F2555" s="0" t="inlineStr">
        <is>
          <t>'800108958025</t>
        </is>
      </c>
      <c r="G2555" s="0" t="inlineStr">
        <is>
          <t>WOMENS</t>
        </is>
      </c>
      <c r="H2555" s="0" t="inlineStr">
        <is>
          <t>M</t>
        </is>
      </c>
      <c r="I2555" s="0">
        <v>59.99</v>
      </c>
      <c r="J2555" s="0">
        <v>28</v>
      </c>
    </row>
    <row r="2556" spans="1:10" customHeight="0">
      <c r="A2556" s="0">
        <f>HYPERLINK("https://dl.dropboxusercontent.com/scl/fi/zt7dkl68jvap3xpvbl263/dsc1220.jpg?rlkey=g4eco7n61m5pokz55qemmeavd&amp;dl=0","Click to download Image")</f>
      </c>
      <c r="B2556" s="0">
        <f>HYPERLINK("https://dl.dropboxusercontent.com/scl/fi/u6nonjo40mj2yklcxsrs7/womens-hoodie-and-sweatshirt-size-chartsraven.jpg?rlkey=3kj1bg0tvsdwet03cqzpt9l3k&amp;dl=0","Click to download SizeChart")</f>
      </c>
      <c r="C2556" s="0" t="inlineStr">
        <is>
          <t>Raven Women's Sherpa Hoodie</t>
        </is>
      </c>
      <c r="D2556" s="0" t="inlineStr">
        <is>
          <t>'108958</t>
        </is>
      </c>
      <c r="E2556" s="0" t="inlineStr">
        <is>
          <t>ISU RAVEN:108958C-L</t>
        </is>
      </c>
      <c r="F2556" s="0" t="inlineStr">
        <is>
          <t>'800108958032</t>
        </is>
      </c>
      <c r="G2556" s="0" t="inlineStr">
        <is>
          <t>WOMENS</t>
        </is>
      </c>
      <c r="H2556" s="0" t="inlineStr">
        <is>
          <t>L</t>
        </is>
      </c>
      <c r="I2556" s="0">
        <v>59.99</v>
      </c>
      <c r="J2556" s="0">
        <v>25</v>
      </c>
    </row>
    <row r="2557" spans="1:10" customHeight="0">
      <c r="A2557" s="0">
        <f>HYPERLINK("https://dl.dropboxusercontent.com/scl/fi/zt7dkl68jvap3xpvbl263/dsc1220.jpg?rlkey=g4eco7n61m5pokz55qemmeavd&amp;dl=0","Click to download Image")</f>
      </c>
      <c r="B2557" s="0">
        <f>HYPERLINK("https://dl.dropboxusercontent.com/scl/fi/u6nonjo40mj2yklcxsrs7/womens-hoodie-and-sweatshirt-size-chartsraven.jpg?rlkey=3kj1bg0tvsdwet03cqzpt9l3k&amp;dl=0","Click to download SizeChart")</f>
      </c>
      <c r="C2557" s="0" t="inlineStr">
        <is>
          <t>Raven Women's Sherpa Hoodie</t>
        </is>
      </c>
      <c r="D2557" s="0" t="inlineStr">
        <is>
          <t>'108958</t>
        </is>
      </c>
      <c r="E2557" s="0" t="inlineStr">
        <is>
          <t>ISU RAVEN:108958D-XL</t>
        </is>
      </c>
      <c r="F2557" s="0" t="inlineStr">
        <is>
          <t>'800108958049</t>
        </is>
      </c>
      <c r="G2557" s="0" t="inlineStr">
        <is>
          <t>WOMENS</t>
        </is>
      </c>
      <c r="H2557" s="0" t="inlineStr">
        <is>
          <t>XL</t>
        </is>
      </c>
      <c r="I2557" s="0">
        <v>59.99</v>
      </c>
      <c r="J2557" s="0">
        <v>3</v>
      </c>
    </row>
    <row r="2558" spans="1:10" customHeight="0">
      <c r="A2558" s="0">
        <f>HYPERLINK("https://dl.dropboxusercontent.com/scl/fi/zt7dkl68jvap3xpvbl263/dsc1220.jpg?rlkey=g4eco7n61m5pokz55qemmeavd&amp;dl=0","Click to download Image")</f>
      </c>
      <c r="B2558" s="0">
        <f>HYPERLINK("https://dl.dropboxusercontent.com/scl/fi/u6nonjo40mj2yklcxsrs7/womens-hoodie-and-sweatshirt-size-chartsraven.jpg?rlkey=3kj1bg0tvsdwet03cqzpt9l3k&amp;dl=0","Click to download SizeChart")</f>
      </c>
      <c r="C2558" s="0" t="inlineStr">
        <is>
          <t>Raven Women's Sherpa Hoodie</t>
        </is>
      </c>
      <c r="D2558" s="0" t="inlineStr">
        <is>
          <t>'108958</t>
        </is>
      </c>
      <c r="E2558" s="0" t="inlineStr">
        <is>
          <t>ISU RAVEN:108958E-2XL</t>
        </is>
      </c>
      <c r="F2558" s="0" t="inlineStr">
        <is>
          <t>'800108958056</t>
        </is>
      </c>
      <c r="G2558" s="0" t="inlineStr">
        <is>
          <t>WOMENS</t>
        </is>
      </c>
      <c r="H2558" s="0" t="inlineStr">
        <is>
          <t>2XL</t>
        </is>
      </c>
      <c r="I2558" s="0">
        <v>61.99</v>
      </c>
      <c r="J2558" s="0">
        <v>1</v>
      </c>
    </row>
    <row r="2559" spans="1:10" customHeight="0">
      <c r="A2559" s="0">
        <f>HYPERLINK("https://dl.dropboxusercontent.com/scl/fi/zt7dkl68jvap3xpvbl263/dsc1220.jpg?rlkey=g4eco7n61m5pokz55qemmeavd&amp;dl=0","Click to download Image")</f>
      </c>
      <c r="B2559" s="0">
        <f>HYPERLINK("https://dl.dropboxusercontent.com/scl/fi/u6nonjo40mj2yklcxsrs7/womens-hoodie-and-sweatshirt-size-chartsraven.jpg?rlkey=3kj1bg0tvsdwet03cqzpt9l3k&amp;dl=0","Click to download SizeChart")</f>
      </c>
      <c r="C2559" s="0" t="inlineStr">
        <is>
          <t>Raven Women's Sherpa Hoodie</t>
        </is>
      </c>
      <c r="D2559" s="0" t="inlineStr">
        <is>
          <t>'108958</t>
        </is>
      </c>
      <c r="E2559" s="0" t="inlineStr">
        <is>
          <t>ISU RAVEN:108958F-3XL</t>
        </is>
      </c>
      <c r="F2559" s="0" t="inlineStr">
        <is>
          <t>'800108958063</t>
        </is>
      </c>
      <c r="G2559" s="0" t="inlineStr">
        <is>
          <t>WOMENS</t>
        </is>
      </c>
      <c r="H2559" s="0" t="inlineStr">
        <is>
          <t>3XL</t>
        </is>
      </c>
      <c r="I2559" s="0">
        <v>61.99</v>
      </c>
      <c r="J2559" s="0">
        <v>0</v>
      </c>
    </row>
    <row r="2560" spans="1:10" customHeight="0">
      <c r="A2560" s="0">
        <f>HYPERLINK("https://dl.dropboxusercontent.com/scl/fi/9jw86rltiak8dh6o76l1k/107243f.jpg?rlkey=y6k84o1py6d395ptsu547o3y7&amp;dl=0","Click to download Image")</f>
      </c>
      <c r="B2560" s="0">
        <f>HYPERLINK("https://dl.dropboxusercontent.com/scl/fi/1qt3dbte45cazxkdu0btt/graphic-update22022-infant.jpg?rlkey=rhe7fp50xgcjllpgtta1r9oe1&amp;dl=0","Click to download SizeChart")</f>
      </c>
      <c r="C2560" s="0" t="inlineStr">
        <is>
          <t>Reno Infant Sweatshirt</t>
        </is>
      </c>
      <c r="D2560" s="0" t="inlineStr">
        <is>
          <t>'107243</t>
        </is>
      </c>
      <c r="E2560" s="0" t="inlineStr">
        <is>
          <t>ISU RENO:107243A-0-3M</t>
        </is>
      </c>
      <c r="F2560" s="0" t="inlineStr">
        <is>
          <t>'800107243016</t>
        </is>
      </c>
      <c r="G2560" s="0" t="inlineStr">
        <is>
          <t>INFANT</t>
        </is>
      </c>
      <c r="H2560" s="0" t="inlineStr">
        <is>
          <t>0-3M</t>
        </is>
      </c>
      <c r="I2560" s="0">
        <v>24.99</v>
      </c>
      <c r="J2560" s="0">
        <v>55</v>
      </c>
    </row>
    <row r="2561" spans="1:10" customHeight="0">
      <c r="A2561" s="0">
        <f>HYPERLINK("https://dl.dropboxusercontent.com/scl/fi/9jw86rltiak8dh6o76l1k/107243f.jpg?rlkey=y6k84o1py6d395ptsu547o3y7&amp;dl=0","Click to download Image")</f>
      </c>
      <c r="B2561" s="0">
        <f>HYPERLINK("https://dl.dropboxusercontent.com/scl/fi/1qt3dbte45cazxkdu0btt/graphic-update22022-infant.jpg?rlkey=rhe7fp50xgcjllpgtta1r9oe1&amp;dl=0","Click to download SizeChart")</f>
      </c>
      <c r="C2561" s="0" t="inlineStr">
        <is>
          <t>Reno Infant Sweatshirt</t>
        </is>
      </c>
      <c r="D2561" s="0" t="inlineStr">
        <is>
          <t>'107243</t>
        </is>
      </c>
      <c r="E2561" s="0" t="inlineStr">
        <is>
          <t>ISU RENO:107243B-3-6M</t>
        </is>
      </c>
      <c r="F2561" s="0" t="inlineStr">
        <is>
          <t>'800107243023</t>
        </is>
      </c>
      <c r="G2561" s="0" t="inlineStr">
        <is>
          <t>INFANT</t>
        </is>
      </c>
      <c r="H2561" s="0" t="inlineStr">
        <is>
          <t>3-6M</t>
        </is>
      </c>
      <c r="I2561" s="0">
        <v>24.99</v>
      </c>
      <c r="J2561" s="0">
        <v>57</v>
      </c>
    </row>
    <row r="2562" spans="1:10" customHeight="0">
      <c r="A2562" s="0">
        <f>HYPERLINK("https://dl.dropboxusercontent.com/scl/fi/9jw86rltiak8dh6o76l1k/107243f.jpg?rlkey=y6k84o1py6d395ptsu547o3y7&amp;dl=0","Click to download Image")</f>
      </c>
      <c r="B2562" s="0">
        <f>HYPERLINK("https://dl.dropboxusercontent.com/scl/fi/1qt3dbte45cazxkdu0btt/graphic-update22022-infant.jpg?rlkey=rhe7fp50xgcjllpgtta1r9oe1&amp;dl=0","Click to download SizeChart")</f>
      </c>
      <c r="C2562" s="0" t="inlineStr">
        <is>
          <t>Reno Infant Sweatshirt</t>
        </is>
      </c>
      <c r="D2562" s="0" t="inlineStr">
        <is>
          <t>'107243</t>
        </is>
      </c>
      <c r="E2562" s="0" t="inlineStr">
        <is>
          <t>ISU RENO:107243C-6-9M</t>
        </is>
      </c>
      <c r="F2562" s="0" t="inlineStr">
        <is>
          <t>'800107243030</t>
        </is>
      </c>
      <c r="G2562" s="0" t="inlineStr">
        <is>
          <t>INFANT</t>
        </is>
      </c>
      <c r="H2562" s="0" t="inlineStr">
        <is>
          <t>6-9M</t>
        </is>
      </c>
      <c r="I2562" s="0">
        <v>24.99</v>
      </c>
      <c r="J2562" s="0">
        <v>49</v>
      </c>
    </row>
    <row r="2563" spans="1:10" customHeight="0">
      <c r="A2563" s="0">
        <f>HYPERLINK("https://dl.dropboxusercontent.com/scl/fi/9jw86rltiak8dh6o76l1k/107243f.jpg?rlkey=y6k84o1py6d395ptsu547o3y7&amp;dl=0","Click to download Image")</f>
      </c>
      <c r="B2563" s="0">
        <f>HYPERLINK("https://dl.dropboxusercontent.com/scl/fi/1qt3dbte45cazxkdu0btt/graphic-update22022-infant.jpg?rlkey=rhe7fp50xgcjllpgtta1r9oe1&amp;dl=0","Click to download SizeChart")</f>
      </c>
      <c r="C2563" s="0" t="inlineStr">
        <is>
          <t>Reno Infant Sweatshirt</t>
        </is>
      </c>
      <c r="D2563" s="0" t="inlineStr">
        <is>
          <t>'107243</t>
        </is>
      </c>
      <c r="E2563" s="0" t="inlineStr">
        <is>
          <t>ISU RENO:107243F-12M</t>
        </is>
      </c>
      <c r="F2563" s="0" t="inlineStr">
        <is>
          <t>'800107243047</t>
        </is>
      </c>
      <c r="G2563" s="0" t="inlineStr">
        <is>
          <t>INFANT</t>
        </is>
      </c>
      <c r="H2563" s="0" t="inlineStr">
        <is>
          <t>12M</t>
        </is>
      </c>
      <c r="I2563" s="0">
        <v>24.99</v>
      </c>
      <c r="J2563" s="0">
        <v>50</v>
      </c>
    </row>
    <row r="2564" spans="1:10" customHeight="0">
      <c r="A2564" s="0">
        <f>HYPERLINK("https://dl.dropboxusercontent.com/scl/fi/qrga72nwc9tze54wmd6ke/110708af.jpg?rlkey=rxzuyawypptm53xvfri036tse&amp;dl=0","Click to download Image")</f>
      </c>
      <c r="B2564" s="0">
        <f>HYPERLINK("https://dl.dropboxusercontent.com/scl/fi/tj1qzdghqq5xs7h5jsprz/womens-hoodie-and-sweatshirt-size-chartsrome.jpg?rlkey=m1vntprjnywbr17u5wq354nw4&amp;dl=0","Click to download SizeChart")</f>
      </c>
      <c r="C2564" s="0" t="inlineStr">
        <is>
          <t>Rome Women's Lightweight Hoodie</t>
        </is>
      </c>
      <c r="D2564" s="0" t="inlineStr">
        <is>
          <t>'110708</t>
        </is>
      </c>
      <c r="E2564" s="0" t="inlineStr">
        <is>
          <t>ISU ROME:110708A-S</t>
        </is>
      </c>
      <c r="F2564" s="0" t="inlineStr">
        <is>
          <t>'801110708042</t>
        </is>
      </c>
      <c r="G2564" s="0" t="inlineStr">
        <is>
          <t>WOMENS</t>
        </is>
      </c>
      <c r="H2564" s="0" t="inlineStr">
        <is>
          <t>S</t>
        </is>
      </c>
      <c r="I2564" s="0">
        <v>42.99</v>
      </c>
      <c r="J2564" s="0">
        <v>0</v>
      </c>
    </row>
    <row r="2565" spans="1:10" customHeight="0">
      <c r="A2565" s="0">
        <f>HYPERLINK("https://dl.dropboxusercontent.com/scl/fi/qrga72nwc9tze54wmd6ke/110708af.jpg?rlkey=rxzuyawypptm53xvfri036tse&amp;dl=0","Click to download Image")</f>
      </c>
      <c r="B2565" s="0">
        <f>HYPERLINK("https://dl.dropboxusercontent.com/scl/fi/tj1qzdghqq5xs7h5jsprz/womens-hoodie-and-sweatshirt-size-chartsrome.jpg?rlkey=m1vntprjnywbr17u5wq354nw4&amp;dl=0","Click to download SizeChart")</f>
      </c>
      <c r="C2565" s="0" t="inlineStr">
        <is>
          <t>Rome Women's Lightweight Hoodie</t>
        </is>
      </c>
      <c r="D2565" s="0" t="inlineStr">
        <is>
          <t>'110708</t>
        </is>
      </c>
      <c r="E2565" s="0" t="inlineStr">
        <is>
          <t>ISU ROME:110708B-M</t>
        </is>
      </c>
      <c r="F2565" s="0" t="inlineStr">
        <is>
          <t>'801110708059</t>
        </is>
      </c>
      <c r="G2565" s="0" t="inlineStr">
        <is>
          <t>WOMENS</t>
        </is>
      </c>
      <c r="H2565" s="0" t="inlineStr">
        <is>
          <t>M</t>
        </is>
      </c>
      <c r="I2565" s="0">
        <v>42.99</v>
      </c>
      <c r="J2565" s="0">
        <v>9</v>
      </c>
    </row>
    <row r="2566" spans="1:10" customHeight="0">
      <c r="A2566" s="0">
        <f>HYPERLINK("https://dl.dropboxusercontent.com/scl/fi/qrga72nwc9tze54wmd6ke/110708af.jpg?rlkey=rxzuyawypptm53xvfri036tse&amp;dl=0","Click to download Image")</f>
      </c>
      <c r="B2566" s="0">
        <f>HYPERLINK("https://dl.dropboxusercontent.com/scl/fi/tj1qzdghqq5xs7h5jsprz/womens-hoodie-and-sweatshirt-size-chartsrome.jpg?rlkey=m1vntprjnywbr17u5wq354nw4&amp;dl=0","Click to download SizeChart")</f>
      </c>
      <c r="C2566" s="0" t="inlineStr">
        <is>
          <t>Rome Women's Lightweight Hoodie</t>
        </is>
      </c>
      <c r="D2566" s="0" t="inlineStr">
        <is>
          <t>'110708</t>
        </is>
      </c>
      <c r="E2566" s="0" t="inlineStr">
        <is>
          <t>ISU ROME:110708C-L</t>
        </is>
      </c>
      <c r="F2566" s="0" t="inlineStr">
        <is>
          <t>'801110708066</t>
        </is>
      </c>
      <c r="G2566" s="0" t="inlineStr">
        <is>
          <t>WOMENS</t>
        </is>
      </c>
      <c r="H2566" s="0" t="inlineStr">
        <is>
          <t>L</t>
        </is>
      </c>
      <c r="I2566" s="0">
        <v>42.99</v>
      </c>
      <c r="J2566" s="0">
        <v>5</v>
      </c>
    </row>
    <row r="2567" spans="1:10" customHeight="0">
      <c r="A2567" s="0">
        <f>HYPERLINK("https://dl.dropboxusercontent.com/scl/fi/qrga72nwc9tze54wmd6ke/110708af.jpg?rlkey=rxzuyawypptm53xvfri036tse&amp;dl=0","Click to download Image")</f>
      </c>
      <c r="B2567" s="0">
        <f>HYPERLINK("https://dl.dropboxusercontent.com/scl/fi/tj1qzdghqq5xs7h5jsprz/womens-hoodie-and-sweatshirt-size-chartsrome.jpg?rlkey=m1vntprjnywbr17u5wq354nw4&amp;dl=0","Click to download SizeChart")</f>
      </c>
      <c r="C2567" s="0" t="inlineStr">
        <is>
          <t>Rome Women's Lightweight Hoodie</t>
        </is>
      </c>
      <c r="D2567" s="0" t="inlineStr">
        <is>
          <t>'110708</t>
        </is>
      </c>
      <c r="E2567" s="0" t="inlineStr">
        <is>
          <t>ISU ROME:110708D-XL</t>
        </is>
      </c>
      <c r="F2567" s="0" t="inlineStr">
        <is>
          <t>'801110708073</t>
        </is>
      </c>
      <c r="G2567" s="0" t="inlineStr">
        <is>
          <t>WOMENS</t>
        </is>
      </c>
      <c r="H2567" s="0" t="inlineStr">
        <is>
          <t>XL</t>
        </is>
      </c>
      <c r="I2567" s="0">
        <v>42.99</v>
      </c>
      <c r="J2567" s="0">
        <v>0</v>
      </c>
    </row>
    <row r="2568" spans="1:10" customHeight="0">
      <c r="A2568" s="0">
        <f>HYPERLINK("https://dl.dropboxusercontent.com/scl/fi/qrga72nwc9tze54wmd6ke/110708af.jpg?rlkey=rxzuyawypptm53xvfri036tse&amp;dl=0","Click to download Image")</f>
      </c>
      <c r="B2568" s="0">
        <f>HYPERLINK("https://dl.dropboxusercontent.com/scl/fi/tj1qzdghqq5xs7h5jsprz/womens-hoodie-and-sweatshirt-size-chartsrome.jpg?rlkey=m1vntprjnywbr17u5wq354nw4&amp;dl=0","Click to download SizeChart")</f>
      </c>
      <c r="C2568" s="0" t="inlineStr">
        <is>
          <t>Rome Women's Lightweight Hoodie</t>
        </is>
      </c>
      <c r="D2568" s="0" t="inlineStr">
        <is>
          <t>'110708</t>
        </is>
      </c>
      <c r="E2568" s="0" t="inlineStr">
        <is>
          <t>ISU ROME:110708E-2XL</t>
        </is>
      </c>
      <c r="F2568" s="0" t="inlineStr">
        <is>
          <t>'801110708080</t>
        </is>
      </c>
      <c r="G2568" s="0" t="inlineStr">
        <is>
          <t>WOMENS</t>
        </is>
      </c>
      <c r="H2568" s="0" t="inlineStr">
        <is>
          <t>2XL</t>
        </is>
      </c>
      <c r="I2568" s="0">
        <v>44.99</v>
      </c>
      <c r="J2568" s="0">
        <v>0</v>
      </c>
    </row>
    <row r="2569" spans="1:10" customHeight="0">
      <c r="A2569" s="0">
        <f>HYPERLINK("https://dl.dropboxusercontent.com/scl/fi/qrga72nwc9tze54wmd6ke/110708af.jpg?rlkey=rxzuyawypptm53xvfri036tse&amp;dl=0","Click to download Image")</f>
      </c>
      <c r="B2569" s="0">
        <f>HYPERLINK("https://dl.dropboxusercontent.com/scl/fi/tj1qzdghqq5xs7h5jsprz/womens-hoodie-and-sweatshirt-size-chartsrome.jpg?rlkey=m1vntprjnywbr17u5wq354nw4&amp;dl=0","Click to download SizeChart")</f>
      </c>
      <c r="C2569" s="0" t="inlineStr">
        <is>
          <t>Rome Women's Lightweight Hoodie</t>
        </is>
      </c>
      <c r="D2569" s="0" t="inlineStr">
        <is>
          <t>'110708</t>
        </is>
      </c>
      <c r="E2569" s="0" t="inlineStr">
        <is>
          <t>ISU ROME:110708F-3XL</t>
        </is>
      </c>
      <c r="F2569" s="0" t="inlineStr">
        <is>
          <t>'801110708097</t>
        </is>
      </c>
      <c r="G2569" s="0" t="inlineStr">
        <is>
          <t>WOMENS</t>
        </is>
      </c>
      <c r="H2569" s="0" t="inlineStr">
        <is>
          <t>3XL</t>
        </is>
      </c>
      <c r="I2569" s="0">
        <v>44.99</v>
      </c>
      <c r="J2569" s="0">
        <v>0</v>
      </c>
    </row>
    <row r="2570" spans="1:10" customHeight="0">
      <c r="A2570" s="0">
        <f>HYPERLINK("https://dl.dropboxusercontent.com/scl/fi/qrga72nwc9tze54wmd6ke/110708af.jpg?rlkey=rxzuyawypptm53xvfri036tse&amp;dl=0","Click to download Image")</f>
      </c>
      <c r="B2570" s="0">
        <f>HYPERLINK("https://dl.dropboxusercontent.com/scl/fi/tj1qzdghqq5xs7h5jsprz/womens-hoodie-and-sweatshirt-size-chartsrome.jpg?rlkey=m1vntprjnywbr17u5wq354nw4&amp;dl=0","Click to download SizeChart")</f>
      </c>
      <c r="C2570" s="0" t="inlineStr">
        <is>
          <t>Rome Women's Lightweight Hoodie</t>
        </is>
      </c>
      <c r="D2570" s="0" t="inlineStr">
        <is>
          <t>'110708</t>
        </is>
      </c>
      <c r="E2570" s="0" t="inlineStr">
        <is>
          <t>ISU ROME 12 PACK:110708Z-12PK</t>
        </is>
      </c>
      <c r="F2570" s="0" t="inlineStr">
        <is>
          <t>'801110708998</t>
        </is>
      </c>
      <c r="G2570" s="0" t="inlineStr">
        <is>
          <t>WOMENS</t>
        </is>
      </c>
      <c r="H2570" s="0" t="inlineStr">
        <is>
          <t>12 PACK</t>
        </is>
      </c>
      <c r="I2570" s="0">
        <v>491.88</v>
      </c>
      <c r="J2570" s="0">
        <v>0</v>
      </c>
    </row>
    <row r="2571" spans="1:10" customHeight="0">
      <c r="A2571" s="0">
        <f>HYPERLINK("https://dl.dropboxusercontent.com/scl/fi/88wkq21y27znvji2g6k3p/109591f42924.jpg?rlkey=ax14n0c6dg80xvp0kuo167cwv&amp;dl=0","Click to download Image")</f>
      </c>
      <c r="B2571" s="0">
        <f>HYPERLINK("https://dl.dropboxusercontent.com/scl/fi/j0kuo1eyt43vm3k9kytiu/womens-t-shirt-size-chartstanya.jpg?rlkey=ismkdrnc5vrwhwb0ckrwgl4by&amp;dl=0","Click to download SizeChart")</f>
      </c>
      <c r="C2571" s="0" t="inlineStr">
        <is>
          <t>Tanya Women's Lace Short Sleeve Shirt</t>
        </is>
      </c>
      <c r="D2571" s="0" t="inlineStr">
        <is>
          <t>'109591</t>
        </is>
      </c>
      <c r="E2571" s="0" t="inlineStr">
        <is>
          <t>ISU TANYA CARDINAL:109591A-S</t>
        </is>
      </c>
      <c r="F2571" s="0" t="inlineStr">
        <is>
          <t>'801109591044</t>
        </is>
      </c>
      <c r="G2571" s="0" t="inlineStr">
        <is>
          <t>WOMENS</t>
        </is>
      </c>
      <c r="H2571" s="0" t="inlineStr">
        <is>
          <t>S</t>
        </is>
      </c>
      <c r="I2571" s="0">
        <v>34.99</v>
      </c>
      <c r="J2571" s="0">
        <v>18</v>
      </c>
    </row>
    <row r="2572" spans="1:10" customHeight="0">
      <c r="A2572" s="0">
        <f>HYPERLINK("https://dl.dropboxusercontent.com/scl/fi/88wkq21y27znvji2g6k3p/109591f42924.jpg?rlkey=ax14n0c6dg80xvp0kuo167cwv&amp;dl=0","Click to download Image")</f>
      </c>
      <c r="B2572" s="0">
        <f>HYPERLINK("https://dl.dropboxusercontent.com/scl/fi/j0kuo1eyt43vm3k9kytiu/womens-t-shirt-size-chartstanya.jpg?rlkey=ismkdrnc5vrwhwb0ckrwgl4by&amp;dl=0","Click to download SizeChart")</f>
      </c>
      <c r="C2572" s="0" t="inlineStr">
        <is>
          <t>Tanya Women's Lace Short Sleeve Shirt</t>
        </is>
      </c>
      <c r="D2572" s="0" t="inlineStr">
        <is>
          <t>'109591</t>
        </is>
      </c>
      <c r="E2572" s="0" t="inlineStr">
        <is>
          <t>ISU TANYA CARDINAL:109591B-M</t>
        </is>
      </c>
      <c r="F2572" s="0" t="inlineStr">
        <is>
          <t>'801109591051</t>
        </is>
      </c>
      <c r="G2572" s="0" t="inlineStr">
        <is>
          <t>WOMENS</t>
        </is>
      </c>
      <c r="H2572" s="0" t="inlineStr">
        <is>
          <t>M</t>
        </is>
      </c>
      <c r="I2572" s="0">
        <v>34.99</v>
      </c>
      <c r="J2572" s="0">
        <v>37</v>
      </c>
    </row>
    <row r="2573" spans="1:10" customHeight="0">
      <c r="A2573" s="0">
        <f>HYPERLINK("https://dl.dropboxusercontent.com/scl/fi/88wkq21y27znvji2g6k3p/109591f42924.jpg?rlkey=ax14n0c6dg80xvp0kuo167cwv&amp;dl=0","Click to download Image")</f>
      </c>
      <c r="B2573" s="0">
        <f>HYPERLINK("https://dl.dropboxusercontent.com/scl/fi/j0kuo1eyt43vm3k9kytiu/womens-t-shirt-size-chartstanya.jpg?rlkey=ismkdrnc5vrwhwb0ckrwgl4by&amp;dl=0","Click to download SizeChart")</f>
      </c>
      <c r="C2573" s="0" t="inlineStr">
        <is>
          <t>Tanya Women's Lace Short Sleeve Shirt</t>
        </is>
      </c>
      <c r="D2573" s="0" t="inlineStr">
        <is>
          <t>'109591</t>
        </is>
      </c>
      <c r="E2573" s="0" t="inlineStr">
        <is>
          <t>ISU TANYA CARDINAL:109591C-L</t>
        </is>
      </c>
      <c r="F2573" s="0" t="inlineStr">
        <is>
          <t>'801109591068</t>
        </is>
      </c>
      <c r="G2573" s="0" t="inlineStr">
        <is>
          <t>WOMENS</t>
        </is>
      </c>
      <c r="H2573" s="0" t="inlineStr">
        <is>
          <t>L</t>
        </is>
      </c>
      <c r="I2573" s="0">
        <v>34.99</v>
      </c>
      <c r="J2573" s="0">
        <v>32</v>
      </c>
    </row>
    <row r="2574" spans="1:10" customHeight="0">
      <c r="A2574" s="0">
        <f>HYPERLINK("https://dl.dropboxusercontent.com/scl/fi/88wkq21y27znvji2g6k3p/109591f42924.jpg?rlkey=ax14n0c6dg80xvp0kuo167cwv&amp;dl=0","Click to download Image")</f>
      </c>
      <c r="B2574" s="0">
        <f>HYPERLINK("https://dl.dropboxusercontent.com/scl/fi/j0kuo1eyt43vm3k9kytiu/womens-t-shirt-size-chartstanya.jpg?rlkey=ismkdrnc5vrwhwb0ckrwgl4by&amp;dl=0","Click to download SizeChart")</f>
      </c>
      <c r="C2574" s="0" t="inlineStr">
        <is>
          <t>Tanya Women's Lace Short Sleeve Shirt</t>
        </is>
      </c>
      <c r="D2574" s="0" t="inlineStr">
        <is>
          <t>'109591</t>
        </is>
      </c>
      <c r="E2574" s="0" t="inlineStr">
        <is>
          <t>ISU TANYA CARDINAL:109591D-XL</t>
        </is>
      </c>
      <c r="F2574" s="0" t="inlineStr">
        <is>
          <t>'801109591075</t>
        </is>
      </c>
      <c r="G2574" s="0" t="inlineStr">
        <is>
          <t>WOMENS</t>
        </is>
      </c>
      <c r="H2574" s="0" t="inlineStr">
        <is>
          <t>XL</t>
        </is>
      </c>
      <c r="I2574" s="0">
        <v>34.99</v>
      </c>
      <c r="J2574" s="0">
        <v>9</v>
      </c>
    </row>
    <row r="2575" spans="1:10" customHeight="0">
      <c r="A2575" s="0">
        <f>HYPERLINK("https://dl.dropboxusercontent.com/scl/fi/88wkq21y27znvji2g6k3p/109591f42924.jpg?rlkey=ax14n0c6dg80xvp0kuo167cwv&amp;dl=0","Click to download Image")</f>
      </c>
      <c r="B2575" s="0">
        <f>HYPERLINK("https://dl.dropboxusercontent.com/scl/fi/j0kuo1eyt43vm3k9kytiu/womens-t-shirt-size-chartstanya.jpg?rlkey=ismkdrnc5vrwhwb0ckrwgl4by&amp;dl=0","Click to download SizeChart")</f>
      </c>
      <c r="C2575" s="0" t="inlineStr">
        <is>
          <t>Tanya Women's Lace Short Sleeve Shirt</t>
        </is>
      </c>
      <c r="D2575" s="0" t="inlineStr">
        <is>
          <t>'109591</t>
        </is>
      </c>
      <c r="E2575" s="0" t="inlineStr">
        <is>
          <t>ISU TANYA CARDINAL:109591E-2XL</t>
        </is>
      </c>
      <c r="F2575" s="0" t="inlineStr">
        <is>
          <t>'801109591082</t>
        </is>
      </c>
      <c r="G2575" s="0" t="inlineStr">
        <is>
          <t>WOMENS</t>
        </is>
      </c>
      <c r="H2575" s="0" t="inlineStr">
        <is>
          <t>2XL</t>
        </is>
      </c>
      <c r="I2575" s="0">
        <v>36.99</v>
      </c>
      <c r="J2575" s="0">
        <v>1</v>
      </c>
    </row>
    <row r="2576" spans="1:10" customHeight="0">
      <c r="A2576" s="0">
        <f>HYPERLINK("https://dl.dropboxusercontent.com/scl/fi/88wkq21y27znvji2g6k3p/109591f42924.jpg?rlkey=ax14n0c6dg80xvp0kuo167cwv&amp;dl=0","Click to download Image")</f>
      </c>
      <c r="B2576" s="0">
        <f>HYPERLINK("https://dl.dropboxusercontent.com/scl/fi/j0kuo1eyt43vm3k9kytiu/womens-t-shirt-size-chartstanya.jpg?rlkey=ismkdrnc5vrwhwb0ckrwgl4by&amp;dl=0","Click to download SizeChart")</f>
      </c>
      <c r="C2576" s="0" t="inlineStr">
        <is>
          <t>Tanya Women's Lace Short Sleeve Shirt</t>
        </is>
      </c>
      <c r="D2576" s="0" t="inlineStr">
        <is>
          <t>'109591</t>
        </is>
      </c>
      <c r="E2576" s="0" t="inlineStr">
        <is>
          <t>ISU TANYA CARDINAL:109591F-3XL</t>
        </is>
      </c>
      <c r="F2576" s="0" t="inlineStr">
        <is>
          <t>'801109591099</t>
        </is>
      </c>
      <c r="G2576" s="0" t="inlineStr">
        <is>
          <t>WOMENS</t>
        </is>
      </c>
      <c r="H2576" s="0" t="inlineStr">
        <is>
          <t>3XL</t>
        </is>
      </c>
      <c r="I2576" s="0">
        <v>36.99</v>
      </c>
      <c r="J2576" s="0">
        <v>0</v>
      </c>
    </row>
    <row r="2577" spans="1:10" customHeight="0">
      <c r="A2577" s="0">
        <f>HYPERLINK("https://dl.dropboxusercontent.com/scl/fi/88wkq21y27znvji2g6k3p/109591f42924.jpg?rlkey=ax14n0c6dg80xvp0kuo167cwv&amp;dl=0","Click to download Image")</f>
      </c>
      <c r="B2577" s="0">
        <f>HYPERLINK("https://dl.dropboxusercontent.com/scl/fi/j0kuo1eyt43vm3k9kytiu/womens-t-shirt-size-chartstanya.jpg?rlkey=ismkdrnc5vrwhwb0ckrwgl4by&amp;dl=0","Click to download SizeChart")</f>
      </c>
      <c r="C2577" s="0" t="inlineStr">
        <is>
          <t>Tanya Women's Lace Short Sleeve Shirt</t>
        </is>
      </c>
      <c r="D2577" s="0" t="inlineStr">
        <is>
          <t>'109591</t>
        </is>
      </c>
      <c r="E2577" s="0" t="inlineStr">
        <is>
          <t>ISU TANYA CARDINAL 12 PACK:109591Z-12PK</t>
        </is>
      </c>
      <c r="F2577" s="0" t="inlineStr">
        <is>
          <t>'801109591990</t>
        </is>
      </c>
      <c r="G2577" s="0" t="inlineStr">
        <is>
          <t>WOMENS</t>
        </is>
      </c>
      <c r="H2577" s="0" t="inlineStr">
        <is>
          <t>12 PACK</t>
        </is>
      </c>
      <c r="I2577" s="0">
        <v>395.88</v>
      </c>
      <c r="J2577" s="0">
        <v>0</v>
      </c>
    </row>
    <row r="2578" spans="1:10" customHeight="0">
      <c r="A2578" s="0">
        <f>HYPERLINK("https://dl.dropboxusercontent.com/scl/fi/qezpw3yaknedp59xn5osa/101608-af.jpg?rlkey=jz8yh8ircpki611mojkly95dk&amp;dl=0","Click to download Image")</f>
      </c>
      <c r="C2578" s="0" t="inlineStr">
        <is>
          <t>Sloan Women's Cap</t>
        </is>
      </c>
      <c r="D2578" s="0" t="inlineStr">
        <is>
          <t>'101608</t>
        </is>
      </c>
      <c r="E2578" s="0" t="inlineStr">
        <is>
          <t>SLOAN:101608</t>
        </is>
      </c>
      <c r="F2578" s="0" t="inlineStr">
        <is>
          <t>'000000000000</t>
        </is>
      </c>
      <c r="G2578" s="0" t="inlineStr">
        <is>
          <t>WOMENS</t>
        </is>
      </c>
      <c r="H2578" s="0" t="inlineStr">
        <is>
          <t>WOMENS</t>
        </is>
      </c>
      <c r="I2578" s="0">
        <v>22</v>
      </c>
      <c r="J2578" s="0">
        <v>52</v>
      </c>
    </row>
    <row r="2579" spans="1:10" customHeight="0">
      <c r="A2579" s="0">
        <f>HYPERLINK("https://dl.dropboxusercontent.com/scl/fi/dapguh8asuvtnhnznens5/128630-af.jpg?rlkey=u58s85phv1i03rthjfwmq1110&amp;dl=0","Click to download Image")</f>
      </c>
      <c r="B2579" s="0">
        <f>HYPERLINK("https://dl.dropboxusercontent.com/scl/fi/8333bmybqm9psw1thgpup/8-19womens-sports-bra.jpg?rlkey=5m826e9czfvnp23teav7ph299&amp;dl=0","Click to download SizeChart")</f>
      </c>
      <c r="C2579" s="0" t="inlineStr">
        <is>
          <t>Sun Women's Criss-Cross Sports Bra</t>
        </is>
      </c>
      <c r="D2579" s="0" t="inlineStr">
        <is>
          <t>'128630</t>
        </is>
      </c>
      <c r="E2579" s="0" t="inlineStr">
        <is>
          <t>ISU SUN W BK:128630AA-XS</t>
        </is>
      </c>
      <c r="F2579" s="0" t="inlineStr">
        <is>
          <t>'801128630038</t>
        </is>
      </c>
      <c r="G2579" s="0" t="inlineStr">
        <is>
          <t>WOMENS</t>
        </is>
      </c>
      <c r="H2579" s="0" t="inlineStr">
        <is>
          <t>XS</t>
        </is>
      </c>
      <c r="I2579" s="0">
        <v>29.99</v>
      </c>
      <c r="J2579" s="0">
        <v>17</v>
      </c>
    </row>
    <row r="2580" spans="1:10" customHeight="0">
      <c r="A2580" s="0">
        <f>HYPERLINK("https://dl.dropboxusercontent.com/scl/fi/dapguh8asuvtnhnznens5/128630-af.jpg?rlkey=u58s85phv1i03rthjfwmq1110&amp;dl=0","Click to download Image")</f>
      </c>
      <c r="B2580" s="0">
        <f>HYPERLINK("https://dl.dropboxusercontent.com/scl/fi/8333bmybqm9psw1thgpup/8-19womens-sports-bra.jpg?rlkey=5m826e9czfvnp23teav7ph299&amp;dl=0","Click to download SizeChart")</f>
      </c>
      <c r="C2580" s="0" t="inlineStr">
        <is>
          <t>Sun Women's Criss-Cross Sports Bra</t>
        </is>
      </c>
      <c r="D2580" s="0" t="inlineStr">
        <is>
          <t>'128630</t>
        </is>
      </c>
      <c r="E2580" s="0" t="inlineStr">
        <is>
          <t>ISU SUN W BK:128630A-S</t>
        </is>
      </c>
      <c r="F2580" s="0" t="inlineStr">
        <is>
          <t>'801128630045</t>
        </is>
      </c>
      <c r="G2580" s="0" t="inlineStr">
        <is>
          <t>WOMENS</t>
        </is>
      </c>
      <c r="H2580" s="0" t="inlineStr">
        <is>
          <t>S</t>
        </is>
      </c>
      <c r="I2580" s="0">
        <v>29.99</v>
      </c>
      <c r="J2580" s="0">
        <v>10</v>
      </c>
    </row>
    <row r="2581" spans="1:10" customHeight="0">
      <c r="A2581" s="0">
        <f>HYPERLINK("https://dl.dropboxusercontent.com/scl/fi/dapguh8asuvtnhnznens5/128630-af.jpg?rlkey=u58s85phv1i03rthjfwmq1110&amp;dl=0","Click to download Image")</f>
      </c>
      <c r="B2581" s="0">
        <f>HYPERLINK("https://dl.dropboxusercontent.com/scl/fi/8333bmybqm9psw1thgpup/8-19womens-sports-bra.jpg?rlkey=5m826e9czfvnp23teav7ph299&amp;dl=0","Click to download SizeChart")</f>
      </c>
      <c r="C2581" s="0" t="inlineStr">
        <is>
          <t>Sun Women's Criss-Cross Sports Bra</t>
        </is>
      </c>
      <c r="D2581" s="0" t="inlineStr">
        <is>
          <t>'128630</t>
        </is>
      </c>
      <c r="E2581" s="0" t="inlineStr">
        <is>
          <t>ISU SUN W BK:128630B-M</t>
        </is>
      </c>
      <c r="F2581" s="0" t="inlineStr">
        <is>
          <t>'801128630052</t>
        </is>
      </c>
      <c r="G2581" s="0" t="inlineStr">
        <is>
          <t>WOMENS</t>
        </is>
      </c>
      <c r="H2581" s="0" t="inlineStr">
        <is>
          <t>M</t>
        </is>
      </c>
      <c r="I2581" s="0">
        <v>29.99</v>
      </c>
      <c r="J2581" s="0">
        <v>12</v>
      </c>
    </row>
    <row r="2582" spans="1:10" customHeight="0">
      <c r="A2582" s="0">
        <f>HYPERLINK("https://dl.dropboxusercontent.com/scl/fi/dapguh8asuvtnhnznens5/128630-af.jpg?rlkey=u58s85phv1i03rthjfwmq1110&amp;dl=0","Click to download Image")</f>
      </c>
      <c r="B2582" s="0">
        <f>HYPERLINK("https://dl.dropboxusercontent.com/scl/fi/8333bmybqm9psw1thgpup/8-19womens-sports-bra.jpg?rlkey=5m826e9czfvnp23teav7ph299&amp;dl=0","Click to download SizeChart")</f>
      </c>
      <c r="C2582" s="0" t="inlineStr">
        <is>
          <t>Sun Women's Criss-Cross Sports Bra</t>
        </is>
      </c>
      <c r="D2582" s="0" t="inlineStr">
        <is>
          <t>'128630</t>
        </is>
      </c>
      <c r="E2582" s="0" t="inlineStr">
        <is>
          <t>ISU SUN W BK:128630C-L</t>
        </is>
      </c>
      <c r="F2582" s="0" t="inlineStr">
        <is>
          <t>'801128630069</t>
        </is>
      </c>
      <c r="G2582" s="0" t="inlineStr">
        <is>
          <t>WOMENS</t>
        </is>
      </c>
      <c r="H2582" s="0" t="inlineStr">
        <is>
          <t>L</t>
        </is>
      </c>
      <c r="I2582" s="0">
        <v>29.99</v>
      </c>
      <c r="J2582" s="0">
        <v>12</v>
      </c>
    </row>
    <row r="2583" spans="1:10" customHeight="0">
      <c r="A2583" s="0">
        <f>HYPERLINK("https://dl.dropboxusercontent.com/scl/fi/dapguh8asuvtnhnznens5/128630-af.jpg?rlkey=u58s85phv1i03rthjfwmq1110&amp;dl=0","Click to download Image")</f>
      </c>
      <c r="B2583" s="0">
        <f>HYPERLINK("https://dl.dropboxusercontent.com/scl/fi/8333bmybqm9psw1thgpup/8-19womens-sports-bra.jpg?rlkey=5m826e9czfvnp23teav7ph299&amp;dl=0","Click to download SizeChart")</f>
      </c>
      <c r="C2583" s="0" t="inlineStr">
        <is>
          <t>Sun Women's Criss-Cross Sports Bra</t>
        </is>
      </c>
      <c r="D2583" s="0" t="inlineStr">
        <is>
          <t>'128630</t>
        </is>
      </c>
      <c r="E2583" s="0" t="inlineStr">
        <is>
          <t>ISU SUN W BK:128630D-XL</t>
        </is>
      </c>
      <c r="F2583" s="0" t="inlineStr">
        <is>
          <t>'801128630076</t>
        </is>
      </c>
      <c r="G2583" s="0" t="inlineStr">
        <is>
          <t>WOMENS</t>
        </is>
      </c>
      <c r="H2583" s="0" t="inlineStr">
        <is>
          <t>XL</t>
        </is>
      </c>
      <c r="I2583" s="0">
        <v>29.99</v>
      </c>
      <c r="J2583" s="0">
        <v>16</v>
      </c>
    </row>
    <row r="2584" spans="1:10" customHeight="0">
      <c r="A2584" s="0">
        <f>HYPERLINK("https://dl.dropboxusercontent.com/scl/fi/dapguh8asuvtnhnznens5/128630-af.jpg?rlkey=u58s85phv1i03rthjfwmq1110&amp;dl=0","Click to download Image")</f>
      </c>
      <c r="B2584" s="0">
        <f>HYPERLINK("https://dl.dropboxusercontent.com/scl/fi/8333bmybqm9psw1thgpup/8-19womens-sports-bra.jpg?rlkey=5m826e9czfvnp23teav7ph299&amp;dl=0","Click to download SizeChart")</f>
      </c>
      <c r="C2584" s="0" t="inlineStr">
        <is>
          <t>Sun Women's Criss-Cross Sports Bra</t>
        </is>
      </c>
      <c r="D2584" s="0" t="inlineStr">
        <is>
          <t>'128630</t>
        </is>
      </c>
      <c r="E2584" s="0" t="inlineStr">
        <is>
          <t>ISU SUN W BK 12PK:128630Z-12PK</t>
        </is>
      </c>
      <c r="F2584" s="0" t="inlineStr">
        <is>
          <t>'801128630991</t>
        </is>
      </c>
      <c r="G2584" s="0" t="inlineStr">
        <is>
          <t>WOMENS</t>
        </is>
      </c>
      <c r="H2584" s="0" t="inlineStr">
        <is>
          <t>12 PACK</t>
        </is>
      </c>
      <c r="I2584" s="0">
        <v>341.88</v>
      </c>
      <c r="J2584" s="0">
        <v>0</v>
      </c>
    </row>
    <row r="2585" spans="1:10" customHeight="0">
      <c r="A2585" s="0">
        <f>HYPERLINK("https://dl.dropboxusercontent.com/scl/fi/x65swuqqpg2dolvhmpkjn/128633-af.jpg?rlkey=swwzchdpxxck1q040kegjzdnt&amp;dl=0","Click to download Image")</f>
      </c>
      <c r="B2585" s="0">
        <f>HYPERLINK("https://dl.dropboxusercontent.com/scl/fi/8333bmybqm9psw1thgpup/8-19womens-sports-bra.jpg?rlkey=5m826e9czfvnp23teav7ph299&amp;dl=0","Click to download SizeChart")</f>
      </c>
      <c r="C2585" s="0" t="inlineStr">
        <is>
          <t>Sun Women's Criss-Cross Sports Bra</t>
        </is>
      </c>
      <c r="D2585" s="0" t="inlineStr">
        <is>
          <t>'128633</t>
        </is>
      </c>
      <c r="E2585" s="0" t="inlineStr">
        <is>
          <t>ISU SUN W GD:128633AA-XS</t>
        </is>
      </c>
      <c r="F2585" s="0" t="inlineStr">
        <is>
          <t>'801128633039</t>
        </is>
      </c>
      <c r="G2585" s="0" t="inlineStr">
        <is>
          <t>WOMENS</t>
        </is>
      </c>
      <c r="H2585" s="0" t="inlineStr">
        <is>
          <t>XS</t>
        </is>
      </c>
      <c r="I2585" s="0">
        <v>29.99</v>
      </c>
      <c r="J2585" s="0">
        <v>12</v>
      </c>
    </row>
    <row r="2586" spans="1:10" customHeight="0">
      <c r="A2586" s="0">
        <f>HYPERLINK("https://dl.dropboxusercontent.com/scl/fi/x65swuqqpg2dolvhmpkjn/128633-af.jpg?rlkey=swwzchdpxxck1q040kegjzdnt&amp;dl=0","Click to download Image")</f>
      </c>
      <c r="B2586" s="0">
        <f>HYPERLINK("https://dl.dropboxusercontent.com/scl/fi/8333bmybqm9psw1thgpup/8-19womens-sports-bra.jpg?rlkey=5m826e9czfvnp23teav7ph299&amp;dl=0","Click to download SizeChart")</f>
      </c>
      <c r="C2586" s="0" t="inlineStr">
        <is>
          <t>Sun Women's Criss-Cross Sports Bra</t>
        </is>
      </c>
      <c r="D2586" s="0" t="inlineStr">
        <is>
          <t>'128633</t>
        </is>
      </c>
      <c r="E2586" s="0" t="inlineStr">
        <is>
          <t>ISU SUN W GD:128633A-S</t>
        </is>
      </c>
      <c r="F2586" s="0" t="inlineStr">
        <is>
          <t>'801128633046</t>
        </is>
      </c>
      <c r="G2586" s="0" t="inlineStr">
        <is>
          <t>WOMENS</t>
        </is>
      </c>
      <c r="H2586" s="0" t="inlineStr">
        <is>
          <t>S</t>
        </is>
      </c>
      <c r="I2586" s="0">
        <v>29.99</v>
      </c>
      <c r="J2586" s="0">
        <v>14</v>
      </c>
    </row>
    <row r="2587" spans="1:10" customHeight="0">
      <c r="A2587" s="0">
        <f>HYPERLINK("https://dl.dropboxusercontent.com/scl/fi/x65swuqqpg2dolvhmpkjn/128633-af.jpg?rlkey=swwzchdpxxck1q040kegjzdnt&amp;dl=0","Click to download Image")</f>
      </c>
      <c r="B2587" s="0">
        <f>HYPERLINK("https://dl.dropboxusercontent.com/scl/fi/8333bmybqm9psw1thgpup/8-19womens-sports-bra.jpg?rlkey=5m826e9czfvnp23teav7ph299&amp;dl=0","Click to download SizeChart")</f>
      </c>
      <c r="C2587" s="0" t="inlineStr">
        <is>
          <t>Sun Women's Criss-Cross Sports Bra</t>
        </is>
      </c>
      <c r="D2587" s="0" t="inlineStr">
        <is>
          <t>'128633</t>
        </is>
      </c>
      <c r="E2587" s="0" t="inlineStr">
        <is>
          <t>ISU SUN W GD:128633B-M</t>
        </is>
      </c>
      <c r="F2587" s="0" t="inlineStr">
        <is>
          <t>'801128633053</t>
        </is>
      </c>
      <c r="G2587" s="0" t="inlineStr">
        <is>
          <t>WOMENS</t>
        </is>
      </c>
      <c r="H2587" s="0" t="inlineStr">
        <is>
          <t>M</t>
        </is>
      </c>
      <c r="I2587" s="0">
        <v>29.99</v>
      </c>
      <c r="J2587" s="0">
        <v>16</v>
      </c>
    </row>
    <row r="2588" spans="1:10" customHeight="0">
      <c r="A2588" s="0">
        <f>HYPERLINK("https://dl.dropboxusercontent.com/scl/fi/x65swuqqpg2dolvhmpkjn/128633-af.jpg?rlkey=swwzchdpxxck1q040kegjzdnt&amp;dl=0","Click to download Image")</f>
      </c>
      <c r="B2588" s="0">
        <f>HYPERLINK("https://dl.dropboxusercontent.com/scl/fi/8333bmybqm9psw1thgpup/8-19womens-sports-bra.jpg?rlkey=5m826e9czfvnp23teav7ph299&amp;dl=0","Click to download SizeChart")</f>
      </c>
      <c r="C2588" s="0" t="inlineStr">
        <is>
          <t>Sun Women's Criss-Cross Sports Bra</t>
        </is>
      </c>
      <c r="D2588" s="0" t="inlineStr">
        <is>
          <t>'128633</t>
        </is>
      </c>
      <c r="E2588" s="0" t="inlineStr">
        <is>
          <t>ISU SUN W GD:128633C-L</t>
        </is>
      </c>
      <c r="F2588" s="0" t="inlineStr">
        <is>
          <t>'801128633060</t>
        </is>
      </c>
      <c r="G2588" s="0" t="inlineStr">
        <is>
          <t>WOMENS</t>
        </is>
      </c>
      <c r="H2588" s="0" t="inlineStr">
        <is>
          <t>L</t>
        </is>
      </c>
      <c r="I2588" s="0">
        <v>29.99</v>
      </c>
      <c r="J2588" s="0">
        <v>9</v>
      </c>
    </row>
    <row r="2589" spans="1:10" customHeight="0">
      <c r="A2589" s="0">
        <f>HYPERLINK("https://dl.dropboxusercontent.com/scl/fi/x65swuqqpg2dolvhmpkjn/128633-af.jpg?rlkey=swwzchdpxxck1q040kegjzdnt&amp;dl=0","Click to download Image")</f>
      </c>
      <c r="B2589" s="0">
        <f>HYPERLINK("https://dl.dropboxusercontent.com/scl/fi/8333bmybqm9psw1thgpup/8-19womens-sports-bra.jpg?rlkey=5m826e9czfvnp23teav7ph299&amp;dl=0","Click to download SizeChart")</f>
      </c>
      <c r="C2589" s="0" t="inlineStr">
        <is>
          <t>Sun Women's Criss-Cross Sports Bra</t>
        </is>
      </c>
      <c r="D2589" s="0" t="inlineStr">
        <is>
          <t>'128633</t>
        </is>
      </c>
      <c r="E2589" s="0" t="inlineStr">
        <is>
          <t>ISU SUN W GD:128633D-XL</t>
        </is>
      </c>
      <c r="F2589" s="0" t="inlineStr">
        <is>
          <t>'801128633077</t>
        </is>
      </c>
      <c r="G2589" s="0" t="inlineStr">
        <is>
          <t>WOMENS</t>
        </is>
      </c>
      <c r="H2589" s="0" t="inlineStr">
        <is>
          <t>XL</t>
        </is>
      </c>
      <c r="I2589" s="0">
        <v>29.99</v>
      </c>
      <c r="J2589" s="0">
        <v>9</v>
      </c>
    </row>
    <row r="2590" spans="1:10" customHeight="0">
      <c r="A2590" s="0">
        <f>HYPERLINK("https://dl.dropboxusercontent.com/scl/fi/x65swuqqpg2dolvhmpkjn/128633-af.jpg?rlkey=swwzchdpxxck1q040kegjzdnt&amp;dl=0","Click to download Image")</f>
      </c>
      <c r="B2590" s="0">
        <f>HYPERLINK("https://dl.dropboxusercontent.com/scl/fi/8333bmybqm9psw1thgpup/8-19womens-sports-bra.jpg?rlkey=5m826e9czfvnp23teav7ph299&amp;dl=0","Click to download SizeChart")</f>
      </c>
      <c r="C2590" s="0" t="inlineStr">
        <is>
          <t>Sun Women's Criss-Cross Sports Bra</t>
        </is>
      </c>
      <c r="D2590" s="0" t="inlineStr">
        <is>
          <t>'128633</t>
        </is>
      </c>
      <c r="E2590" s="0" t="inlineStr">
        <is>
          <t>ISU SUN W GD 12PK:128633Z-12PK</t>
        </is>
      </c>
      <c r="F2590" s="0" t="inlineStr">
        <is>
          <t>'801128633992</t>
        </is>
      </c>
      <c r="G2590" s="0" t="inlineStr">
        <is>
          <t>WOMENS</t>
        </is>
      </c>
      <c r="H2590" s="0" t="inlineStr">
        <is>
          <t>12 PACK</t>
        </is>
      </c>
      <c r="I2590" s="0">
        <v>341.88</v>
      </c>
      <c r="J2590" s="0">
        <v>0</v>
      </c>
    </row>
    <row r="2591" spans="1:10" customHeight="0">
      <c r="A2591" s="0">
        <f>HYPERLINK("https://dl.dropboxusercontent.com/scl/fi/4fdxrcpolypo8uemz1633/128634-af.jpg?rlkey=v1aayvdgiczzjspeq3tpak0q8&amp;dl=0","Click to download Image")</f>
      </c>
      <c r="B2591" s="0">
        <f>HYPERLINK("https://dl.dropboxusercontent.com/scl/fi/8333bmybqm9psw1thgpup/8-19womens-sports-bra.jpg?rlkey=5m826e9czfvnp23teav7ph299&amp;dl=0","Click to download SizeChart")</f>
      </c>
      <c r="C2591" s="0" t="inlineStr">
        <is>
          <t>Sun Women's Criss-Cross Sports Bra</t>
        </is>
      </c>
      <c r="D2591" s="0" t="inlineStr">
        <is>
          <t>'128634</t>
        </is>
      </c>
      <c r="E2591" s="0" t="inlineStr">
        <is>
          <t>ISU SUN W WE:128634AA-XS</t>
        </is>
      </c>
      <c r="F2591" s="0" t="inlineStr">
        <is>
          <t>'801128634036</t>
        </is>
      </c>
      <c r="G2591" s="0" t="inlineStr">
        <is>
          <t>WOMENS</t>
        </is>
      </c>
      <c r="H2591" s="0" t="inlineStr">
        <is>
          <t>XS</t>
        </is>
      </c>
      <c r="I2591" s="0">
        <v>29.99</v>
      </c>
      <c r="J2591" s="0">
        <v>0</v>
      </c>
    </row>
    <row r="2592" spans="1:10" customHeight="0">
      <c r="A2592" s="0">
        <f>HYPERLINK("https://dl.dropboxusercontent.com/scl/fi/4fdxrcpolypo8uemz1633/128634-af.jpg?rlkey=v1aayvdgiczzjspeq3tpak0q8&amp;dl=0","Click to download Image")</f>
      </c>
      <c r="B2592" s="0">
        <f>HYPERLINK("https://dl.dropboxusercontent.com/scl/fi/8333bmybqm9psw1thgpup/8-19womens-sports-bra.jpg?rlkey=5m826e9czfvnp23teav7ph299&amp;dl=0","Click to download SizeChart")</f>
      </c>
      <c r="C2592" s="0" t="inlineStr">
        <is>
          <t>Sun Women's Criss-Cross Sports Bra</t>
        </is>
      </c>
      <c r="D2592" s="0" t="inlineStr">
        <is>
          <t>'128634</t>
        </is>
      </c>
      <c r="E2592" s="0" t="inlineStr">
        <is>
          <t>ISU SUN W WE:128634A-S</t>
        </is>
      </c>
      <c r="F2592" s="0" t="inlineStr">
        <is>
          <t>'801128634043</t>
        </is>
      </c>
      <c r="G2592" s="0" t="inlineStr">
        <is>
          <t>WOMENS</t>
        </is>
      </c>
      <c r="H2592" s="0" t="inlineStr">
        <is>
          <t>S</t>
        </is>
      </c>
      <c r="I2592" s="0">
        <v>29.99</v>
      </c>
      <c r="J2592" s="0">
        <v>3</v>
      </c>
    </row>
    <row r="2593" spans="1:10" customHeight="0">
      <c r="A2593" s="0">
        <f>HYPERLINK("https://dl.dropboxusercontent.com/scl/fi/4fdxrcpolypo8uemz1633/128634-af.jpg?rlkey=v1aayvdgiczzjspeq3tpak0q8&amp;dl=0","Click to download Image")</f>
      </c>
      <c r="B2593" s="0">
        <f>HYPERLINK("https://dl.dropboxusercontent.com/scl/fi/8333bmybqm9psw1thgpup/8-19womens-sports-bra.jpg?rlkey=5m826e9czfvnp23teav7ph299&amp;dl=0","Click to download SizeChart")</f>
      </c>
      <c r="C2593" s="0" t="inlineStr">
        <is>
          <t>Sun Women's Criss-Cross Sports Bra</t>
        </is>
      </c>
      <c r="D2593" s="0" t="inlineStr">
        <is>
          <t>'128634</t>
        </is>
      </c>
      <c r="E2593" s="0" t="inlineStr">
        <is>
          <t>ISU SUN W WE:128634B-M</t>
        </is>
      </c>
      <c r="F2593" s="0" t="inlineStr">
        <is>
          <t>'801128634050</t>
        </is>
      </c>
      <c r="G2593" s="0" t="inlineStr">
        <is>
          <t>WOMENS</t>
        </is>
      </c>
      <c r="H2593" s="0" t="inlineStr">
        <is>
          <t>M</t>
        </is>
      </c>
      <c r="I2593" s="0">
        <v>29.99</v>
      </c>
      <c r="J2593" s="0">
        <v>5</v>
      </c>
    </row>
    <row r="2594" spans="1:10" customHeight="0">
      <c r="A2594" s="0">
        <f>HYPERLINK("https://dl.dropboxusercontent.com/scl/fi/4fdxrcpolypo8uemz1633/128634-af.jpg?rlkey=v1aayvdgiczzjspeq3tpak0q8&amp;dl=0","Click to download Image")</f>
      </c>
      <c r="B2594" s="0">
        <f>HYPERLINK("https://dl.dropboxusercontent.com/scl/fi/8333bmybqm9psw1thgpup/8-19womens-sports-bra.jpg?rlkey=5m826e9czfvnp23teav7ph299&amp;dl=0","Click to download SizeChart")</f>
      </c>
      <c r="C2594" s="0" t="inlineStr">
        <is>
          <t>Sun Women's Criss-Cross Sports Bra</t>
        </is>
      </c>
      <c r="D2594" s="0" t="inlineStr">
        <is>
          <t>'128634</t>
        </is>
      </c>
      <c r="E2594" s="0" t="inlineStr">
        <is>
          <t>ISU SUN W WE:128634C-L</t>
        </is>
      </c>
      <c r="F2594" s="0" t="inlineStr">
        <is>
          <t>'801128634067</t>
        </is>
      </c>
      <c r="G2594" s="0" t="inlineStr">
        <is>
          <t>WOMENS</t>
        </is>
      </c>
      <c r="H2594" s="0" t="inlineStr">
        <is>
          <t>L</t>
        </is>
      </c>
      <c r="I2594" s="0">
        <v>29.99</v>
      </c>
      <c r="J2594" s="0">
        <v>4</v>
      </c>
    </row>
    <row r="2595" spans="1:10" customHeight="0">
      <c r="A2595" s="0">
        <f>HYPERLINK("https://dl.dropboxusercontent.com/scl/fi/4fdxrcpolypo8uemz1633/128634-af.jpg?rlkey=v1aayvdgiczzjspeq3tpak0q8&amp;dl=0","Click to download Image")</f>
      </c>
      <c r="B2595" s="0">
        <f>HYPERLINK("https://dl.dropboxusercontent.com/scl/fi/8333bmybqm9psw1thgpup/8-19womens-sports-bra.jpg?rlkey=5m826e9czfvnp23teav7ph299&amp;dl=0","Click to download SizeChart")</f>
      </c>
      <c r="C2595" s="0" t="inlineStr">
        <is>
          <t>Sun Women's Criss-Cross Sports Bra</t>
        </is>
      </c>
      <c r="D2595" s="0" t="inlineStr">
        <is>
          <t>'128634</t>
        </is>
      </c>
      <c r="E2595" s="0" t="inlineStr">
        <is>
          <t>ISU SUN W WE:128634D-XL</t>
        </is>
      </c>
      <c r="F2595" s="0" t="inlineStr">
        <is>
          <t>'801128634074</t>
        </is>
      </c>
      <c r="G2595" s="0" t="inlineStr">
        <is>
          <t>WOMENS</t>
        </is>
      </c>
      <c r="H2595" s="0" t="inlineStr">
        <is>
          <t>XL</t>
        </is>
      </c>
      <c r="I2595" s="0">
        <v>29.99</v>
      </c>
      <c r="J2595" s="0">
        <v>4</v>
      </c>
    </row>
    <row r="2596" spans="1:10" customHeight="0">
      <c r="A2596" s="0">
        <f>HYPERLINK("https://dl.dropboxusercontent.com/scl/fi/4fdxrcpolypo8uemz1633/128634-af.jpg?rlkey=v1aayvdgiczzjspeq3tpak0q8&amp;dl=0","Click to download Image")</f>
      </c>
      <c r="B2596" s="0">
        <f>HYPERLINK("https://dl.dropboxusercontent.com/scl/fi/8333bmybqm9psw1thgpup/8-19womens-sports-bra.jpg?rlkey=5m826e9czfvnp23teav7ph299&amp;dl=0","Click to download SizeChart")</f>
      </c>
      <c r="C2596" s="0" t="inlineStr">
        <is>
          <t>Sun Women's Criss-Cross Sports Bra</t>
        </is>
      </c>
      <c r="D2596" s="0" t="inlineStr">
        <is>
          <t>'128634</t>
        </is>
      </c>
      <c r="E2596" s="0" t="inlineStr">
        <is>
          <t>ISU SUN W WE 12PK:128634Z-12PK</t>
        </is>
      </c>
      <c r="F2596" s="0" t="inlineStr">
        <is>
          <t>'801128634999</t>
        </is>
      </c>
      <c r="G2596" s="0" t="inlineStr">
        <is>
          <t>WOMENS</t>
        </is>
      </c>
      <c r="H2596" s="0" t="inlineStr">
        <is>
          <t>12 PACK</t>
        </is>
      </c>
      <c r="I2596" s="0">
        <v>341.88</v>
      </c>
      <c r="J2596" s="0">
        <v>0</v>
      </c>
    </row>
    <row r="2597" spans="1:10" customHeight="0">
      <c r="A2597" s="0">
        <f>HYPERLINK("https://dl.dropboxusercontent.com/scl/fi/001d2f4nan22f3nzuhmqf/112958-af.jpg?rlkey=goxphqhzbx502v5hxa0xsgxjj&amp;dl=0","Click to download Image")</f>
      </c>
      <c r="B2597" s="0">
        <f>HYPERLINK("https://dl.dropboxusercontent.com/scl/fi/zt6rr4s1v877c13bb8u07/womens-hoodie-and-sweatshirt-size-chartstierney.jpg?rlkey=wo8zuxni1v0x7sd9039xez75j&amp;dl=0","Click to download SizeChart")</f>
      </c>
      <c r="C2597" s="0" t="inlineStr">
        <is>
          <t>Tierney Women's Hoodie</t>
        </is>
      </c>
      <c r="D2597" s="0" t="inlineStr">
        <is>
          <t>'112958</t>
        </is>
      </c>
      <c r="E2597" s="0" t="inlineStr">
        <is>
          <t>ISU TIERNEY W GOLD STRIPES:112958A-S</t>
        </is>
      </c>
      <c r="F2597" s="0" t="inlineStr">
        <is>
          <t>'801112958049</t>
        </is>
      </c>
      <c r="G2597" s="0" t="inlineStr">
        <is>
          <t>WOMENS</t>
        </is>
      </c>
      <c r="H2597" s="0" t="inlineStr">
        <is>
          <t>S</t>
        </is>
      </c>
      <c r="I2597" s="0">
        <v>52.99</v>
      </c>
      <c r="J2597" s="0">
        <v>2</v>
      </c>
    </row>
    <row r="2598" spans="1:10" customHeight="0">
      <c r="A2598" s="0">
        <f>HYPERLINK("https://dl.dropboxusercontent.com/scl/fi/001d2f4nan22f3nzuhmqf/112958-af.jpg?rlkey=goxphqhzbx502v5hxa0xsgxjj&amp;dl=0","Click to download Image")</f>
      </c>
      <c r="B2598" s="0">
        <f>HYPERLINK("https://dl.dropboxusercontent.com/scl/fi/zt6rr4s1v877c13bb8u07/womens-hoodie-and-sweatshirt-size-chartstierney.jpg?rlkey=wo8zuxni1v0x7sd9039xez75j&amp;dl=0","Click to download SizeChart")</f>
      </c>
      <c r="C2598" s="0" t="inlineStr">
        <is>
          <t>Tierney Women's Hoodie</t>
        </is>
      </c>
      <c r="D2598" s="0" t="inlineStr">
        <is>
          <t>'112958</t>
        </is>
      </c>
      <c r="E2598" s="0" t="inlineStr">
        <is>
          <t>ISU TIERNEY W GOLD STRIPES:112958B-M</t>
        </is>
      </c>
      <c r="F2598" s="0" t="inlineStr">
        <is>
          <t>'801112958056</t>
        </is>
      </c>
      <c r="G2598" s="0" t="inlineStr">
        <is>
          <t>WOMENS</t>
        </is>
      </c>
      <c r="H2598" s="0" t="inlineStr">
        <is>
          <t>M</t>
        </is>
      </c>
      <c r="I2598" s="0">
        <v>52.99</v>
      </c>
      <c r="J2598" s="0">
        <v>7</v>
      </c>
    </row>
    <row r="2599" spans="1:10" customHeight="0">
      <c r="A2599" s="0">
        <f>HYPERLINK("https://dl.dropboxusercontent.com/scl/fi/001d2f4nan22f3nzuhmqf/112958-af.jpg?rlkey=goxphqhzbx502v5hxa0xsgxjj&amp;dl=0","Click to download Image")</f>
      </c>
      <c r="B2599" s="0">
        <f>HYPERLINK("https://dl.dropboxusercontent.com/scl/fi/zt6rr4s1v877c13bb8u07/womens-hoodie-and-sweatshirt-size-chartstierney.jpg?rlkey=wo8zuxni1v0x7sd9039xez75j&amp;dl=0","Click to download SizeChart")</f>
      </c>
      <c r="C2599" s="0" t="inlineStr">
        <is>
          <t>Tierney Women's Hoodie</t>
        </is>
      </c>
      <c r="D2599" s="0" t="inlineStr">
        <is>
          <t>'112958</t>
        </is>
      </c>
      <c r="E2599" s="0" t="inlineStr">
        <is>
          <t>ISU TIERNEY W GOLD STRIPES:112958C-L</t>
        </is>
      </c>
      <c r="F2599" s="0" t="inlineStr">
        <is>
          <t>'801112958063</t>
        </is>
      </c>
      <c r="G2599" s="0" t="inlineStr">
        <is>
          <t>WOMENS</t>
        </is>
      </c>
      <c r="H2599" s="0" t="inlineStr">
        <is>
          <t>L</t>
        </is>
      </c>
      <c r="I2599" s="0">
        <v>52.99</v>
      </c>
      <c r="J2599" s="0">
        <v>0</v>
      </c>
    </row>
    <row r="2600" spans="1:10" customHeight="0">
      <c r="A2600" s="0">
        <f>HYPERLINK("https://dl.dropboxusercontent.com/scl/fi/001d2f4nan22f3nzuhmqf/112958-af.jpg?rlkey=goxphqhzbx502v5hxa0xsgxjj&amp;dl=0","Click to download Image")</f>
      </c>
      <c r="B2600" s="0">
        <f>HYPERLINK("https://dl.dropboxusercontent.com/scl/fi/zt6rr4s1v877c13bb8u07/womens-hoodie-and-sweatshirt-size-chartstierney.jpg?rlkey=wo8zuxni1v0x7sd9039xez75j&amp;dl=0","Click to download SizeChart")</f>
      </c>
      <c r="C2600" s="0" t="inlineStr">
        <is>
          <t>Tierney Women's Hoodie</t>
        </is>
      </c>
      <c r="D2600" s="0" t="inlineStr">
        <is>
          <t>'112958</t>
        </is>
      </c>
      <c r="E2600" s="0" t="inlineStr">
        <is>
          <t>ISU TIERNEY W GOLD STRIPES:112958D-XL</t>
        </is>
      </c>
      <c r="F2600" s="0" t="inlineStr">
        <is>
          <t>'801112958070</t>
        </is>
      </c>
      <c r="G2600" s="0" t="inlineStr">
        <is>
          <t>WOMENS</t>
        </is>
      </c>
      <c r="H2600" s="0" t="inlineStr">
        <is>
          <t>XL</t>
        </is>
      </c>
      <c r="I2600" s="0">
        <v>52.99</v>
      </c>
      <c r="J2600" s="0">
        <v>0</v>
      </c>
    </row>
    <row r="2601" spans="1:10" customHeight="0">
      <c r="A2601" s="0">
        <f>HYPERLINK("https://dl.dropboxusercontent.com/scl/fi/001d2f4nan22f3nzuhmqf/112958-af.jpg?rlkey=goxphqhzbx502v5hxa0xsgxjj&amp;dl=0","Click to download Image")</f>
      </c>
      <c r="B2601" s="0">
        <f>HYPERLINK("https://dl.dropboxusercontent.com/scl/fi/zt6rr4s1v877c13bb8u07/womens-hoodie-and-sweatshirt-size-chartstierney.jpg?rlkey=wo8zuxni1v0x7sd9039xez75j&amp;dl=0","Click to download SizeChart")</f>
      </c>
      <c r="C2601" s="0" t="inlineStr">
        <is>
          <t>Tierney Women's Hoodie</t>
        </is>
      </c>
      <c r="D2601" s="0" t="inlineStr">
        <is>
          <t>'112958</t>
        </is>
      </c>
      <c r="E2601" s="0" t="inlineStr">
        <is>
          <t>ISU TIERNEY W GOLD STRIPES:112958E-2XL</t>
        </is>
      </c>
      <c r="F2601" s="0" t="inlineStr">
        <is>
          <t>'801112958087</t>
        </is>
      </c>
      <c r="G2601" s="0" t="inlineStr">
        <is>
          <t>WOMENS</t>
        </is>
      </c>
      <c r="H2601" s="0" t="inlineStr">
        <is>
          <t>2XL</t>
        </is>
      </c>
      <c r="I2601" s="0">
        <v>54.99</v>
      </c>
      <c r="J2601" s="0">
        <v>0</v>
      </c>
    </row>
    <row r="2602" spans="1:10" customHeight="0">
      <c r="A2602" s="0">
        <f>HYPERLINK("https://dl.dropboxusercontent.com/scl/fi/001d2f4nan22f3nzuhmqf/112958-af.jpg?rlkey=goxphqhzbx502v5hxa0xsgxjj&amp;dl=0","Click to download Image")</f>
      </c>
      <c r="B2602" s="0">
        <f>HYPERLINK("https://dl.dropboxusercontent.com/scl/fi/zt6rr4s1v877c13bb8u07/womens-hoodie-and-sweatshirt-size-chartstierney.jpg?rlkey=wo8zuxni1v0x7sd9039xez75j&amp;dl=0","Click to download SizeChart")</f>
      </c>
      <c r="C2602" s="0" t="inlineStr">
        <is>
          <t>Tierney Women's Hoodie</t>
        </is>
      </c>
      <c r="D2602" s="0" t="inlineStr">
        <is>
          <t>'112958</t>
        </is>
      </c>
      <c r="E2602" s="0" t="inlineStr">
        <is>
          <t>ISU TIERNEY W GOLD STRIPES:112958F-3XL</t>
        </is>
      </c>
      <c r="F2602" s="0" t="inlineStr">
        <is>
          <t>'801112958094</t>
        </is>
      </c>
      <c r="G2602" s="0" t="inlineStr">
        <is>
          <t>WOMENS</t>
        </is>
      </c>
      <c r="H2602" s="0" t="inlineStr">
        <is>
          <t>3XL</t>
        </is>
      </c>
      <c r="I2602" s="0">
        <v>54.99</v>
      </c>
      <c r="J2602" s="0">
        <v>8</v>
      </c>
    </row>
    <row r="2603" spans="1:10" customHeight="0">
      <c r="A2603" s="0">
        <f>HYPERLINK("https://dl.dropboxusercontent.com/scl/fi/001d2f4nan22f3nzuhmqf/112958-af.jpg?rlkey=goxphqhzbx502v5hxa0xsgxjj&amp;dl=0","Click to download Image")</f>
      </c>
      <c r="B2603" s="0">
        <f>HYPERLINK("https://dl.dropboxusercontent.com/scl/fi/zt6rr4s1v877c13bb8u07/womens-hoodie-and-sweatshirt-size-chartstierney.jpg?rlkey=wo8zuxni1v0x7sd9039xez75j&amp;dl=0","Click to download SizeChart")</f>
      </c>
      <c r="C2603" s="0" t="inlineStr">
        <is>
          <t>Tierney Women's Hoodie</t>
        </is>
      </c>
      <c r="D2603" s="0" t="inlineStr">
        <is>
          <t>'112958</t>
        </is>
      </c>
      <c r="E2603" s="0" t="inlineStr">
        <is>
          <t>ISU TIERNEY W GOLD STRIPES 12 PACK:112958Z-12PK</t>
        </is>
      </c>
      <c r="F2603" s="0" t="inlineStr">
        <is>
          <t>'801112958995</t>
        </is>
      </c>
      <c r="G2603" s="0" t="inlineStr">
        <is>
          <t>WOMENS</t>
        </is>
      </c>
      <c r="H2603" s="0" t="inlineStr">
        <is>
          <t>12 PACK</t>
        </is>
      </c>
      <c r="I2603" s="0">
        <v>611.88</v>
      </c>
      <c r="J2603" s="0">
        <v>0</v>
      </c>
    </row>
    <row r="2604" spans="1:10" customHeight="0">
      <c r="A2604" s="0">
        <f>HYPERLINK("https://dl.dropboxusercontent.com/scl/fi/k48827q1mh74z734cyqd4/tyrian-137841-f.jpg?rlkey=evsnoql2bxrl2k7ivf55qhvas&amp;dl=0","Click to download Image")</f>
      </c>
      <c r="B2604" s="0">
        <f>HYPERLINK("https://dl.dropboxusercontent.com/scl/fi/cuizhth981iv1r8ejveqd/mens-jackets-size-chartstyrian.jpg?rlkey=xyxbgbdk8r992ik24cffeog48&amp;dl=0","Click to download SizeChart")</f>
      </c>
      <c r="C2604" s="0" t="inlineStr">
        <is>
          <t>Tyrian Heavy-Duty Canvas Vest</t>
        </is>
      </c>
      <c r="D2604" s="0" t="inlineStr">
        <is>
          <t>'137841</t>
        </is>
      </c>
      <c r="E2604" s="0" t="inlineStr">
        <is>
          <t>ISU TYRIAN M BK:137841A-S</t>
        </is>
      </c>
      <c r="F2604" s="0" t="inlineStr">
        <is>
          <t>'801137841043</t>
        </is>
      </c>
      <c r="G2604" s="0" t="inlineStr">
        <is>
          <t>MENS</t>
        </is>
      </c>
      <c r="H2604" s="0" t="inlineStr">
        <is>
          <t>S</t>
        </is>
      </c>
      <c r="I2604" s="0">
        <v>99.99</v>
      </c>
      <c r="J2604" s="0">
        <v>2</v>
      </c>
    </row>
    <row r="2605" spans="1:10" customHeight="0">
      <c r="A2605" s="0">
        <f>HYPERLINK("https://dl.dropboxusercontent.com/scl/fi/k48827q1mh74z734cyqd4/tyrian-137841-f.jpg?rlkey=evsnoql2bxrl2k7ivf55qhvas&amp;dl=0","Click to download Image")</f>
      </c>
      <c r="B2605" s="0">
        <f>HYPERLINK("https://dl.dropboxusercontent.com/scl/fi/cuizhth981iv1r8ejveqd/mens-jackets-size-chartstyrian.jpg?rlkey=xyxbgbdk8r992ik24cffeog48&amp;dl=0","Click to download SizeChart")</f>
      </c>
      <c r="C2605" s="0" t="inlineStr">
        <is>
          <t>Tyrian Heavy-Duty Canvas Vest</t>
        </is>
      </c>
      <c r="D2605" s="0" t="inlineStr">
        <is>
          <t>'137841</t>
        </is>
      </c>
      <c r="E2605" s="0" t="inlineStr">
        <is>
          <t>ISU TYRIAN M BK:137841B-M</t>
        </is>
      </c>
      <c r="F2605" s="0" t="inlineStr">
        <is>
          <t>'801137841050</t>
        </is>
      </c>
      <c r="G2605" s="0" t="inlineStr">
        <is>
          <t>MENS</t>
        </is>
      </c>
      <c r="H2605" s="0" t="inlineStr">
        <is>
          <t>M</t>
        </is>
      </c>
      <c r="I2605" s="0">
        <v>99.99</v>
      </c>
      <c r="J2605" s="0">
        <v>1</v>
      </c>
    </row>
    <row r="2606" spans="1:10" customHeight="0">
      <c r="A2606" s="0">
        <f>HYPERLINK("https://dl.dropboxusercontent.com/scl/fi/k48827q1mh74z734cyqd4/tyrian-137841-f.jpg?rlkey=evsnoql2bxrl2k7ivf55qhvas&amp;dl=0","Click to download Image")</f>
      </c>
      <c r="B2606" s="0">
        <f>HYPERLINK("https://dl.dropboxusercontent.com/scl/fi/cuizhth981iv1r8ejveqd/mens-jackets-size-chartstyrian.jpg?rlkey=xyxbgbdk8r992ik24cffeog48&amp;dl=0","Click to download SizeChart")</f>
      </c>
      <c r="C2606" s="0" t="inlineStr">
        <is>
          <t>Tyrian Heavy-Duty Canvas Vest</t>
        </is>
      </c>
      <c r="D2606" s="0" t="inlineStr">
        <is>
          <t>'137841</t>
        </is>
      </c>
      <c r="E2606" s="0" t="inlineStr">
        <is>
          <t>ISU TYRIAN M BK:137841C-L</t>
        </is>
      </c>
      <c r="F2606" s="0" t="inlineStr">
        <is>
          <t>'801137841067</t>
        </is>
      </c>
      <c r="G2606" s="0" t="inlineStr">
        <is>
          <t>MENS</t>
        </is>
      </c>
      <c r="H2606" s="0" t="inlineStr">
        <is>
          <t>L</t>
        </is>
      </c>
      <c r="I2606" s="0">
        <v>99.99</v>
      </c>
      <c r="J2606" s="0">
        <v>2</v>
      </c>
    </row>
    <row r="2607" spans="1:10" customHeight="0">
      <c r="A2607" s="0">
        <f>HYPERLINK("https://dl.dropboxusercontent.com/scl/fi/k48827q1mh74z734cyqd4/tyrian-137841-f.jpg?rlkey=evsnoql2bxrl2k7ivf55qhvas&amp;dl=0","Click to download Image")</f>
      </c>
      <c r="B2607" s="0">
        <f>HYPERLINK("https://dl.dropboxusercontent.com/scl/fi/cuizhth981iv1r8ejveqd/mens-jackets-size-chartstyrian.jpg?rlkey=xyxbgbdk8r992ik24cffeog48&amp;dl=0","Click to download SizeChart")</f>
      </c>
      <c r="C2607" s="0" t="inlineStr">
        <is>
          <t>Tyrian Heavy-Duty Canvas Vest</t>
        </is>
      </c>
      <c r="D2607" s="0" t="inlineStr">
        <is>
          <t>'137841</t>
        </is>
      </c>
      <c r="E2607" s="0" t="inlineStr">
        <is>
          <t>ISU TYRIAN M BK:137841D-XL</t>
        </is>
      </c>
      <c r="F2607" s="0" t="inlineStr">
        <is>
          <t>'801137841074</t>
        </is>
      </c>
      <c r="G2607" s="0" t="inlineStr">
        <is>
          <t>MENS</t>
        </is>
      </c>
      <c r="H2607" s="0" t="inlineStr">
        <is>
          <t>XL</t>
        </is>
      </c>
      <c r="I2607" s="0">
        <v>99.99</v>
      </c>
      <c r="J2607" s="0">
        <v>2</v>
      </c>
    </row>
    <row r="2608" spans="1:10" customHeight="0">
      <c r="A2608" s="0">
        <f>HYPERLINK("https://dl.dropboxusercontent.com/scl/fi/k48827q1mh74z734cyqd4/tyrian-137841-f.jpg?rlkey=evsnoql2bxrl2k7ivf55qhvas&amp;dl=0","Click to download Image")</f>
      </c>
      <c r="B2608" s="0">
        <f>HYPERLINK("https://dl.dropboxusercontent.com/scl/fi/cuizhth981iv1r8ejveqd/mens-jackets-size-chartstyrian.jpg?rlkey=xyxbgbdk8r992ik24cffeog48&amp;dl=0","Click to download SizeChart")</f>
      </c>
      <c r="C2608" s="0" t="inlineStr">
        <is>
          <t>Tyrian Heavy-Duty Canvas Vest</t>
        </is>
      </c>
      <c r="D2608" s="0" t="inlineStr">
        <is>
          <t>'137841</t>
        </is>
      </c>
      <c r="E2608" s="0" t="inlineStr">
        <is>
          <t>ISU TYRIAN M BK:137841E-2XL</t>
        </is>
      </c>
      <c r="F2608" s="0" t="inlineStr">
        <is>
          <t>'801137841081</t>
        </is>
      </c>
      <c r="G2608" s="0" t="inlineStr">
        <is>
          <t>MENS</t>
        </is>
      </c>
      <c r="H2608" s="0" t="inlineStr">
        <is>
          <t>2XL</t>
        </is>
      </c>
      <c r="I2608" s="0">
        <v>99.99</v>
      </c>
      <c r="J2608" s="0">
        <v>1</v>
      </c>
    </row>
    <row r="2609" spans="1:10" customHeight="0">
      <c r="A2609" s="0">
        <f>HYPERLINK("https://dl.dropboxusercontent.com/scl/fi/k48827q1mh74z734cyqd4/tyrian-137841-f.jpg?rlkey=evsnoql2bxrl2k7ivf55qhvas&amp;dl=0","Click to download Image")</f>
      </c>
      <c r="B2609" s="0">
        <f>HYPERLINK("https://dl.dropboxusercontent.com/scl/fi/cuizhth981iv1r8ejveqd/mens-jackets-size-chartstyrian.jpg?rlkey=xyxbgbdk8r992ik24cffeog48&amp;dl=0","Click to download SizeChart")</f>
      </c>
      <c r="C2609" s="0" t="inlineStr">
        <is>
          <t>Tyrian Heavy-Duty Canvas Vest</t>
        </is>
      </c>
      <c r="D2609" s="0" t="inlineStr">
        <is>
          <t>'137841</t>
        </is>
      </c>
      <c r="E2609" s="0" t="inlineStr">
        <is>
          <t>ISU TYRIAN M BK:137841F-3XL</t>
        </is>
      </c>
      <c r="F2609" s="0" t="inlineStr">
        <is>
          <t>'801137841098</t>
        </is>
      </c>
      <c r="G2609" s="0" t="inlineStr">
        <is>
          <t>MENS</t>
        </is>
      </c>
      <c r="H2609" s="0" t="inlineStr">
        <is>
          <t>3XL</t>
        </is>
      </c>
      <c r="I2609" s="0">
        <v>99.99</v>
      </c>
      <c r="J2609" s="0">
        <v>1</v>
      </c>
    </row>
    <row r="2610" spans="1:10" customHeight="0">
      <c r="A2610" s="0">
        <f>HYPERLINK("https://dl.dropboxusercontent.com/scl/fi/k48827q1mh74z734cyqd4/tyrian-137841-f.jpg?rlkey=evsnoql2bxrl2k7ivf55qhvas&amp;dl=0","Click to download Image")</f>
      </c>
      <c r="B2610" s="0">
        <f>HYPERLINK("https://dl.dropboxusercontent.com/scl/fi/cuizhth981iv1r8ejveqd/mens-jackets-size-chartstyrian.jpg?rlkey=xyxbgbdk8r992ik24cffeog48&amp;dl=0","Click to download SizeChart")</f>
      </c>
      <c r="C2610" s="0" t="inlineStr">
        <is>
          <t>Tyrian Heavy-Duty Canvas Vest</t>
        </is>
      </c>
      <c r="D2610" s="0" t="inlineStr">
        <is>
          <t>'137841</t>
        </is>
      </c>
      <c r="E2610" s="0" t="inlineStr">
        <is>
          <t>ISU TYRIAN M BK 12PK:137841Z-12PK</t>
        </is>
      </c>
      <c r="F2610" s="0" t="inlineStr">
        <is>
          <t>'801137841999</t>
        </is>
      </c>
      <c r="G2610" s="0" t="inlineStr">
        <is>
          <t>MENS</t>
        </is>
      </c>
      <c r="H2610" s="0" t="inlineStr">
        <is>
          <t>12 PACK</t>
        </is>
      </c>
      <c r="I2610" s="0">
        <v>99.99</v>
      </c>
      <c r="J2610" s="0">
        <v>0</v>
      </c>
    </row>
    <row r="2611" spans="1:10" customHeight="0">
      <c r="A2611" s="0">
        <f>HYPERLINK("https://dl.dropboxusercontent.com/scl/fi/ompyqqrsth8obemtfynfd/130116t.jpg?rlkey=8njty5jban9gjq3ivx5j0hps2&amp;dl=0","Click to download Image")</f>
      </c>
      <c r="C2611" s="0" t="inlineStr">
        <is>
          <t>Farm Strong Marielle Women's T-Shirt</t>
        </is>
      </c>
      <c r="D2611" s="0" t="inlineStr">
        <is>
          <t>'130116</t>
        </is>
      </c>
      <c r="E2611" s="0" t="inlineStr">
        <is>
          <t>ISU MARIEL W CL:130116A-S</t>
        </is>
      </c>
      <c r="F2611" s="0" t="inlineStr">
        <is>
          <t>'801130116049</t>
        </is>
      </c>
      <c r="G2611" s="0" t="inlineStr">
        <is>
          <t>WOMENS</t>
        </is>
      </c>
      <c r="H2611" s="0" t="inlineStr">
        <is>
          <t>S</t>
        </is>
      </c>
      <c r="I2611" s="0">
        <v>31.99</v>
      </c>
      <c r="J2611" s="0">
        <v>3</v>
      </c>
    </row>
    <row r="2612" spans="1:10" customHeight="0">
      <c r="A2612" s="0">
        <f>HYPERLINK("https://dl.dropboxusercontent.com/scl/fi/ompyqqrsth8obemtfynfd/130116t.jpg?rlkey=8njty5jban9gjq3ivx5j0hps2&amp;dl=0","Click to download Image")</f>
      </c>
      <c r="C2612" s="0" t="inlineStr">
        <is>
          <t>Farm Strong Marielle Women's T-Shirt</t>
        </is>
      </c>
      <c r="D2612" s="0" t="inlineStr">
        <is>
          <t>'130116</t>
        </is>
      </c>
      <c r="E2612" s="0" t="inlineStr">
        <is>
          <t>ISU MARIEL W CL:130116B-M</t>
        </is>
      </c>
      <c r="F2612" s="0" t="inlineStr">
        <is>
          <t>'801130116056</t>
        </is>
      </c>
      <c r="G2612" s="0" t="inlineStr">
        <is>
          <t>WOMENS</t>
        </is>
      </c>
      <c r="H2612" s="0" t="inlineStr">
        <is>
          <t>M</t>
        </is>
      </c>
      <c r="I2612" s="0">
        <v>31.99</v>
      </c>
      <c r="J2612" s="0">
        <v>6</v>
      </c>
    </row>
    <row r="2613" spans="1:10" customHeight="0">
      <c r="A2613" s="0">
        <f>HYPERLINK("https://dl.dropboxusercontent.com/scl/fi/ompyqqrsth8obemtfynfd/130116t.jpg?rlkey=8njty5jban9gjq3ivx5j0hps2&amp;dl=0","Click to download Image")</f>
      </c>
      <c r="C2613" s="0" t="inlineStr">
        <is>
          <t>Farm Strong Marielle Women's T-Shirt</t>
        </is>
      </c>
      <c r="D2613" s="0" t="inlineStr">
        <is>
          <t>'130116</t>
        </is>
      </c>
      <c r="E2613" s="0" t="inlineStr">
        <is>
          <t>ISU MARIEL W CL:130116C-L</t>
        </is>
      </c>
      <c r="F2613" s="0" t="inlineStr">
        <is>
          <t>'801130116063</t>
        </is>
      </c>
      <c r="G2613" s="0" t="inlineStr">
        <is>
          <t>WOMENS</t>
        </is>
      </c>
      <c r="H2613" s="0" t="inlineStr">
        <is>
          <t>L</t>
        </is>
      </c>
      <c r="I2613" s="0">
        <v>31.99</v>
      </c>
      <c r="J2613" s="0">
        <v>9</v>
      </c>
    </row>
    <row r="2614" spans="1:10" customHeight="0">
      <c r="A2614" s="0">
        <f>HYPERLINK("https://dl.dropboxusercontent.com/scl/fi/ompyqqrsth8obemtfynfd/130116t.jpg?rlkey=8njty5jban9gjq3ivx5j0hps2&amp;dl=0","Click to download Image")</f>
      </c>
      <c r="C2614" s="0" t="inlineStr">
        <is>
          <t>Farm Strong Marielle Women's T-Shirt</t>
        </is>
      </c>
      <c r="D2614" s="0" t="inlineStr">
        <is>
          <t>'130116</t>
        </is>
      </c>
      <c r="E2614" s="0" t="inlineStr">
        <is>
          <t>ISU MARIEL W CL:130116D-XL</t>
        </is>
      </c>
      <c r="F2614" s="0" t="inlineStr">
        <is>
          <t>'801130116070</t>
        </is>
      </c>
      <c r="G2614" s="0" t="inlineStr">
        <is>
          <t>WOMENS</t>
        </is>
      </c>
      <c r="H2614" s="0" t="inlineStr">
        <is>
          <t>XL</t>
        </is>
      </c>
      <c r="I2614" s="0">
        <v>31.99</v>
      </c>
      <c r="J2614" s="0">
        <v>9</v>
      </c>
    </row>
    <row r="2615" spans="1:10" customHeight="0">
      <c r="A2615" s="0">
        <f>HYPERLINK("https://dl.dropboxusercontent.com/scl/fi/ompyqqrsth8obemtfynfd/130116t.jpg?rlkey=8njty5jban9gjq3ivx5j0hps2&amp;dl=0","Click to download Image")</f>
      </c>
      <c r="C2615" s="0" t="inlineStr">
        <is>
          <t>Farm Strong Marielle Women's T-Shirt</t>
        </is>
      </c>
      <c r="D2615" s="0" t="inlineStr">
        <is>
          <t>'130116</t>
        </is>
      </c>
      <c r="E2615" s="0" t="inlineStr">
        <is>
          <t>ISU MARIEL W CL:130116E-2XL</t>
        </is>
      </c>
      <c r="F2615" s="0" t="inlineStr">
        <is>
          <t>'801130116087</t>
        </is>
      </c>
      <c r="G2615" s="0" t="inlineStr">
        <is>
          <t>WOMENS</t>
        </is>
      </c>
      <c r="H2615" s="0" t="inlineStr">
        <is>
          <t>2XL</t>
        </is>
      </c>
      <c r="I2615" s="0">
        <v>31.99</v>
      </c>
      <c r="J2615" s="0">
        <v>7</v>
      </c>
    </row>
    <row r="2616" spans="1:10" customHeight="0">
      <c r="A2616" s="0">
        <f>HYPERLINK("https://dl.dropboxusercontent.com/scl/fi/ompyqqrsth8obemtfynfd/130116t.jpg?rlkey=8njty5jban9gjq3ivx5j0hps2&amp;dl=0","Click to download Image")</f>
      </c>
      <c r="C2616" s="0" t="inlineStr">
        <is>
          <t>Farm Strong Marielle Women's T-Shirt</t>
        </is>
      </c>
      <c r="D2616" s="0" t="inlineStr">
        <is>
          <t>'130116</t>
        </is>
      </c>
      <c r="E2616" s="0" t="inlineStr">
        <is>
          <t>ISU MARIEL W CL:130116F-3XL</t>
        </is>
      </c>
      <c r="F2616" s="0" t="inlineStr">
        <is>
          <t>'801130116094</t>
        </is>
      </c>
      <c r="G2616" s="0" t="inlineStr">
        <is>
          <t>WOMENS</t>
        </is>
      </c>
      <c r="H2616" s="0" t="inlineStr">
        <is>
          <t>3XL</t>
        </is>
      </c>
      <c r="I2616" s="0">
        <v>31.99</v>
      </c>
      <c r="J2616" s="0">
        <v>2</v>
      </c>
    </row>
    <row r="2617" spans="1:10" customHeight="0">
      <c r="A2617" s="0">
        <f>HYPERLINK("https://dl.dropboxusercontent.com/scl/fi/ompyqqrsth8obemtfynfd/130116t.jpg?rlkey=8njty5jban9gjq3ivx5j0hps2&amp;dl=0","Click to download Image")</f>
      </c>
      <c r="C2617" s="0" t="inlineStr">
        <is>
          <t>Farm Strong Marielle Women's T-Shirt</t>
        </is>
      </c>
      <c r="D2617" s="0" t="inlineStr">
        <is>
          <t>'130116</t>
        </is>
      </c>
      <c r="E2617" s="0" t="inlineStr">
        <is>
          <t>ISU MARIEL W CL 12PK:130116Z-12PK</t>
        </is>
      </c>
      <c r="F2617" s="0" t="inlineStr">
        <is>
          <t>'801130116995</t>
        </is>
      </c>
      <c r="G2617" s="0" t="inlineStr">
        <is>
          <t>WOMENS</t>
        </is>
      </c>
      <c r="H2617" s="0" t="inlineStr">
        <is>
          <t>12 PACK</t>
        </is>
      </c>
      <c r="I2617" s="0">
        <v>31.99</v>
      </c>
      <c r="J2617" s="0">
        <v>0</v>
      </c>
    </row>
    <row r="2618" spans="1:10" customHeight="0">
      <c r="A2618" s="0">
        <f>HYPERLINK("https://dl.dropboxusercontent.com/scl/fi/paoaoozzosh7b7mrpssqc/isu.jpg?rlkey=rqa926bejmzni3uelv0xtmt6u&amp;dl=0","Click to download Image")</f>
      </c>
      <c r="B2618" s="0">
        <f>HYPERLINK("https://dl.dropboxusercontent.com/scl/fi/hp9azgxk1q9mhpm0a9m35/marta.jpg?rlkey=j01fx2qbmqwm1ou1jpch5anqd&amp;dl=0","Click to download SizeChart")</f>
      </c>
      <c r="C2618" s="0" t="inlineStr">
        <is>
          <t>Marta Womens Golf Polo</t>
        </is>
      </c>
      <c r="D2618" s="0" t="inlineStr">
        <is>
          <t>'113962</t>
        </is>
      </c>
      <c r="E2618" s="0" t="inlineStr">
        <is>
          <t>ISU MARTA W CARDINAL:113962A-S</t>
        </is>
      </c>
      <c r="F2618" s="0" t="inlineStr">
        <is>
          <t>'801113962045</t>
        </is>
      </c>
      <c r="G2618" s="0" t="inlineStr">
        <is>
          <t>WOMENS</t>
        </is>
      </c>
      <c r="H2618" s="0" t="inlineStr">
        <is>
          <t>S</t>
        </is>
      </c>
      <c r="I2618" s="0">
        <v>40.98</v>
      </c>
      <c r="J2618" s="0">
        <v>5</v>
      </c>
    </row>
    <row r="2619" spans="1:10" customHeight="0">
      <c r="A2619" s="0">
        <f>HYPERLINK("https://dl.dropboxusercontent.com/scl/fi/paoaoozzosh7b7mrpssqc/isu.jpg?rlkey=rqa926bejmzni3uelv0xtmt6u&amp;dl=0","Click to download Image")</f>
      </c>
      <c r="B2619" s="0">
        <f>HYPERLINK("https://dl.dropboxusercontent.com/scl/fi/hp9azgxk1q9mhpm0a9m35/marta.jpg?rlkey=j01fx2qbmqwm1ou1jpch5anqd&amp;dl=0","Click to download SizeChart")</f>
      </c>
      <c r="C2619" s="0" t="inlineStr">
        <is>
          <t>Marta Womens Golf Polo</t>
        </is>
      </c>
      <c r="D2619" s="0" t="inlineStr">
        <is>
          <t>'113962</t>
        </is>
      </c>
      <c r="E2619" s="0" t="inlineStr">
        <is>
          <t>ISU MARTA W CARDINAL:113962B-M</t>
        </is>
      </c>
      <c r="F2619" s="0" t="inlineStr">
        <is>
          <t>'801113962052</t>
        </is>
      </c>
      <c r="G2619" s="0" t="inlineStr">
        <is>
          <t>WOMENS</t>
        </is>
      </c>
      <c r="H2619" s="0" t="inlineStr">
        <is>
          <t>M</t>
        </is>
      </c>
      <c r="I2619" s="0">
        <v>40.98</v>
      </c>
      <c r="J2619" s="0">
        <v>21</v>
      </c>
    </row>
    <row r="2620" spans="1:10" customHeight="0">
      <c r="A2620" s="0">
        <f>HYPERLINK("https://dl.dropboxusercontent.com/scl/fi/paoaoozzosh7b7mrpssqc/isu.jpg?rlkey=rqa926bejmzni3uelv0xtmt6u&amp;dl=0","Click to download Image")</f>
      </c>
      <c r="B2620" s="0">
        <f>HYPERLINK("https://dl.dropboxusercontent.com/scl/fi/hp9azgxk1q9mhpm0a9m35/marta.jpg?rlkey=j01fx2qbmqwm1ou1jpch5anqd&amp;dl=0","Click to download SizeChart")</f>
      </c>
      <c r="C2620" s="0" t="inlineStr">
        <is>
          <t>Marta Womens Golf Polo</t>
        </is>
      </c>
      <c r="D2620" s="0" t="inlineStr">
        <is>
          <t>'113962</t>
        </is>
      </c>
      <c r="E2620" s="0" t="inlineStr">
        <is>
          <t>ISU MARTA W CARDINAL:113962C-L</t>
        </is>
      </c>
      <c r="F2620" s="0" t="inlineStr">
        <is>
          <t>'801113962069</t>
        </is>
      </c>
      <c r="G2620" s="0" t="inlineStr">
        <is>
          <t>WOMENS</t>
        </is>
      </c>
      <c r="H2620" s="0" t="inlineStr">
        <is>
          <t>L</t>
        </is>
      </c>
      <c r="I2620" s="0">
        <v>40.98</v>
      </c>
      <c r="J2620" s="0">
        <v>20</v>
      </c>
    </row>
    <row r="2621" spans="1:10" customHeight="0">
      <c r="A2621" s="0">
        <f>HYPERLINK("https://dl.dropboxusercontent.com/scl/fi/paoaoozzosh7b7mrpssqc/isu.jpg?rlkey=rqa926bejmzni3uelv0xtmt6u&amp;dl=0","Click to download Image")</f>
      </c>
      <c r="B2621" s="0">
        <f>HYPERLINK("https://dl.dropboxusercontent.com/scl/fi/hp9azgxk1q9mhpm0a9m35/marta.jpg?rlkey=j01fx2qbmqwm1ou1jpch5anqd&amp;dl=0","Click to download SizeChart")</f>
      </c>
      <c r="C2621" s="0" t="inlineStr">
        <is>
          <t>Marta Womens Golf Polo</t>
        </is>
      </c>
      <c r="D2621" s="0" t="inlineStr">
        <is>
          <t>'113962</t>
        </is>
      </c>
      <c r="E2621" s="0" t="inlineStr">
        <is>
          <t>ISU MARTA W CARDINAL:113962D-XL</t>
        </is>
      </c>
      <c r="F2621" s="0" t="inlineStr">
        <is>
          <t>'801113962076</t>
        </is>
      </c>
      <c r="G2621" s="0" t="inlineStr">
        <is>
          <t>WOMENS</t>
        </is>
      </c>
      <c r="H2621" s="0" t="inlineStr">
        <is>
          <t>XL</t>
        </is>
      </c>
      <c r="I2621" s="0">
        <v>40.98</v>
      </c>
      <c r="J2621" s="0">
        <v>6</v>
      </c>
    </row>
    <row r="2622" spans="1:10" customHeight="0">
      <c r="A2622" s="0">
        <f>HYPERLINK("https://dl.dropboxusercontent.com/scl/fi/paoaoozzosh7b7mrpssqc/isu.jpg?rlkey=rqa926bejmzni3uelv0xtmt6u&amp;dl=0","Click to download Image")</f>
      </c>
      <c r="B2622" s="0">
        <f>HYPERLINK("https://dl.dropboxusercontent.com/scl/fi/hp9azgxk1q9mhpm0a9m35/marta.jpg?rlkey=j01fx2qbmqwm1ou1jpch5anqd&amp;dl=0","Click to download SizeChart")</f>
      </c>
      <c r="C2622" s="0" t="inlineStr">
        <is>
          <t>Marta Womens Golf Polo</t>
        </is>
      </c>
      <c r="D2622" s="0" t="inlineStr">
        <is>
          <t>'113962</t>
        </is>
      </c>
      <c r="E2622" s="0" t="inlineStr">
        <is>
          <t>ISU MARTA W CARDINAL:113962E-2XL</t>
        </is>
      </c>
      <c r="F2622" s="0" t="inlineStr">
        <is>
          <t>'801113962083</t>
        </is>
      </c>
      <c r="G2622" s="0" t="inlineStr">
        <is>
          <t>WOMENS</t>
        </is>
      </c>
      <c r="H2622" s="0" t="inlineStr">
        <is>
          <t>2XL</t>
        </is>
      </c>
      <c r="I2622" s="0">
        <v>42.98</v>
      </c>
      <c r="J2622" s="0">
        <v>0</v>
      </c>
    </row>
    <row r="2623" spans="1:10" customHeight="0">
      <c r="A2623" s="0">
        <f>HYPERLINK("https://dl.dropboxusercontent.com/scl/fi/paoaoozzosh7b7mrpssqc/isu.jpg?rlkey=rqa926bejmzni3uelv0xtmt6u&amp;dl=0","Click to download Image")</f>
      </c>
      <c r="B2623" s="0">
        <f>HYPERLINK("https://dl.dropboxusercontent.com/scl/fi/hp9azgxk1q9mhpm0a9m35/marta.jpg?rlkey=j01fx2qbmqwm1ou1jpch5anqd&amp;dl=0","Click to download SizeChart")</f>
      </c>
      <c r="C2623" s="0" t="inlineStr">
        <is>
          <t>Marta Womens Golf Polo</t>
        </is>
      </c>
      <c r="D2623" s="0" t="inlineStr">
        <is>
          <t>'113962</t>
        </is>
      </c>
      <c r="E2623" s="0" t="inlineStr">
        <is>
          <t>ISU MARTA W CARDINAL:113962F-3XL</t>
        </is>
      </c>
      <c r="F2623" s="0" t="inlineStr">
        <is>
          <t>'801113962090</t>
        </is>
      </c>
      <c r="G2623" s="0" t="inlineStr">
        <is>
          <t>WOMENS</t>
        </is>
      </c>
      <c r="H2623" s="0" t="inlineStr">
        <is>
          <t>3XL</t>
        </is>
      </c>
      <c r="I2623" s="0">
        <v>42.98</v>
      </c>
      <c r="J2623" s="0">
        <v>1</v>
      </c>
    </row>
    <row r="2624" spans="1:10" customHeight="0">
      <c r="A2624" s="0">
        <f>HYPERLINK("https://dl.dropboxusercontent.com/scl/fi/paoaoozzosh7b7mrpssqc/isu.jpg?rlkey=rqa926bejmzni3uelv0xtmt6u&amp;dl=0","Click to download Image")</f>
      </c>
      <c r="B2624" s="0">
        <f>HYPERLINK("https://dl.dropboxusercontent.com/scl/fi/hp9azgxk1q9mhpm0a9m35/marta.jpg?rlkey=j01fx2qbmqwm1ou1jpch5anqd&amp;dl=0","Click to download SizeChart")</f>
      </c>
      <c r="C2624" s="0" t="inlineStr">
        <is>
          <t>Marta Womens Golf Polo</t>
        </is>
      </c>
      <c r="D2624" s="0" t="inlineStr">
        <is>
          <t>'113962</t>
        </is>
      </c>
      <c r="E2624" s="0" t="inlineStr">
        <is>
          <t>ISU MARTA W CARDINAL 12 PACK:113962Z-12PK</t>
        </is>
      </c>
      <c r="F2624" s="0" t="inlineStr">
        <is>
          <t>'801113962991</t>
        </is>
      </c>
      <c r="G2624" s="0" t="inlineStr">
        <is>
          <t>WOMENS</t>
        </is>
      </c>
      <c r="H2624" s="0" t="inlineStr">
        <is>
          <t>12 PACK</t>
        </is>
      </c>
      <c r="I2624" s="0">
        <v>473.76</v>
      </c>
      <c r="J2624" s="0">
        <v>0</v>
      </c>
    </row>
    <row r="2625" spans="1:10" customHeight="0">
      <c r="A2625" s="0">
        <f>HYPERLINK("https://dl.dropboxusercontent.com/scl/fi/bgk7kroepg8vcsalq2dxn/editdsc5232.jpg?rlkey=n9ezeagacgxsaxh8z4g06tynf&amp;dl=0","Click to download Image")</f>
      </c>
      <c r="B2625" s="0">
        <f>HYPERLINK("https://dl.dropboxusercontent.com/scl/fi/i2vx4jxakqyodbbziil6e/mens-polo-size-chartsbrent.jpg?rlkey=39vc2b3fxbv03ycjkp4kcasvm&amp;dl=0","Click to download SizeChart")</f>
      </c>
      <c r="C2625" s="0" t="inlineStr">
        <is>
          <t>Evanston Mens Polo</t>
        </is>
      </c>
      <c r="D2625" s="0" t="inlineStr">
        <is>
          <t>'109817</t>
        </is>
      </c>
      <c r="E2625" s="0" t="inlineStr">
        <is>
          <t>ISU EVANSTON:109817A-S</t>
        </is>
      </c>
      <c r="F2625" s="0" t="inlineStr">
        <is>
          <t>'800109817017</t>
        </is>
      </c>
      <c r="G2625" s="0" t="inlineStr">
        <is>
          <t>MENS</t>
        </is>
      </c>
      <c r="H2625" s="0" t="inlineStr">
        <is>
          <t>S</t>
        </is>
      </c>
      <c r="I2625" s="0">
        <v>39.99</v>
      </c>
      <c r="J2625" s="0">
        <v>0</v>
      </c>
    </row>
    <row r="2626" spans="1:10" customHeight="0">
      <c r="A2626" s="0">
        <f>HYPERLINK("https://dl.dropboxusercontent.com/scl/fi/bgk7kroepg8vcsalq2dxn/editdsc5232.jpg?rlkey=n9ezeagacgxsaxh8z4g06tynf&amp;dl=0","Click to download Image")</f>
      </c>
      <c r="B2626" s="0">
        <f>HYPERLINK("https://dl.dropboxusercontent.com/scl/fi/i2vx4jxakqyodbbziil6e/mens-polo-size-chartsbrent.jpg?rlkey=39vc2b3fxbv03ycjkp4kcasvm&amp;dl=0","Click to download SizeChart")</f>
      </c>
      <c r="C2626" s="0" t="inlineStr">
        <is>
          <t>Evanston Mens Polo</t>
        </is>
      </c>
      <c r="D2626" s="0" t="inlineStr">
        <is>
          <t>'109817</t>
        </is>
      </c>
      <c r="E2626" s="0" t="inlineStr">
        <is>
          <t>ISU EVANSTON:109817B-M</t>
        </is>
      </c>
      <c r="F2626" s="0" t="inlineStr">
        <is>
          <t>'800109817024</t>
        </is>
      </c>
      <c r="G2626" s="0" t="inlineStr">
        <is>
          <t>MENS</t>
        </is>
      </c>
      <c r="H2626" s="0" t="inlineStr">
        <is>
          <t>M</t>
        </is>
      </c>
      <c r="I2626" s="0">
        <v>39.99</v>
      </c>
      <c r="J2626" s="0">
        <v>5</v>
      </c>
    </row>
    <row r="2627" spans="1:10" customHeight="0">
      <c r="A2627" s="0">
        <f>HYPERLINK("https://dl.dropboxusercontent.com/scl/fi/bgk7kroepg8vcsalq2dxn/editdsc5232.jpg?rlkey=n9ezeagacgxsaxh8z4g06tynf&amp;dl=0","Click to download Image")</f>
      </c>
      <c r="B2627" s="0">
        <f>HYPERLINK("https://dl.dropboxusercontent.com/scl/fi/i2vx4jxakqyodbbziil6e/mens-polo-size-chartsbrent.jpg?rlkey=39vc2b3fxbv03ycjkp4kcasvm&amp;dl=0","Click to download SizeChart")</f>
      </c>
      <c r="C2627" s="0" t="inlineStr">
        <is>
          <t>Evanston Mens Polo</t>
        </is>
      </c>
      <c r="D2627" s="0" t="inlineStr">
        <is>
          <t>'109817</t>
        </is>
      </c>
      <c r="E2627" s="0" t="inlineStr">
        <is>
          <t>ISU EVANSTON:109817C-L</t>
        </is>
      </c>
      <c r="F2627" s="0" t="inlineStr">
        <is>
          <t>'800109817031</t>
        </is>
      </c>
      <c r="G2627" s="0" t="inlineStr">
        <is>
          <t>MENS</t>
        </is>
      </c>
      <c r="H2627" s="0" t="inlineStr">
        <is>
          <t>L</t>
        </is>
      </c>
      <c r="I2627" s="0">
        <v>39.99</v>
      </c>
      <c r="J2627" s="0">
        <v>0</v>
      </c>
    </row>
    <row r="2628" spans="1:10" customHeight="0">
      <c r="A2628" s="0">
        <f>HYPERLINK("https://dl.dropboxusercontent.com/scl/fi/bgk7kroepg8vcsalq2dxn/editdsc5232.jpg?rlkey=n9ezeagacgxsaxh8z4g06tynf&amp;dl=0","Click to download Image")</f>
      </c>
      <c r="B2628" s="0">
        <f>HYPERLINK("https://dl.dropboxusercontent.com/scl/fi/i2vx4jxakqyodbbziil6e/mens-polo-size-chartsbrent.jpg?rlkey=39vc2b3fxbv03ycjkp4kcasvm&amp;dl=0","Click to download SizeChart")</f>
      </c>
      <c r="C2628" s="0" t="inlineStr">
        <is>
          <t>Evanston Mens Polo</t>
        </is>
      </c>
      <c r="D2628" s="0" t="inlineStr">
        <is>
          <t>'109817</t>
        </is>
      </c>
      <c r="E2628" s="0" t="inlineStr">
        <is>
          <t>ISU EVANSTON:109817D-XL</t>
        </is>
      </c>
      <c r="F2628" s="0" t="inlineStr">
        <is>
          <t>'800109817048</t>
        </is>
      </c>
      <c r="G2628" s="0" t="inlineStr">
        <is>
          <t>MENS</t>
        </is>
      </c>
      <c r="H2628" s="0" t="inlineStr">
        <is>
          <t>XL</t>
        </is>
      </c>
      <c r="I2628" s="0">
        <v>39.99</v>
      </c>
      <c r="J2628" s="0">
        <v>0</v>
      </c>
    </row>
    <row r="2629" spans="1:10" customHeight="0">
      <c r="A2629" s="0">
        <f>HYPERLINK("https://dl.dropboxusercontent.com/scl/fi/bgk7kroepg8vcsalq2dxn/editdsc5232.jpg?rlkey=n9ezeagacgxsaxh8z4g06tynf&amp;dl=0","Click to download Image")</f>
      </c>
      <c r="B2629" s="0">
        <f>HYPERLINK("https://dl.dropboxusercontent.com/scl/fi/i2vx4jxakqyodbbziil6e/mens-polo-size-chartsbrent.jpg?rlkey=39vc2b3fxbv03ycjkp4kcasvm&amp;dl=0","Click to download SizeChart")</f>
      </c>
      <c r="C2629" s="0" t="inlineStr">
        <is>
          <t>Evanston Mens Polo</t>
        </is>
      </c>
      <c r="D2629" s="0" t="inlineStr">
        <is>
          <t>'109817</t>
        </is>
      </c>
      <c r="E2629" s="0" t="inlineStr">
        <is>
          <t>ISU EVANSTON:109817E-2XL</t>
        </is>
      </c>
      <c r="F2629" s="0" t="inlineStr">
        <is>
          <t>'800109817055</t>
        </is>
      </c>
      <c r="G2629" s="0" t="inlineStr">
        <is>
          <t>MENS</t>
        </is>
      </c>
      <c r="H2629" s="0" t="inlineStr">
        <is>
          <t>2XL</t>
        </is>
      </c>
      <c r="I2629" s="0">
        <v>41.99</v>
      </c>
      <c r="J2629" s="0">
        <v>1</v>
      </c>
    </row>
    <row r="2630" spans="1:10" customHeight="0">
      <c r="A2630" s="0">
        <f>HYPERLINK("https://dl.dropboxusercontent.com/scl/fi/bgk7kroepg8vcsalq2dxn/editdsc5232.jpg?rlkey=n9ezeagacgxsaxh8z4g06tynf&amp;dl=0","Click to download Image")</f>
      </c>
      <c r="B2630" s="0">
        <f>HYPERLINK("https://dl.dropboxusercontent.com/scl/fi/i2vx4jxakqyodbbziil6e/mens-polo-size-chartsbrent.jpg?rlkey=39vc2b3fxbv03ycjkp4kcasvm&amp;dl=0","Click to download SizeChart")</f>
      </c>
      <c r="C2630" s="0" t="inlineStr">
        <is>
          <t>Evanston Mens Polo</t>
        </is>
      </c>
      <c r="D2630" s="0" t="inlineStr">
        <is>
          <t>'109817</t>
        </is>
      </c>
      <c r="E2630" s="0" t="inlineStr">
        <is>
          <t>ISU EVANSTON:109817F-3XL</t>
        </is>
      </c>
      <c r="F2630" s="0" t="inlineStr">
        <is>
          <t>'800109817062</t>
        </is>
      </c>
      <c r="G2630" s="0" t="inlineStr">
        <is>
          <t>MENS</t>
        </is>
      </c>
      <c r="H2630" s="0" t="inlineStr">
        <is>
          <t>3XL</t>
        </is>
      </c>
      <c r="I2630" s="0">
        <v>41.99</v>
      </c>
      <c r="J2630" s="0">
        <v>2</v>
      </c>
    </row>
    <row r="2631" spans="1:10" customHeight="0">
      <c r="A2631" s="0">
        <f>HYPERLINK("https://dl.dropboxusercontent.com/scl/fi/bgk7kroepg8vcsalq2dxn/editdsc5232.jpg?rlkey=n9ezeagacgxsaxh8z4g06tynf&amp;dl=0","Click to download Image")</f>
      </c>
      <c r="B2631" s="0">
        <f>HYPERLINK("https://dl.dropboxusercontent.com/scl/fi/i2vx4jxakqyodbbziil6e/mens-polo-size-chartsbrent.jpg?rlkey=39vc2b3fxbv03ycjkp4kcasvm&amp;dl=0","Click to download SizeChart")</f>
      </c>
      <c r="C2631" s="0" t="inlineStr">
        <is>
          <t>Evanston Mens Polo</t>
        </is>
      </c>
      <c r="D2631" s="0" t="inlineStr">
        <is>
          <t>'109817</t>
        </is>
      </c>
      <c r="E2631" s="0" t="inlineStr">
        <is>
          <t>ISU EVANSTON 12 PACK:109817Z-12PK</t>
        </is>
      </c>
      <c r="F2631" s="0" t="inlineStr">
        <is>
          <t>'801109817991</t>
        </is>
      </c>
      <c r="G2631" s="0" t="inlineStr">
        <is>
          <t>MENS</t>
        </is>
      </c>
      <c r="H2631" s="0" t="inlineStr">
        <is>
          <t>12 PACK</t>
        </is>
      </c>
      <c r="I2631" s="0">
        <v>461.88</v>
      </c>
      <c r="J2631" s="0">
        <v>0</v>
      </c>
    </row>
    <row r="2632" spans="1:10" customHeight="0">
      <c r="A2632" s="0">
        <f>HYPERLINK("https://dl.dropboxusercontent.com/scl/fi/4b1vwkxvpfkcpdae0f1os/109596-af.jpg?rlkey=62rdoiy17q5y02b6xkzvf7zf2&amp;dl=0","Click to download Image")</f>
      </c>
      <c r="B2632" s="0">
        <f>HYPERLINK("https://dl.dropboxusercontent.com/scl/fi/btrdl5a1gmx0o911fmpyj/graphic-update22022-youth.jpg?rlkey=7rj398gp1064e7ppzzk3nk2b7&amp;dl=0","Click to download SizeChart")</f>
      </c>
      <c r="C2632" s="0" t="inlineStr">
        <is>
          <t>Memphis Youth Shirt</t>
        </is>
      </c>
      <c r="D2632" s="0" t="inlineStr">
        <is>
          <t>'109596</t>
        </is>
      </c>
      <c r="E2632" s="0" t="inlineStr">
        <is>
          <t>ISU MEMPHIS CARDINAL:109596B-YS</t>
        </is>
      </c>
      <c r="F2632" s="0" t="inlineStr">
        <is>
          <t>'801109596018</t>
        </is>
      </c>
      <c r="G2632" s="0" t="inlineStr">
        <is>
          <t>YOUTH</t>
        </is>
      </c>
      <c r="H2632" s="0" t="inlineStr">
        <is>
          <t>YS</t>
        </is>
      </c>
      <c r="I2632" s="0">
        <v>29.99</v>
      </c>
      <c r="J2632" s="0">
        <v>10</v>
      </c>
    </row>
    <row r="2633" spans="1:10" customHeight="0">
      <c r="A2633" s="0">
        <f>HYPERLINK("https://dl.dropboxusercontent.com/scl/fi/4b1vwkxvpfkcpdae0f1os/109596-af.jpg?rlkey=62rdoiy17q5y02b6xkzvf7zf2&amp;dl=0","Click to download Image")</f>
      </c>
      <c r="B2633" s="0">
        <f>HYPERLINK("https://dl.dropboxusercontent.com/scl/fi/btrdl5a1gmx0o911fmpyj/graphic-update22022-youth.jpg?rlkey=7rj398gp1064e7ppzzk3nk2b7&amp;dl=0","Click to download SizeChart")</f>
      </c>
      <c r="C2633" s="0" t="inlineStr">
        <is>
          <t>Memphis Youth Shirt</t>
        </is>
      </c>
      <c r="D2633" s="0" t="inlineStr">
        <is>
          <t>'109596</t>
        </is>
      </c>
      <c r="E2633" s="0" t="inlineStr">
        <is>
          <t>ISU MEMPHIS CARDINAL:109596C-YM</t>
        </is>
      </c>
      <c r="F2633" s="0" t="inlineStr">
        <is>
          <t>'801109596025</t>
        </is>
      </c>
      <c r="G2633" s="0" t="inlineStr">
        <is>
          <t>YOUTH</t>
        </is>
      </c>
      <c r="H2633" s="0" t="inlineStr">
        <is>
          <t>YM</t>
        </is>
      </c>
      <c r="I2633" s="0">
        <v>29.99</v>
      </c>
      <c r="J2633" s="0">
        <v>9</v>
      </c>
    </row>
    <row r="2634" spans="1:10" customHeight="0">
      <c r="A2634" s="0">
        <f>HYPERLINK("https://dl.dropboxusercontent.com/scl/fi/4b1vwkxvpfkcpdae0f1os/109596-af.jpg?rlkey=62rdoiy17q5y02b6xkzvf7zf2&amp;dl=0","Click to download Image")</f>
      </c>
      <c r="B2634" s="0">
        <f>HYPERLINK("https://dl.dropboxusercontent.com/scl/fi/btrdl5a1gmx0o911fmpyj/graphic-update22022-youth.jpg?rlkey=7rj398gp1064e7ppzzk3nk2b7&amp;dl=0","Click to download SizeChart")</f>
      </c>
      <c r="C2634" s="0" t="inlineStr">
        <is>
          <t>Memphis Youth Shirt</t>
        </is>
      </c>
      <c r="D2634" s="0" t="inlineStr">
        <is>
          <t>'109596</t>
        </is>
      </c>
      <c r="E2634" s="0" t="inlineStr">
        <is>
          <t>ISU MEMPHIS CARDINAL:109596D-YL</t>
        </is>
      </c>
      <c r="F2634" s="0" t="inlineStr">
        <is>
          <t>'801109596032</t>
        </is>
      </c>
      <c r="G2634" s="0" t="inlineStr">
        <is>
          <t>YOUTH</t>
        </is>
      </c>
      <c r="H2634" s="0" t="inlineStr">
        <is>
          <t>YL</t>
        </is>
      </c>
      <c r="I2634" s="0">
        <v>29.99</v>
      </c>
      <c r="J2634" s="0">
        <v>9</v>
      </c>
    </row>
    <row r="2635" spans="1:10" customHeight="0">
      <c r="A2635" s="0">
        <f>HYPERLINK("https://dl.dropboxusercontent.com/scl/fi/4b1vwkxvpfkcpdae0f1os/109596-af.jpg?rlkey=62rdoiy17q5y02b6xkzvf7zf2&amp;dl=0","Click to download Image")</f>
      </c>
      <c r="B2635" s="0">
        <f>HYPERLINK("https://dl.dropboxusercontent.com/scl/fi/btrdl5a1gmx0o911fmpyj/graphic-update22022-youth.jpg?rlkey=7rj398gp1064e7ppzzk3nk2b7&amp;dl=0","Click to download SizeChart")</f>
      </c>
      <c r="C2635" s="0" t="inlineStr">
        <is>
          <t>Memphis Youth Shirt</t>
        </is>
      </c>
      <c r="D2635" s="0" t="inlineStr">
        <is>
          <t>'109596</t>
        </is>
      </c>
      <c r="E2635" s="0" t="inlineStr">
        <is>
          <t>ISU MEMPHIS CARDINAL:109596E-YXL</t>
        </is>
      </c>
      <c r="F2635" s="0" t="inlineStr">
        <is>
          <t>'801109596049</t>
        </is>
      </c>
      <c r="G2635" s="0" t="inlineStr">
        <is>
          <t>YOUTH</t>
        </is>
      </c>
      <c r="H2635" s="0" t="inlineStr">
        <is>
          <t>YXL</t>
        </is>
      </c>
      <c r="I2635" s="0">
        <v>29.99</v>
      </c>
      <c r="J2635" s="0">
        <v>9</v>
      </c>
    </row>
    <row r="2636" spans="1:10" customHeight="0">
      <c r="A2636" s="0">
        <f>HYPERLINK("https://dl.dropboxusercontent.com/scl/fi/4b1vwkxvpfkcpdae0f1os/109596-af.jpg?rlkey=62rdoiy17q5y02b6xkzvf7zf2&amp;dl=0","Click to download Image")</f>
      </c>
      <c r="B2636" s="0">
        <f>HYPERLINK("https://dl.dropboxusercontent.com/scl/fi/btrdl5a1gmx0o911fmpyj/graphic-update22022-youth.jpg?rlkey=7rj398gp1064e7ppzzk3nk2b7&amp;dl=0","Click to download SizeChart")</f>
      </c>
      <c r="C2636" s="0" t="inlineStr">
        <is>
          <t>Memphis Youth Shirt</t>
        </is>
      </c>
      <c r="D2636" s="0" t="inlineStr">
        <is>
          <t>'109596</t>
        </is>
      </c>
      <c r="E2636" s="0" t="inlineStr">
        <is>
          <t>ISU MEMPHIS CARDINAL 12 PACK:109596Z-12PK</t>
        </is>
      </c>
      <c r="F2636" s="0" t="inlineStr">
        <is>
          <t>'801109596995</t>
        </is>
      </c>
      <c r="G2636" s="0" t="inlineStr">
        <is>
          <t>YOUTH</t>
        </is>
      </c>
      <c r="H2636" s="0" t="inlineStr">
        <is>
          <t>12 PACK</t>
        </is>
      </c>
      <c r="I2636" s="0">
        <v>335.88</v>
      </c>
      <c r="J2636" s="0">
        <v>0</v>
      </c>
    </row>
    <row r="2637" spans="1:10" customHeight="0">
      <c r="A2637" s="0">
        <f>HYPERLINK("https://dl.dropboxusercontent.com/scl/fi/0b1lg9i5uwc6d8dfzlhlc/109839-d.jpg?rlkey=igu9z085h0opttsxixcpxq04g&amp;dl=0","Click to download Image")</f>
      </c>
      <c r="B2637" s="0">
        <f>HYPERLINK("https://dl.dropboxusercontent.com/scl/fi/egdzoswrqebirixh140ka/graphic-update22022-infant.jpg?rlkey=aquxn0hi9ra7jcofsxrdg1qiv&amp;dl=0","Click to download SizeChart")</f>
      </c>
      <c r="C2637" s="0" t="inlineStr">
        <is>
          <t>Moore Infant Dress With Diaper Cover</t>
        </is>
      </c>
      <c r="D2637" s="0" t="inlineStr">
        <is>
          <t>'109839</t>
        </is>
      </c>
      <c r="E2637" s="0" t="inlineStr">
        <is>
          <t>ISU MOORE CARDINAL:109839A-0-3M</t>
        </is>
      </c>
      <c r="F2637" s="0" t="inlineStr">
        <is>
          <t>'801109839009</t>
        </is>
      </c>
      <c r="G2637" s="0" t="inlineStr">
        <is>
          <t>INFANT</t>
        </is>
      </c>
      <c r="H2637" s="0" t="inlineStr">
        <is>
          <t>0-3M</t>
        </is>
      </c>
      <c r="I2637" s="0">
        <v>29.99</v>
      </c>
      <c r="J2637" s="0">
        <v>4</v>
      </c>
    </row>
    <row r="2638" spans="1:10" customHeight="0">
      <c r="A2638" s="0">
        <f>HYPERLINK("https://dl.dropboxusercontent.com/scl/fi/0b1lg9i5uwc6d8dfzlhlc/109839-d.jpg?rlkey=igu9z085h0opttsxixcpxq04g&amp;dl=0","Click to download Image")</f>
      </c>
      <c r="B2638" s="0">
        <f>HYPERLINK("https://dl.dropboxusercontent.com/scl/fi/egdzoswrqebirixh140ka/graphic-update22022-infant.jpg?rlkey=aquxn0hi9ra7jcofsxrdg1qiv&amp;dl=0","Click to download SizeChart")</f>
      </c>
      <c r="C2638" s="0" t="inlineStr">
        <is>
          <t>Moore Infant Dress With Diaper Cover</t>
        </is>
      </c>
      <c r="D2638" s="0" t="inlineStr">
        <is>
          <t>'109839</t>
        </is>
      </c>
      <c r="E2638" s="0" t="inlineStr">
        <is>
          <t>ISU MOORE CARDINAL:109839B-3-6M</t>
        </is>
      </c>
      <c r="F2638" s="0" t="inlineStr">
        <is>
          <t>'801109839016</t>
        </is>
      </c>
      <c r="G2638" s="0" t="inlineStr">
        <is>
          <t>INFANT</t>
        </is>
      </c>
      <c r="H2638" s="0" t="inlineStr">
        <is>
          <t>3-6M</t>
        </is>
      </c>
      <c r="I2638" s="0">
        <v>29.99</v>
      </c>
      <c r="J2638" s="0">
        <v>1</v>
      </c>
    </row>
    <row r="2639" spans="1:10" customHeight="0">
      <c r="A2639" s="0">
        <f>HYPERLINK("https://dl.dropboxusercontent.com/scl/fi/0b1lg9i5uwc6d8dfzlhlc/109839-d.jpg?rlkey=igu9z085h0opttsxixcpxq04g&amp;dl=0","Click to download Image")</f>
      </c>
      <c r="B2639" s="0">
        <f>HYPERLINK("https://dl.dropboxusercontent.com/scl/fi/egdzoswrqebirixh140ka/graphic-update22022-infant.jpg?rlkey=aquxn0hi9ra7jcofsxrdg1qiv&amp;dl=0","Click to download SizeChart")</f>
      </c>
      <c r="C2639" s="0" t="inlineStr">
        <is>
          <t>Moore Infant Dress With Diaper Cover</t>
        </is>
      </c>
      <c r="D2639" s="0" t="inlineStr">
        <is>
          <t>'109839</t>
        </is>
      </c>
      <c r="E2639" s="0" t="inlineStr">
        <is>
          <t>ISU MOORE CARDINAL:109839C-6-9M</t>
        </is>
      </c>
      <c r="F2639" s="0" t="inlineStr">
        <is>
          <t>'801109839023</t>
        </is>
      </c>
      <c r="G2639" s="0" t="inlineStr">
        <is>
          <t>INFANT</t>
        </is>
      </c>
      <c r="H2639" s="0" t="inlineStr">
        <is>
          <t>6-9M</t>
        </is>
      </c>
      <c r="I2639" s="0">
        <v>29.99</v>
      </c>
      <c r="J2639" s="0">
        <v>7</v>
      </c>
    </row>
    <row r="2640" spans="1:10" customHeight="0">
      <c r="A2640" s="0">
        <f>HYPERLINK("https://dl.dropboxusercontent.com/scl/fi/0b1lg9i5uwc6d8dfzlhlc/109839-d.jpg?rlkey=igu9z085h0opttsxixcpxq04g&amp;dl=0","Click to download Image")</f>
      </c>
      <c r="B2640" s="0">
        <f>HYPERLINK("https://dl.dropboxusercontent.com/scl/fi/egdzoswrqebirixh140ka/graphic-update22022-infant.jpg?rlkey=aquxn0hi9ra7jcofsxrdg1qiv&amp;dl=0","Click to download SizeChart")</f>
      </c>
      <c r="C2640" s="0" t="inlineStr">
        <is>
          <t>Moore Infant Dress With Diaper Cover</t>
        </is>
      </c>
      <c r="D2640" s="0" t="inlineStr">
        <is>
          <t>'109839</t>
        </is>
      </c>
      <c r="E2640" s="0" t="inlineStr">
        <is>
          <t>ISU MOORE CARDINAL:109839F-12M</t>
        </is>
      </c>
      <c r="F2640" s="0" t="inlineStr">
        <is>
          <t>'801109839030</t>
        </is>
      </c>
      <c r="G2640" s="0" t="inlineStr">
        <is>
          <t>INFANT</t>
        </is>
      </c>
      <c r="H2640" s="0" t="inlineStr">
        <is>
          <t>12M</t>
        </is>
      </c>
      <c r="I2640" s="0">
        <v>29.99</v>
      </c>
      <c r="J2640" s="0">
        <v>1</v>
      </c>
    </row>
    <row r="2641" spans="1:10" customHeight="0">
      <c r="A2641" s="0">
        <f>HYPERLINK("https://dl.dropboxusercontent.com/scl/fi/0b1lg9i5uwc6d8dfzlhlc/109839-d.jpg?rlkey=igu9z085h0opttsxixcpxq04g&amp;dl=0","Click to download Image")</f>
      </c>
      <c r="B2641" s="0">
        <f>HYPERLINK("https://dl.dropboxusercontent.com/scl/fi/egdzoswrqebirixh140ka/graphic-update22022-infant.jpg?rlkey=aquxn0hi9ra7jcofsxrdg1qiv&amp;dl=0","Click to download SizeChart")</f>
      </c>
      <c r="C2641" s="0" t="inlineStr">
        <is>
          <t>Moore Infant Dress With Diaper Cover</t>
        </is>
      </c>
      <c r="D2641" s="0" t="inlineStr">
        <is>
          <t>'109839</t>
        </is>
      </c>
      <c r="E2641" s="0" t="inlineStr">
        <is>
          <t>ISU MOORE CARDINAL 12 PACK:109839Z-12PK</t>
        </is>
      </c>
      <c r="F2641" s="0" t="inlineStr">
        <is>
          <t>'801109839993</t>
        </is>
      </c>
      <c r="G2641" s="0" t="inlineStr">
        <is>
          <t>INFANT</t>
        </is>
      </c>
      <c r="H2641" s="0" t="inlineStr">
        <is>
          <t>12 PACK</t>
        </is>
      </c>
      <c r="I2641" s="0">
        <v>335.88</v>
      </c>
      <c r="J2641" s="0">
        <v>0</v>
      </c>
    </row>
    <row r="2642" spans="1:10" customHeight="0">
      <c r="A2642" s="0">
        <f>HYPERLINK("https://dl.dropboxusercontent.com/scl/fi/5nqj6sxfkvp6qyswh4fez/113153-af.jpg?rlkey=b9ndyw5izxioi9c8uo9cptwm1&amp;dl=0","Click to download Image")</f>
      </c>
      <c r="B2642" s="0">
        <f>HYPERLINK("https://dl.dropboxusercontent.com/scl/fi/etoyrbgfat9qc6slc40mz/womens-long-sleeve-size-chartscarmen.jpg?rlkey=jceblgdg7jj0akavbcy29mzki&amp;dl=0","Click to download SizeChart")</f>
      </c>
      <c r="C2642" s="0" t="inlineStr">
        <is>
          <t>Carmen Womens Long Sleeve Shirt</t>
        </is>
      </c>
      <c r="D2642" s="0" t="inlineStr">
        <is>
          <t>'113153</t>
        </is>
      </c>
      <c r="E2642" s="0" t="inlineStr">
        <is>
          <t>ISU CARMEN W CARDINAL:113153A-S</t>
        </is>
      </c>
      <c r="F2642" s="0" t="inlineStr">
        <is>
          <t>'801113153047</t>
        </is>
      </c>
      <c r="G2642" s="0" t="inlineStr">
        <is>
          <t>WOMENS</t>
        </is>
      </c>
      <c r="H2642" s="0" t="inlineStr">
        <is>
          <t>S</t>
        </is>
      </c>
      <c r="I2642" s="0">
        <v>42.99</v>
      </c>
      <c r="J2642" s="0">
        <v>4</v>
      </c>
    </row>
    <row r="2643" spans="1:10" customHeight="0">
      <c r="A2643" s="0">
        <f>HYPERLINK("https://dl.dropboxusercontent.com/scl/fi/5nqj6sxfkvp6qyswh4fez/113153-af.jpg?rlkey=b9ndyw5izxioi9c8uo9cptwm1&amp;dl=0","Click to download Image")</f>
      </c>
      <c r="B2643" s="0">
        <f>HYPERLINK("https://dl.dropboxusercontent.com/scl/fi/etoyrbgfat9qc6slc40mz/womens-long-sleeve-size-chartscarmen.jpg?rlkey=jceblgdg7jj0akavbcy29mzki&amp;dl=0","Click to download SizeChart")</f>
      </c>
      <c r="C2643" s="0" t="inlineStr">
        <is>
          <t>Carmen Womens Long Sleeve Shirt</t>
        </is>
      </c>
      <c r="D2643" s="0" t="inlineStr">
        <is>
          <t>'113153</t>
        </is>
      </c>
      <c r="E2643" s="0" t="inlineStr">
        <is>
          <t>ISU CARMEN W CARDINAL:113153B-M</t>
        </is>
      </c>
      <c r="F2643" s="0" t="inlineStr">
        <is>
          <t>'801113153054</t>
        </is>
      </c>
      <c r="G2643" s="0" t="inlineStr">
        <is>
          <t>WOMENS</t>
        </is>
      </c>
      <c r="H2643" s="0" t="inlineStr">
        <is>
          <t>M</t>
        </is>
      </c>
      <c r="I2643" s="0">
        <v>42.99</v>
      </c>
      <c r="J2643" s="0">
        <v>13</v>
      </c>
    </row>
    <row r="2644" spans="1:10" customHeight="0">
      <c r="A2644" s="0">
        <f>HYPERLINK("https://dl.dropboxusercontent.com/scl/fi/5nqj6sxfkvp6qyswh4fez/113153-af.jpg?rlkey=b9ndyw5izxioi9c8uo9cptwm1&amp;dl=0","Click to download Image")</f>
      </c>
      <c r="B2644" s="0">
        <f>HYPERLINK("https://dl.dropboxusercontent.com/scl/fi/etoyrbgfat9qc6slc40mz/womens-long-sleeve-size-chartscarmen.jpg?rlkey=jceblgdg7jj0akavbcy29mzki&amp;dl=0","Click to download SizeChart")</f>
      </c>
      <c r="C2644" s="0" t="inlineStr">
        <is>
          <t>Carmen Womens Long Sleeve Shirt</t>
        </is>
      </c>
      <c r="D2644" s="0" t="inlineStr">
        <is>
          <t>'113153</t>
        </is>
      </c>
      <c r="E2644" s="0" t="inlineStr">
        <is>
          <t>ISU CARMEN W CARDINAL:113153C-L</t>
        </is>
      </c>
      <c r="F2644" s="0" t="inlineStr">
        <is>
          <t>'801113153061</t>
        </is>
      </c>
      <c r="G2644" s="0" t="inlineStr">
        <is>
          <t>WOMENS</t>
        </is>
      </c>
      <c r="H2644" s="0" t="inlineStr">
        <is>
          <t>L</t>
        </is>
      </c>
      <c r="I2644" s="0">
        <v>42.99</v>
      </c>
      <c r="J2644" s="0">
        <v>12</v>
      </c>
    </row>
    <row r="2645" spans="1:10" customHeight="0">
      <c r="A2645" s="0">
        <f>HYPERLINK("https://dl.dropboxusercontent.com/scl/fi/5nqj6sxfkvp6qyswh4fez/113153-af.jpg?rlkey=b9ndyw5izxioi9c8uo9cptwm1&amp;dl=0","Click to download Image")</f>
      </c>
      <c r="B2645" s="0">
        <f>HYPERLINK("https://dl.dropboxusercontent.com/scl/fi/etoyrbgfat9qc6slc40mz/womens-long-sleeve-size-chartscarmen.jpg?rlkey=jceblgdg7jj0akavbcy29mzki&amp;dl=0","Click to download SizeChart")</f>
      </c>
      <c r="C2645" s="0" t="inlineStr">
        <is>
          <t>Carmen Womens Long Sleeve Shirt</t>
        </is>
      </c>
      <c r="D2645" s="0" t="inlineStr">
        <is>
          <t>'113153</t>
        </is>
      </c>
      <c r="E2645" s="0" t="inlineStr">
        <is>
          <t>ISU CARMEN W CARDINAL:113153D-XL</t>
        </is>
      </c>
      <c r="F2645" s="0" t="inlineStr">
        <is>
          <t>'801113153078</t>
        </is>
      </c>
      <c r="G2645" s="0" t="inlineStr">
        <is>
          <t>WOMENS</t>
        </is>
      </c>
      <c r="H2645" s="0" t="inlineStr">
        <is>
          <t>XL</t>
        </is>
      </c>
      <c r="I2645" s="0">
        <v>42.99</v>
      </c>
      <c r="J2645" s="0">
        <v>2</v>
      </c>
    </row>
    <row r="2646" spans="1:10" customHeight="0">
      <c r="A2646" s="0">
        <f>HYPERLINK("https://dl.dropboxusercontent.com/scl/fi/5nqj6sxfkvp6qyswh4fez/113153-af.jpg?rlkey=b9ndyw5izxioi9c8uo9cptwm1&amp;dl=0","Click to download Image")</f>
      </c>
      <c r="B2646" s="0">
        <f>HYPERLINK("https://dl.dropboxusercontent.com/scl/fi/etoyrbgfat9qc6slc40mz/womens-long-sleeve-size-chartscarmen.jpg?rlkey=jceblgdg7jj0akavbcy29mzki&amp;dl=0","Click to download SizeChart")</f>
      </c>
      <c r="C2646" s="0" t="inlineStr">
        <is>
          <t>Carmen Womens Long Sleeve Shirt</t>
        </is>
      </c>
      <c r="D2646" s="0" t="inlineStr">
        <is>
          <t>'113153</t>
        </is>
      </c>
      <c r="E2646" s="0" t="inlineStr">
        <is>
          <t>ISU CARMEN W CARDINAL:113153E-2XL</t>
        </is>
      </c>
      <c r="F2646" s="0" t="inlineStr">
        <is>
          <t>'801113153085</t>
        </is>
      </c>
      <c r="G2646" s="0" t="inlineStr">
        <is>
          <t>WOMENS</t>
        </is>
      </c>
      <c r="H2646" s="0" t="inlineStr">
        <is>
          <t>2XL</t>
        </is>
      </c>
      <c r="I2646" s="0">
        <v>44.99</v>
      </c>
      <c r="J2646" s="0">
        <v>2</v>
      </c>
    </row>
    <row r="2647" spans="1:10" customHeight="0">
      <c r="A2647" s="0">
        <f>HYPERLINK("https://dl.dropboxusercontent.com/scl/fi/5nqj6sxfkvp6qyswh4fez/113153-af.jpg?rlkey=b9ndyw5izxioi9c8uo9cptwm1&amp;dl=0","Click to download Image")</f>
      </c>
      <c r="B2647" s="0">
        <f>HYPERLINK("https://dl.dropboxusercontent.com/scl/fi/etoyrbgfat9qc6slc40mz/womens-long-sleeve-size-chartscarmen.jpg?rlkey=jceblgdg7jj0akavbcy29mzki&amp;dl=0","Click to download SizeChart")</f>
      </c>
      <c r="C2647" s="0" t="inlineStr">
        <is>
          <t>Carmen Womens Long Sleeve Shirt</t>
        </is>
      </c>
      <c r="D2647" s="0" t="inlineStr">
        <is>
          <t>'113153</t>
        </is>
      </c>
      <c r="E2647" s="0" t="inlineStr">
        <is>
          <t>ISU CARMEN W CARDINAL:113153F-3XL</t>
        </is>
      </c>
      <c r="F2647" s="0" t="inlineStr">
        <is>
          <t>'801113153092</t>
        </is>
      </c>
      <c r="G2647" s="0" t="inlineStr">
        <is>
          <t>WOMENS</t>
        </is>
      </c>
      <c r="H2647" s="0" t="inlineStr">
        <is>
          <t>3XL</t>
        </is>
      </c>
      <c r="I2647" s="0">
        <v>44.99</v>
      </c>
      <c r="J2647" s="0">
        <v>1</v>
      </c>
    </row>
    <row r="2648" spans="1:10" customHeight="0">
      <c r="A2648" s="0">
        <f>HYPERLINK("https://dl.dropboxusercontent.com/scl/fi/5nqj6sxfkvp6qyswh4fez/113153-af.jpg?rlkey=b9ndyw5izxioi9c8uo9cptwm1&amp;dl=0","Click to download Image")</f>
      </c>
      <c r="B2648" s="0">
        <f>HYPERLINK("https://dl.dropboxusercontent.com/scl/fi/etoyrbgfat9qc6slc40mz/womens-long-sleeve-size-chartscarmen.jpg?rlkey=jceblgdg7jj0akavbcy29mzki&amp;dl=0","Click to download SizeChart")</f>
      </c>
      <c r="C2648" s="0" t="inlineStr">
        <is>
          <t>Carmen Womens Long Sleeve Shirt</t>
        </is>
      </c>
      <c r="D2648" s="0" t="inlineStr">
        <is>
          <t>'113153</t>
        </is>
      </c>
      <c r="E2648" s="0" t="inlineStr">
        <is>
          <t>ISU CARMEN W CARDINAL 12 PACK:113153Z-12PK</t>
        </is>
      </c>
      <c r="F2648" s="0" t="inlineStr">
        <is>
          <t>'801113153993</t>
        </is>
      </c>
      <c r="G2648" s="0" t="inlineStr">
        <is>
          <t>WOMENS</t>
        </is>
      </c>
      <c r="H2648" s="0" t="inlineStr">
        <is>
          <t>12 PACK</t>
        </is>
      </c>
      <c r="I2648" s="0">
        <v>491.88</v>
      </c>
      <c r="J2648" s="0">
        <v>0</v>
      </c>
    </row>
    <row r="2649" spans="1:10" customHeight="0">
      <c r="A2649" s="0">
        <f>HYPERLINK("https://dl.dropboxusercontent.com/scl/fi/vw0293jk57vc8s3m59jkk/isu-af.jpg?rlkey=pybnb8of0uilwkadjw8bpm5e2&amp;dl=0","Click to download Image")</f>
      </c>
      <c r="B2649" s="0">
        <f>HYPERLINK("https://dl.dropboxusercontent.com/scl/fi/tfbum6nyxy5jpr0ewh85q/womens-tank-top-size-chartshastings.jpg?rlkey=j6c1vtzvnmd7uir5s02h06ong&amp;dl=0","Click to download SizeChart")</f>
      </c>
      <c r="C2649" s="0" t="inlineStr">
        <is>
          <t>Hastings Womens Tank Top</t>
        </is>
      </c>
      <c r="D2649" s="0" t="inlineStr">
        <is>
          <t>'109669</t>
        </is>
      </c>
      <c r="E2649" s="0" t="inlineStr">
        <is>
          <t>ISU HASTINGS:109669A-S</t>
        </is>
      </c>
      <c r="F2649" s="0" t="inlineStr">
        <is>
          <t>'801109669040</t>
        </is>
      </c>
      <c r="G2649" s="0" t="inlineStr">
        <is>
          <t>WOMENS</t>
        </is>
      </c>
      <c r="H2649" s="0" t="inlineStr">
        <is>
          <t>S</t>
        </is>
      </c>
      <c r="I2649" s="0">
        <v>29.99</v>
      </c>
      <c r="J2649" s="0">
        <v>8</v>
      </c>
    </row>
    <row r="2650" spans="1:10" customHeight="0">
      <c r="A2650" s="0">
        <f>HYPERLINK("https://dl.dropboxusercontent.com/scl/fi/vw0293jk57vc8s3m59jkk/isu-af.jpg?rlkey=pybnb8of0uilwkadjw8bpm5e2&amp;dl=0","Click to download Image")</f>
      </c>
      <c r="B2650" s="0">
        <f>HYPERLINK("https://dl.dropboxusercontent.com/scl/fi/tfbum6nyxy5jpr0ewh85q/womens-tank-top-size-chartshastings.jpg?rlkey=j6c1vtzvnmd7uir5s02h06ong&amp;dl=0","Click to download SizeChart")</f>
      </c>
      <c r="C2650" s="0" t="inlineStr">
        <is>
          <t>Hastings Womens Tank Top</t>
        </is>
      </c>
      <c r="D2650" s="0" t="inlineStr">
        <is>
          <t>'109669</t>
        </is>
      </c>
      <c r="E2650" s="0" t="inlineStr">
        <is>
          <t>ISU HASTINGS:109669B-M</t>
        </is>
      </c>
      <c r="F2650" s="0" t="inlineStr">
        <is>
          <t>'801109669057</t>
        </is>
      </c>
      <c r="G2650" s="0" t="inlineStr">
        <is>
          <t>WOMENS</t>
        </is>
      </c>
      <c r="H2650" s="0" t="inlineStr">
        <is>
          <t>M</t>
        </is>
      </c>
      <c r="I2650" s="0">
        <v>29.99</v>
      </c>
      <c r="J2650" s="0">
        <v>22</v>
      </c>
    </row>
    <row r="2651" spans="1:10" customHeight="0">
      <c r="A2651" s="0">
        <f>HYPERLINK("https://dl.dropboxusercontent.com/scl/fi/vw0293jk57vc8s3m59jkk/isu-af.jpg?rlkey=pybnb8of0uilwkadjw8bpm5e2&amp;dl=0","Click to download Image")</f>
      </c>
      <c r="B2651" s="0">
        <f>HYPERLINK("https://dl.dropboxusercontent.com/scl/fi/tfbum6nyxy5jpr0ewh85q/womens-tank-top-size-chartshastings.jpg?rlkey=j6c1vtzvnmd7uir5s02h06ong&amp;dl=0","Click to download SizeChart")</f>
      </c>
      <c r="C2651" s="0" t="inlineStr">
        <is>
          <t>Hastings Womens Tank Top</t>
        </is>
      </c>
      <c r="D2651" s="0" t="inlineStr">
        <is>
          <t>'109669</t>
        </is>
      </c>
      <c r="E2651" s="0" t="inlineStr">
        <is>
          <t>ISU HASTINGS:109669C-L</t>
        </is>
      </c>
      <c r="F2651" s="0" t="inlineStr">
        <is>
          <t>'801109669064</t>
        </is>
      </c>
      <c r="G2651" s="0" t="inlineStr">
        <is>
          <t>WOMENS</t>
        </is>
      </c>
      <c r="H2651" s="0" t="inlineStr">
        <is>
          <t>L</t>
        </is>
      </c>
      <c r="I2651" s="0">
        <v>29.99</v>
      </c>
      <c r="J2651" s="0">
        <v>18</v>
      </c>
    </row>
    <row r="2652" spans="1:10" customHeight="0">
      <c r="A2652" s="0">
        <f>HYPERLINK("https://dl.dropboxusercontent.com/scl/fi/vw0293jk57vc8s3m59jkk/isu-af.jpg?rlkey=pybnb8of0uilwkadjw8bpm5e2&amp;dl=0","Click to download Image")</f>
      </c>
      <c r="B2652" s="0">
        <f>HYPERLINK("https://dl.dropboxusercontent.com/scl/fi/tfbum6nyxy5jpr0ewh85q/womens-tank-top-size-chartshastings.jpg?rlkey=j6c1vtzvnmd7uir5s02h06ong&amp;dl=0","Click to download SizeChart")</f>
      </c>
      <c r="C2652" s="0" t="inlineStr">
        <is>
          <t>Hastings Womens Tank Top</t>
        </is>
      </c>
      <c r="D2652" s="0" t="inlineStr">
        <is>
          <t>'109669</t>
        </is>
      </c>
      <c r="E2652" s="0" t="inlineStr">
        <is>
          <t>ISU HASTINGS:109669D-XL</t>
        </is>
      </c>
      <c r="F2652" s="0" t="inlineStr">
        <is>
          <t>'801109669071</t>
        </is>
      </c>
      <c r="G2652" s="0" t="inlineStr">
        <is>
          <t>WOMENS</t>
        </is>
      </c>
      <c r="H2652" s="0" t="inlineStr">
        <is>
          <t>XL</t>
        </is>
      </c>
      <c r="I2652" s="0">
        <v>29.99</v>
      </c>
      <c r="J2652" s="0">
        <v>1</v>
      </c>
    </row>
    <row r="2653" spans="1:10" customHeight="0">
      <c r="A2653" s="0">
        <f>HYPERLINK("https://dl.dropboxusercontent.com/scl/fi/vw0293jk57vc8s3m59jkk/isu-af.jpg?rlkey=pybnb8of0uilwkadjw8bpm5e2&amp;dl=0","Click to download Image")</f>
      </c>
      <c r="B2653" s="0">
        <f>HYPERLINK("https://dl.dropboxusercontent.com/scl/fi/tfbum6nyxy5jpr0ewh85q/womens-tank-top-size-chartshastings.jpg?rlkey=j6c1vtzvnmd7uir5s02h06ong&amp;dl=0","Click to download SizeChart")</f>
      </c>
      <c r="C2653" s="0" t="inlineStr">
        <is>
          <t>Hastings Womens Tank Top</t>
        </is>
      </c>
      <c r="D2653" s="0" t="inlineStr">
        <is>
          <t>'109669</t>
        </is>
      </c>
      <c r="E2653" s="0" t="inlineStr">
        <is>
          <t>ISU HASTINGS:109669E-2XL</t>
        </is>
      </c>
      <c r="F2653" s="0" t="inlineStr">
        <is>
          <t>'801109669088</t>
        </is>
      </c>
      <c r="G2653" s="0" t="inlineStr">
        <is>
          <t>WOMENS</t>
        </is>
      </c>
      <c r="H2653" s="0" t="inlineStr">
        <is>
          <t>2XL</t>
        </is>
      </c>
      <c r="I2653" s="0">
        <v>31.99</v>
      </c>
      <c r="J2653" s="0">
        <v>0</v>
      </c>
    </row>
    <row r="2654" spans="1:10" customHeight="0">
      <c r="A2654" s="0">
        <f>HYPERLINK("https://dl.dropboxusercontent.com/scl/fi/vw0293jk57vc8s3m59jkk/isu-af.jpg?rlkey=pybnb8of0uilwkadjw8bpm5e2&amp;dl=0","Click to download Image")</f>
      </c>
      <c r="B2654" s="0">
        <f>HYPERLINK("https://dl.dropboxusercontent.com/scl/fi/tfbum6nyxy5jpr0ewh85q/womens-tank-top-size-chartshastings.jpg?rlkey=j6c1vtzvnmd7uir5s02h06ong&amp;dl=0","Click to download SizeChart")</f>
      </c>
      <c r="C2654" s="0" t="inlineStr">
        <is>
          <t>Hastings Womens Tank Top</t>
        </is>
      </c>
      <c r="D2654" s="0" t="inlineStr">
        <is>
          <t>'109669</t>
        </is>
      </c>
      <c r="E2654" s="0" t="inlineStr">
        <is>
          <t>ISU HASTINGS:109669F-3XL</t>
        </is>
      </c>
      <c r="F2654" s="0" t="inlineStr">
        <is>
          <t>'801109669095</t>
        </is>
      </c>
      <c r="G2654" s="0" t="inlineStr">
        <is>
          <t>WOMENS</t>
        </is>
      </c>
      <c r="H2654" s="0" t="inlineStr">
        <is>
          <t>3XL</t>
        </is>
      </c>
      <c r="I2654" s="0">
        <v>31.99</v>
      </c>
      <c r="J2654" s="0">
        <v>0</v>
      </c>
    </row>
    <row r="2655" spans="1:10" customHeight="0">
      <c r="A2655" s="0">
        <f>HYPERLINK("https://dl.dropboxusercontent.com/scl/fi/vw0293jk57vc8s3m59jkk/isu-af.jpg?rlkey=pybnb8of0uilwkadjw8bpm5e2&amp;dl=0","Click to download Image")</f>
      </c>
      <c r="B2655" s="0">
        <f>HYPERLINK("https://dl.dropboxusercontent.com/scl/fi/tfbum6nyxy5jpr0ewh85q/womens-tank-top-size-chartshastings.jpg?rlkey=j6c1vtzvnmd7uir5s02h06ong&amp;dl=0","Click to download SizeChart")</f>
      </c>
      <c r="C2655" s="0" t="inlineStr">
        <is>
          <t>Hastings Womens Tank Top</t>
        </is>
      </c>
      <c r="D2655" s="0" t="inlineStr">
        <is>
          <t>'109669</t>
        </is>
      </c>
      <c r="E2655" s="0" t="inlineStr">
        <is>
          <t>ISU HASTINGS 12 PACK:109669Z-12PK</t>
        </is>
      </c>
      <c r="F2655" s="0" t="inlineStr">
        <is>
          <t>'801109669996</t>
        </is>
      </c>
      <c r="G2655" s="0" t="inlineStr">
        <is>
          <t>WOMENS</t>
        </is>
      </c>
      <c r="H2655" s="0" t="inlineStr">
        <is>
          <t>12 PACK</t>
        </is>
      </c>
      <c r="I2655" s="0">
        <v>335.88</v>
      </c>
      <c r="J2655" s="0">
        <v>0</v>
      </c>
    </row>
    <row r="2656" spans="1:10" customHeight="0">
      <c r="A2656" s="0">
        <f>HYPERLINK("https://dl.dropboxusercontent.com/scl/fi/7d2l7yroc8sd7n95czxm1/108993af.jpg?rlkey=050esipbicnj5bymrgylpn9r0&amp;dl=0","Click to download Image")</f>
      </c>
      <c r="B2656" s="0">
        <f>HYPERLINK("https://dl.dropboxusercontent.com/scl/fi/w301eufogv8kl8f804zyn/womens-size-chartscleopatra.jpg?rlkey=m11q3tcubh7jyd5je4y4udzh3&amp;dl=0","Click to download SizeChart")</f>
      </c>
      <c r="C2656" s="0" t="inlineStr">
        <is>
          <t>Cleopatra Women's Down Fill Puffer Jacket</t>
        </is>
      </c>
      <c r="D2656" s="0" t="inlineStr">
        <is>
          <t>'108993</t>
        </is>
      </c>
      <c r="E2656" s="0" t="inlineStr">
        <is>
          <t>IA CLEOPATRA -WHITE:108993A-S</t>
        </is>
      </c>
      <c r="F2656" s="0" t="inlineStr">
        <is>
          <t>'800108993019</t>
        </is>
      </c>
      <c r="G2656" s="0" t="inlineStr">
        <is>
          <t>WOMENS</t>
        </is>
      </c>
      <c r="H2656" s="0" t="inlineStr">
        <is>
          <t>S</t>
        </is>
      </c>
      <c r="I2656" s="0">
        <v>149.99</v>
      </c>
      <c r="J2656" s="0">
        <v>4</v>
      </c>
    </row>
    <row r="2657" spans="1:10" customHeight="0">
      <c r="A2657" s="0">
        <f>HYPERLINK("https://dl.dropboxusercontent.com/scl/fi/7d2l7yroc8sd7n95czxm1/108993af.jpg?rlkey=050esipbicnj5bymrgylpn9r0&amp;dl=0","Click to download Image")</f>
      </c>
      <c r="B2657" s="0">
        <f>HYPERLINK("https://dl.dropboxusercontent.com/scl/fi/w301eufogv8kl8f804zyn/womens-size-chartscleopatra.jpg?rlkey=m11q3tcubh7jyd5je4y4udzh3&amp;dl=0","Click to download SizeChart")</f>
      </c>
      <c r="C2657" s="0" t="inlineStr">
        <is>
          <t>Cleopatra Women's Down Fill Puffer Jacket</t>
        </is>
      </c>
      <c r="D2657" s="0" t="inlineStr">
        <is>
          <t>'108993</t>
        </is>
      </c>
      <c r="E2657" s="0" t="inlineStr">
        <is>
          <t>IA CLEOPATRA -WHITE:108993B-M</t>
        </is>
      </c>
      <c r="F2657" s="0" t="inlineStr">
        <is>
          <t>'800108993026</t>
        </is>
      </c>
      <c r="G2657" s="0" t="inlineStr">
        <is>
          <t>WOMENS</t>
        </is>
      </c>
      <c r="H2657" s="0" t="inlineStr">
        <is>
          <t>M</t>
        </is>
      </c>
      <c r="I2657" s="0">
        <v>149.99</v>
      </c>
      <c r="J2657" s="0">
        <v>9</v>
      </c>
    </row>
    <row r="2658" spans="1:10" customHeight="0">
      <c r="A2658" s="0">
        <f>HYPERLINK("https://dl.dropboxusercontent.com/scl/fi/7d2l7yroc8sd7n95czxm1/108993af.jpg?rlkey=050esipbicnj5bymrgylpn9r0&amp;dl=0","Click to download Image")</f>
      </c>
      <c r="B2658" s="0">
        <f>HYPERLINK("https://dl.dropboxusercontent.com/scl/fi/w301eufogv8kl8f804zyn/womens-size-chartscleopatra.jpg?rlkey=m11q3tcubh7jyd5je4y4udzh3&amp;dl=0","Click to download SizeChart")</f>
      </c>
      <c r="C2658" s="0" t="inlineStr">
        <is>
          <t>Cleopatra Women's Down Fill Puffer Jacket</t>
        </is>
      </c>
      <c r="D2658" s="0" t="inlineStr">
        <is>
          <t>'108993</t>
        </is>
      </c>
      <c r="E2658" s="0" t="inlineStr">
        <is>
          <t>IA CLEOPATRA -WHITE:108993C-L</t>
        </is>
      </c>
      <c r="F2658" s="0" t="inlineStr">
        <is>
          <t>'800108993033</t>
        </is>
      </c>
      <c r="G2658" s="0" t="inlineStr">
        <is>
          <t>WOMENS</t>
        </is>
      </c>
      <c r="H2658" s="0" t="inlineStr">
        <is>
          <t>L</t>
        </is>
      </c>
      <c r="I2658" s="0">
        <v>149.99</v>
      </c>
      <c r="J2658" s="0">
        <v>7</v>
      </c>
    </row>
    <row r="2659" spans="1:10" customHeight="0">
      <c r="A2659" s="0">
        <f>HYPERLINK("https://dl.dropboxusercontent.com/scl/fi/7d2l7yroc8sd7n95czxm1/108993af.jpg?rlkey=050esipbicnj5bymrgylpn9r0&amp;dl=0","Click to download Image")</f>
      </c>
      <c r="B2659" s="0">
        <f>HYPERLINK("https://dl.dropboxusercontent.com/scl/fi/w301eufogv8kl8f804zyn/womens-size-chartscleopatra.jpg?rlkey=m11q3tcubh7jyd5je4y4udzh3&amp;dl=0","Click to download SizeChart")</f>
      </c>
      <c r="C2659" s="0" t="inlineStr">
        <is>
          <t>Cleopatra Women's Down Fill Puffer Jacket</t>
        </is>
      </c>
      <c r="D2659" s="0" t="inlineStr">
        <is>
          <t>'108993</t>
        </is>
      </c>
      <c r="E2659" s="0" t="inlineStr">
        <is>
          <t>IA CLEOPATRA -WHITE:108993D-XL</t>
        </is>
      </c>
      <c r="F2659" s="0" t="inlineStr">
        <is>
          <t>'800108993040</t>
        </is>
      </c>
      <c r="G2659" s="0" t="inlineStr">
        <is>
          <t>WOMENS</t>
        </is>
      </c>
      <c r="H2659" s="0" t="inlineStr">
        <is>
          <t>XL</t>
        </is>
      </c>
      <c r="I2659" s="0">
        <v>149.99</v>
      </c>
      <c r="J2659" s="0">
        <v>3</v>
      </c>
    </row>
    <row r="2660" spans="1:10" customHeight="0">
      <c r="A2660" s="0">
        <f>HYPERLINK("https://dl.dropboxusercontent.com/scl/fi/7d2l7yroc8sd7n95czxm1/108993af.jpg?rlkey=050esipbicnj5bymrgylpn9r0&amp;dl=0","Click to download Image")</f>
      </c>
      <c r="B2660" s="0">
        <f>HYPERLINK("https://dl.dropboxusercontent.com/scl/fi/w301eufogv8kl8f804zyn/womens-size-chartscleopatra.jpg?rlkey=m11q3tcubh7jyd5je4y4udzh3&amp;dl=0","Click to download SizeChart")</f>
      </c>
      <c r="C2660" s="0" t="inlineStr">
        <is>
          <t>Cleopatra Women's Down Fill Puffer Jacket</t>
        </is>
      </c>
      <c r="D2660" s="0" t="inlineStr">
        <is>
          <t>'108993</t>
        </is>
      </c>
      <c r="E2660" s="0" t="inlineStr">
        <is>
          <t>IA CLEOPATRA -WHITE:108993E-2XL</t>
        </is>
      </c>
      <c r="F2660" s="0" t="inlineStr">
        <is>
          <t>'800108993057</t>
        </is>
      </c>
      <c r="G2660" s="0" t="inlineStr">
        <is>
          <t>WOMENS</t>
        </is>
      </c>
      <c r="H2660" s="0" t="inlineStr">
        <is>
          <t>2XL</t>
        </is>
      </c>
      <c r="I2660" s="0">
        <v>151.99</v>
      </c>
      <c r="J2660" s="0">
        <v>0</v>
      </c>
    </row>
    <row r="2661" spans="1:10" customHeight="0">
      <c r="A2661" s="0">
        <f>HYPERLINK("https://dl.dropboxusercontent.com/scl/fi/7d2l7yroc8sd7n95czxm1/108993af.jpg?rlkey=050esipbicnj5bymrgylpn9r0&amp;dl=0","Click to download Image")</f>
      </c>
      <c r="B2661" s="0">
        <f>HYPERLINK("https://dl.dropboxusercontent.com/scl/fi/w301eufogv8kl8f804zyn/womens-size-chartscleopatra.jpg?rlkey=m11q3tcubh7jyd5je4y4udzh3&amp;dl=0","Click to download SizeChart")</f>
      </c>
      <c r="C2661" s="0" t="inlineStr">
        <is>
          <t>Cleopatra Women's Down Fill Puffer Jacket</t>
        </is>
      </c>
      <c r="D2661" s="0" t="inlineStr">
        <is>
          <t>'108993</t>
        </is>
      </c>
      <c r="E2661" s="0" t="inlineStr">
        <is>
          <t>IA CLEOPATRA -WHITE:108993F-3XL</t>
        </is>
      </c>
      <c r="F2661" s="0" t="inlineStr">
        <is>
          <t>'800108993064</t>
        </is>
      </c>
      <c r="G2661" s="0" t="inlineStr">
        <is>
          <t>WOMENS</t>
        </is>
      </c>
      <c r="H2661" s="0" t="inlineStr">
        <is>
          <t>3XL</t>
        </is>
      </c>
      <c r="I2661" s="0">
        <v>151.99</v>
      </c>
      <c r="J2661" s="0">
        <v>2</v>
      </c>
    </row>
    <row r="2662" spans="1:10" customHeight="0">
      <c r="A2662" s="0">
        <f>HYPERLINK("https://dl.dropboxusercontent.com/scl/fi/15j8uia16ot8gwexuyg5n/108920-af.jpg?rlkey=0qgggnnbhzojd7whf7kmduc1q&amp;dl=0","Click to download Image")</f>
      </c>
      <c r="B2662" s="0">
        <f>HYPERLINK("https://dl.dropboxusercontent.com/scl/fi/w301eufogv8kl8f804zyn/womens-size-chartscleopatra.jpg?rlkey=m11q3tcubh7jyd5je4y4udzh3&amp;dl=0","Click to download SizeChart")</f>
      </c>
      <c r="C2662" s="0" t="inlineStr">
        <is>
          <t>Cleopatra Women's Down Fill Puffer Jacket</t>
        </is>
      </c>
      <c r="D2662" s="0" t="inlineStr">
        <is>
          <t>'108920</t>
        </is>
      </c>
      <c r="E2662" s="0" t="inlineStr">
        <is>
          <t>ISU CLEOPATRA:108920A-S</t>
        </is>
      </c>
      <c r="F2662" s="0" t="inlineStr">
        <is>
          <t>'800108920015</t>
        </is>
      </c>
      <c r="G2662" s="0" t="inlineStr">
        <is>
          <t>WOMENS</t>
        </is>
      </c>
      <c r="H2662" s="0" t="inlineStr">
        <is>
          <t>S</t>
        </is>
      </c>
      <c r="I2662" s="0">
        <v>149.99</v>
      </c>
      <c r="J2662" s="0">
        <v>7</v>
      </c>
    </row>
    <row r="2663" spans="1:10" customHeight="0">
      <c r="A2663" s="0">
        <f>HYPERLINK("https://dl.dropboxusercontent.com/scl/fi/15j8uia16ot8gwexuyg5n/108920-af.jpg?rlkey=0qgggnnbhzojd7whf7kmduc1q&amp;dl=0","Click to download Image")</f>
      </c>
      <c r="B2663" s="0">
        <f>HYPERLINK("https://dl.dropboxusercontent.com/scl/fi/w301eufogv8kl8f804zyn/womens-size-chartscleopatra.jpg?rlkey=m11q3tcubh7jyd5je4y4udzh3&amp;dl=0","Click to download SizeChart")</f>
      </c>
      <c r="C2663" s="0" t="inlineStr">
        <is>
          <t>Cleopatra Women's Down Fill Puffer Jacket</t>
        </is>
      </c>
      <c r="D2663" s="0" t="inlineStr">
        <is>
          <t>'108920</t>
        </is>
      </c>
      <c r="E2663" s="0" t="inlineStr">
        <is>
          <t>ISU CLEOPATRA:108920B-M</t>
        </is>
      </c>
      <c r="F2663" s="0" t="inlineStr">
        <is>
          <t>'800108920022</t>
        </is>
      </c>
      <c r="G2663" s="0" t="inlineStr">
        <is>
          <t>WOMENS</t>
        </is>
      </c>
      <c r="H2663" s="0" t="inlineStr">
        <is>
          <t>M</t>
        </is>
      </c>
      <c r="I2663" s="0">
        <v>149.99</v>
      </c>
      <c r="J2663" s="0">
        <v>24</v>
      </c>
    </row>
    <row r="2664" spans="1:10" customHeight="0">
      <c r="A2664" s="0">
        <f>HYPERLINK("https://dl.dropboxusercontent.com/scl/fi/15j8uia16ot8gwexuyg5n/108920-af.jpg?rlkey=0qgggnnbhzojd7whf7kmduc1q&amp;dl=0","Click to download Image")</f>
      </c>
      <c r="B2664" s="0">
        <f>HYPERLINK("https://dl.dropboxusercontent.com/scl/fi/w301eufogv8kl8f804zyn/womens-size-chartscleopatra.jpg?rlkey=m11q3tcubh7jyd5je4y4udzh3&amp;dl=0","Click to download SizeChart")</f>
      </c>
      <c r="C2664" s="0" t="inlineStr">
        <is>
          <t>Cleopatra Women's Down Fill Puffer Jacket</t>
        </is>
      </c>
      <c r="D2664" s="0" t="inlineStr">
        <is>
          <t>'108920</t>
        </is>
      </c>
      <c r="E2664" s="0" t="inlineStr">
        <is>
          <t>ISU CLEOPATRA:108920C-L</t>
        </is>
      </c>
      <c r="F2664" s="0" t="inlineStr">
        <is>
          <t>'800108920039</t>
        </is>
      </c>
      <c r="G2664" s="0" t="inlineStr">
        <is>
          <t>WOMENS</t>
        </is>
      </c>
      <c r="H2664" s="0" t="inlineStr">
        <is>
          <t>L</t>
        </is>
      </c>
      <c r="I2664" s="0">
        <v>149.99</v>
      </c>
      <c r="J2664" s="0">
        <v>23</v>
      </c>
    </row>
    <row r="2665" spans="1:10" customHeight="0">
      <c r="A2665" s="0">
        <f>HYPERLINK("https://dl.dropboxusercontent.com/scl/fi/15j8uia16ot8gwexuyg5n/108920-af.jpg?rlkey=0qgggnnbhzojd7whf7kmduc1q&amp;dl=0","Click to download Image")</f>
      </c>
      <c r="B2665" s="0">
        <f>HYPERLINK("https://dl.dropboxusercontent.com/scl/fi/w301eufogv8kl8f804zyn/womens-size-chartscleopatra.jpg?rlkey=m11q3tcubh7jyd5je4y4udzh3&amp;dl=0","Click to download SizeChart")</f>
      </c>
      <c r="C2665" s="0" t="inlineStr">
        <is>
          <t>Cleopatra Women's Down Fill Puffer Jacket</t>
        </is>
      </c>
      <c r="D2665" s="0" t="inlineStr">
        <is>
          <t>'108920</t>
        </is>
      </c>
      <c r="E2665" s="0" t="inlineStr">
        <is>
          <t>ISU CLEOPATRA:108920D-XL</t>
        </is>
      </c>
      <c r="F2665" s="0" t="inlineStr">
        <is>
          <t>'800108920046</t>
        </is>
      </c>
      <c r="G2665" s="0" t="inlineStr">
        <is>
          <t>WOMENS</t>
        </is>
      </c>
      <c r="H2665" s="0" t="inlineStr">
        <is>
          <t>XL</t>
        </is>
      </c>
      <c r="I2665" s="0">
        <v>149.99</v>
      </c>
      <c r="J2665" s="0">
        <v>11</v>
      </c>
    </row>
    <row r="2666" spans="1:10" customHeight="0">
      <c r="A2666" s="0">
        <f>HYPERLINK("https://dl.dropboxusercontent.com/scl/fi/15j8uia16ot8gwexuyg5n/108920-af.jpg?rlkey=0qgggnnbhzojd7whf7kmduc1q&amp;dl=0","Click to download Image")</f>
      </c>
      <c r="B2666" s="0">
        <f>HYPERLINK("https://dl.dropboxusercontent.com/scl/fi/w301eufogv8kl8f804zyn/womens-size-chartscleopatra.jpg?rlkey=m11q3tcubh7jyd5je4y4udzh3&amp;dl=0","Click to download SizeChart")</f>
      </c>
      <c r="C2666" s="0" t="inlineStr">
        <is>
          <t>Cleopatra Women's Down Fill Puffer Jacket</t>
        </is>
      </c>
      <c r="D2666" s="0" t="inlineStr">
        <is>
          <t>'108920</t>
        </is>
      </c>
      <c r="E2666" s="0" t="inlineStr">
        <is>
          <t>ISU CLEOPATRA:108920E-2XL</t>
        </is>
      </c>
      <c r="F2666" s="0" t="inlineStr">
        <is>
          <t>'800108920053</t>
        </is>
      </c>
      <c r="G2666" s="0" t="inlineStr">
        <is>
          <t>WOMENS</t>
        </is>
      </c>
      <c r="H2666" s="0" t="inlineStr">
        <is>
          <t>2XL</t>
        </is>
      </c>
      <c r="I2666" s="0">
        <v>151.99</v>
      </c>
      <c r="J2666" s="0">
        <v>5</v>
      </c>
    </row>
    <row r="2667" spans="1:10" customHeight="0">
      <c r="A2667" s="0">
        <f>HYPERLINK("https://dl.dropboxusercontent.com/scl/fi/15j8uia16ot8gwexuyg5n/108920-af.jpg?rlkey=0qgggnnbhzojd7whf7kmduc1q&amp;dl=0","Click to download Image")</f>
      </c>
      <c r="B2667" s="0">
        <f>HYPERLINK("https://dl.dropboxusercontent.com/scl/fi/w301eufogv8kl8f804zyn/womens-size-chartscleopatra.jpg?rlkey=m11q3tcubh7jyd5je4y4udzh3&amp;dl=0","Click to download SizeChart")</f>
      </c>
      <c r="C2667" s="0" t="inlineStr">
        <is>
          <t>Cleopatra Women's Down Fill Puffer Jacket</t>
        </is>
      </c>
      <c r="D2667" s="0" t="inlineStr">
        <is>
          <t>'108920</t>
        </is>
      </c>
      <c r="E2667" s="0" t="inlineStr">
        <is>
          <t>ISU CLEOPATRA:108920F-3XL</t>
        </is>
      </c>
      <c r="F2667" s="0" t="inlineStr">
        <is>
          <t>'800108920060</t>
        </is>
      </c>
      <c r="G2667" s="0" t="inlineStr">
        <is>
          <t>WOMENS</t>
        </is>
      </c>
      <c r="H2667" s="0" t="inlineStr">
        <is>
          <t>3XL</t>
        </is>
      </c>
      <c r="I2667" s="0">
        <v>151.99</v>
      </c>
      <c r="J2667" s="0">
        <v>5</v>
      </c>
    </row>
    <row r="2668" spans="1:10" customHeight="0">
      <c r="A2668" s="0">
        <f>HYPERLINK("https://dl.dropboxusercontent.com/scl/fi/ofpvo6g5gsdj8i8q8tqsk/109003af.jpg?rlkey=uqqlm4ohltdi8ag63qcsmg2bo&amp;dl=0","Click to download Image")</f>
      </c>
      <c r="B2668" s="0">
        <f>HYPERLINK("https://dl.dropboxusercontent.com/scl/fi/w301eufogv8kl8f804zyn/womens-size-chartscleopatra.jpg?rlkey=m11q3tcubh7jyd5je4y4udzh3&amp;dl=0","Click to download SizeChart")</f>
      </c>
      <c r="C2668" s="0" t="inlineStr">
        <is>
          <t>Cleopatra Women's Down Fill Puffer Jacket</t>
        </is>
      </c>
      <c r="D2668" s="0" t="inlineStr">
        <is>
          <t>'109003</t>
        </is>
      </c>
      <c r="E2668" s="0" t="inlineStr">
        <is>
          <t>ISU CLEOPATRA:109003A - S</t>
        </is>
      </c>
      <c r="F2668" s="0" t="inlineStr">
        <is>
          <t>'800109003014</t>
        </is>
      </c>
      <c r="G2668" s="0" t="inlineStr">
        <is>
          <t>WOMENS</t>
        </is>
      </c>
      <c r="H2668" s="0" t="inlineStr">
        <is>
          <t>S</t>
        </is>
      </c>
      <c r="I2668" s="0">
        <v>149.99</v>
      </c>
      <c r="J2668" s="0">
        <v>4</v>
      </c>
    </row>
    <row r="2669" spans="1:10" customHeight="0">
      <c r="A2669" s="0">
        <f>HYPERLINK("https://dl.dropboxusercontent.com/scl/fi/ofpvo6g5gsdj8i8q8tqsk/109003af.jpg?rlkey=uqqlm4ohltdi8ag63qcsmg2bo&amp;dl=0","Click to download Image")</f>
      </c>
      <c r="B2669" s="0">
        <f>HYPERLINK("https://dl.dropboxusercontent.com/scl/fi/w301eufogv8kl8f804zyn/womens-size-chartscleopatra.jpg?rlkey=m11q3tcubh7jyd5je4y4udzh3&amp;dl=0","Click to download SizeChart")</f>
      </c>
      <c r="C2669" s="0" t="inlineStr">
        <is>
          <t>Cleopatra Women's Down Fill Puffer Jacket</t>
        </is>
      </c>
      <c r="D2669" s="0" t="inlineStr">
        <is>
          <t>'109003</t>
        </is>
      </c>
      <c r="E2669" s="0" t="inlineStr">
        <is>
          <t>ISU CLEOPATRA:109003B - M</t>
        </is>
      </c>
      <c r="F2669" s="0" t="inlineStr">
        <is>
          <t>'800109003021</t>
        </is>
      </c>
      <c r="G2669" s="0" t="inlineStr">
        <is>
          <t>WOMENS</t>
        </is>
      </c>
      <c r="H2669" s="0" t="inlineStr">
        <is>
          <t>M</t>
        </is>
      </c>
      <c r="I2669" s="0">
        <v>149.99</v>
      </c>
      <c r="J2669" s="0">
        <v>8</v>
      </c>
    </row>
    <row r="2670" spans="1:10" customHeight="0">
      <c r="A2670" s="0">
        <f>HYPERLINK("https://dl.dropboxusercontent.com/scl/fi/ofpvo6g5gsdj8i8q8tqsk/109003af.jpg?rlkey=uqqlm4ohltdi8ag63qcsmg2bo&amp;dl=0","Click to download Image")</f>
      </c>
      <c r="B2670" s="0">
        <f>HYPERLINK("https://dl.dropboxusercontent.com/scl/fi/w301eufogv8kl8f804zyn/womens-size-chartscleopatra.jpg?rlkey=m11q3tcubh7jyd5je4y4udzh3&amp;dl=0","Click to download SizeChart")</f>
      </c>
      <c r="C2670" s="0" t="inlineStr">
        <is>
          <t>Cleopatra Women's Down Fill Puffer Jacket</t>
        </is>
      </c>
      <c r="D2670" s="0" t="inlineStr">
        <is>
          <t>'109003</t>
        </is>
      </c>
      <c r="E2670" s="0" t="inlineStr">
        <is>
          <t>ISU CLEOPATRA:109003C - L</t>
        </is>
      </c>
      <c r="F2670" s="0" t="inlineStr">
        <is>
          <t>'800109003038</t>
        </is>
      </c>
      <c r="G2670" s="0" t="inlineStr">
        <is>
          <t>WOMENS</t>
        </is>
      </c>
      <c r="H2670" s="0" t="inlineStr">
        <is>
          <t>L</t>
        </is>
      </c>
      <c r="I2670" s="0">
        <v>149.99</v>
      </c>
      <c r="J2670" s="0">
        <v>8</v>
      </c>
    </row>
    <row r="2671" spans="1:10" customHeight="0">
      <c r="A2671" s="0">
        <f>HYPERLINK("https://dl.dropboxusercontent.com/scl/fi/ofpvo6g5gsdj8i8q8tqsk/109003af.jpg?rlkey=uqqlm4ohltdi8ag63qcsmg2bo&amp;dl=0","Click to download Image")</f>
      </c>
      <c r="B2671" s="0">
        <f>HYPERLINK("https://dl.dropboxusercontent.com/scl/fi/w301eufogv8kl8f804zyn/womens-size-chartscleopatra.jpg?rlkey=m11q3tcubh7jyd5je4y4udzh3&amp;dl=0","Click to download SizeChart")</f>
      </c>
      <c r="C2671" s="0" t="inlineStr">
        <is>
          <t>Cleopatra Women's Down Fill Puffer Jacket</t>
        </is>
      </c>
      <c r="D2671" s="0" t="inlineStr">
        <is>
          <t>'109003</t>
        </is>
      </c>
      <c r="E2671" s="0" t="inlineStr">
        <is>
          <t>ISU CLEOPATRA:109003D - XL</t>
        </is>
      </c>
      <c r="F2671" s="0" t="inlineStr">
        <is>
          <t>'800109003045</t>
        </is>
      </c>
      <c r="G2671" s="0" t="inlineStr">
        <is>
          <t>WOMENS</t>
        </is>
      </c>
      <c r="H2671" s="0" t="inlineStr">
        <is>
          <t>XL</t>
        </is>
      </c>
      <c r="I2671" s="0">
        <v>149.99</v>
      </c>
      <c r="J2671" s="0">
        <v>4</v>
      </c>
    </row>
    <row r="2672" spans="1:10" customHeight="0">
      <c r="A2672" s="0">
        <f>HYPERLINK("https://dl.dropboxusercontent.com/scl/fi/ofpvo6g5gsdj8i8q8tqsk/109003af.jpg?rlkey=uqqlm4ohltdi8ag63qcsmg2bo&amp;dl=0","Click to download Image")</f>
      </c>
      <c r="B2672" s="0">
        <f>HYPERLINK("https://dl.dropboxusercontent.com/scl/fi/w301eufogv8kl8f804zyn/womens-size-chartscleopatra.jpg?rlkey=m11q3tcubh7jyd5je4y4udzh3&amp;dl=0","Click to download SizeChart")</f>
      </c>
      <c r="C2672" s="0" t="inlineStr">
        <is>
          <t>Cleopatra Women's Down Fill Puffer Jacket</t>
        </is>
      </c>
      <c r="D2672" s="0" t="inlineStr">
        <is>
          <t>'109003</t>
        </is>
      </c>
      <c r="E2672" s="0" t="inlineStr">
        <is>
          <t>ISU CLEOPATRA:109003E - 2XL</t>
        </is>
      </c>
      <c r="F2672" s="0" t="inlineStr">
        <is>
          <t>'800109003052</t>
        </is>
      </c>
      <c r="G2672" s="0" t="inlineStr">
        <is>
          <t>WOMENS</t>
        </is>
      </c>
      <c r="H2672" s="0" t="inlineStr">
        <is>
          <t>2XL</t>
        </is>
      </c>
      <c r="I2672" s="0">
        <v>151.99</v>
      </c>
      <c r="J2672" s="0">
        <v>1</v>
      </c>
    </row>
    <row r="2673" spans="1:10" customHeight="0">
      <c r="A2673" s="0">
        <f>HYPERLINK("https://dl.dropboxusercontent.com/scl/fi/ofpvo6g5gsdj8i8q8tqsk/109003af.jpg?rlkey=uqqlm4ohltdi8ag63qcsmg2bo&amp;dl=0","Click to download Image")</f>
      </c>
      <c r="B2673" s="0">
        <f>HYPERLINK("https://dl.dropboxusercontent.com/scl/fi/w301eufogv8kl8f804zyn/womens-size-chartscleopatra.jpg?rlkey=m11q3tcubh7jyd5je4y4udzh3&amp;dl=0","Click to download SizeChart")</f>
      </c>
      <c r="C2673" s="0" t="inlineStr">
        <is>
          <t>Cleopatra Women's Down Fill Puffer Jacket</t>
        </is>
      </c>
      <c r="D2673" s="0" t="inlineStr">
        <is>
          <t>'109003</t>
        </is>
      </c>
      <c r="E2673" s="0" t="inlineStr">
        <is>
          <t>ISU CLEOPATRA:109003F - 3XL</t>
        </is>
      </c>
      <c r="F2673" s="0" t="inlineStr">
        <is>
          <t>'800109003069</t>
        </is>
      </c>
      <c r="G2673" s="0" t="inlineStr">
        <is>
          <t>WOMENS</t>
        </is>
      </c>
      <c r="H2673" s="0" t="inlineStr">
        <is>
          <t>3XL</t>
        </is>
      </c>
      <c r="I2673" s="0">
        <v>151.99</v>
      </c>
      <c r="J2673" s="0">
        <v>1</v>
      </c>
    </row>
    <row r="2674" spans="1:10" customHeight="0">
      <c r="A2674" s="0">
        <f>HYPERLINK("https://dl.dropboxusercontent.com/scl/fi/wbch3pzd13wntutkfr8qt/108996af.jpg?rlkey=5a2h36liy8aike9klq66b31g4&amp;dl=0","Click to download Image")</f>
      </c>
      <c r="B2674" s="0">
        <f>HYPERLINK("https://dl.dropboxusercontent.com/scl/fi/w301eufogv8kl8f804zyn/womens-size-chartscleopatra.jpg?rlkey=m11q3tcubh7jyd5je4y4udzh3&amp;dl=0","Click to download SizeChart")</f>
      </c>
      <c r="C2674" s="0" t="inlineStr">
        <is>
          <t>Cleopatra Women's Down Fill Puffer Jacket</t>
        </is>
      </c>
      <c r="D2674" s="0" t="inlineStr">
        <is>
          <t>'108996</t>
        </is>
      </c>
      <c r="E2674" s="0" t="inlineStr">
        <is>
          <t>ISU CLEOPATRA -WHITE:108996A-S</t>
        </is>
      </c>
      <c r="F2674" s="0" t="inlineStr">
        <is>
          <t>'800108996010</t>
        </is>
      </c>
      <c r="G2674" s="0" t="inlineStr">
        <is>
          <t>WOMENS</t>
        </is>
      </c>
      <c r="H2674" s="0" t="inlineStr">
        <is>
          <t>S</t>
        </is>
      </c>
      <c r="I2674" s="0">
        <v>149.99</v>
      </c>
      <c r="J2674" s="0">
        <v>4</v>
      </c>
    </row>
    <row r="2675" spans="1:10" customHeight="0">
      <c r="A2675" s="0">
        <f>HYPERLINK("https://dl.dropboxusercontent.com/scl/fi/wbch3pzd13wntutkfr8qt/108996af.jpg?rlkey=5a2h36liy8aike9klq66b31g4&amp;dl=0","Click to download Image")</f>
      </c>
      <c r="B2675" s="0">
        <f>HYPERLINK("https://dl.dropboxusercontent.com/scl/fi/w301eufogv8kl8f804zyn/womens-size-chartscleopatra.jpg?rlkey=m11q3tcubh7jyd5je4y4udzh3&amp;dl=0","Click to download SizeChart")</f>
      </c>
      <c r="C2675" s="0" t="inlineStr">
        <is>
          <t>Cleopatra Women's Down Fill Puffer Jacket</t>
        </is>
      </c>
      <c r="D2675" s="0" t="inlineStr">
        <is>
          <t>'108996</t>
        </is>
      </c>
      <c r="E2675" s="0" t="inlineStr">
        <is>
          <t>ISU CLEOPATRA -WHITE:108996B-M</t>
        </is>
      </c>
      <c r="F2675" s="0" t="inlineStr">
        <is>
          <t>'800108996027</t>
        </is>
      </c>
      <c r="G2675" s="0" t="inlineStr">
        <is>
          <t>WOMENS</t>
        </is>
      </c>
      <c r="H2675" s="0" t="inlineStr">
        <is>
          <t>M</t>
        </is>
      </c>
      <c r="I2675" s="0">
        <v>149.99</v>
      </c>
      <c r="J2675" s="0">
        <v>7</v>
      </c>
    </row>
    <row r="2676" spans="1:10" customHeight="0">
      <c r="A2676" s="0">
        <f>HYPERLINK("https://dl.dropboxusercontent.com/scl/fi/wbch3pzd13wntutkfr8qt/108996af.jpg?rlkey=5a2h36liy8aike9klq66b31g4&amp;dl=0","Click to download Image")</f>
      </c>
      <c r="B2676" s="0">
        <f>HYPERLINK("https://dl.dropboxusercontent.com/scl/fi/w301eufogv8kl8f804zyn/womens-size-chartscleopatra.jpg?rlkey=m11q3tcubh7jyd5je4y4udzh3&amp;dl=0","Click to download SizeChart")</f>
      </c>
      <c r="C2676" s="0" t="inlineStr">
        <is>
          <t>Cleopatra Women's Down Fill Puffer Jacket</t>
        </is>
      </c>
      <c r="D2676" s="0" t="inlineStr">
        <is>
          <t>'108996</t>
        </is>
      </c>
      <c r="E2676" s="0" t="inlineStr">
        <is>
          <t>ISU CLEOPATRA -WHITE:108996C-L</t>
        </is>
      </c>
      <c r="F2676" s="0" t="inlineStr">
        <is>
          <t>'800108996034</t>
        </is>
      </c>
      <c r="G2676" s="0" t="inlineStr">
        <is>
          <t>WOMENS</t>
        </is>
      </c>
      <c r="H2676" s="0" t="inlineStr">
        <is>
          <t>L</t>
        </is>
      </c>
      <c r="I2676" s="0">
        <v>149.99</v>
      </c>
      <c r="J2676" s="0">
        <v>8</v>
      </c>
    </row>
    <row r="2677" spans="1:10" customHeight="0">
      <c r="A2677" s="0">
        <f>HYPERLINK("https://dl.dropboxusercontent.com/scl/fi/wbch3pzd13wntutkfr8qt/108996af.jpg?rlkey=5a2h36liy8aike9klq66b31g4&amp;dl=0","Click to download Image")</f>
      </c>
      <c r="B2677" s="0">
        <f>HYPERLINK("https://dl.dropboxusercontent.com/scl/fi/w301eufogv8kl8f804zyn/womens-size-chartscleopatra.jpg?rlkey=m11q3tcubh7jyd5je4y4udzh3&amp;dl=0","Click to download SizeChart")</f>
      </c>
      <c r="C2677" s="0" t="inlineStr">
        <is>
          <t>Cleopatra Women's Down Fill Puffer Jacket</t>
        </is>
      </c>
      <c r="D2677" s="0" t="inlineStr">
        <is>
          <t>'108996</t>
        </is>
      </c>
      <c r="E2677" s="0" t="inlineStr">
        <is>
          <t>ISU CLEOPATRA -WHITE:108996D-XL</t>
        </is>
      </c>
      <c r="F2677" s="0" t="inlineStr">
        <is>
          <t>'800108996041</t>
        </is>
      </c>
      <c r="G2677" s="0" t="inlineStr">
        <is>
          <t>WOMENS</t>
        </is>
      </c>
      <c r="H2677" s="0" t="inlineStr">
        <is>
          <t>XL</t>
        </is>
      </c>
      <c r="I2677" s="0">
        <v>149.99</v>
      </c>
      <c r="J2677" s="0">
        <v>4</v>
      </c>
    </row>
    <row r="2678" spans="1:10" customHeight="0">
      <c r="A2678" s="0">
        <f>HYPERLINK("https://dl.dropboxusercontent.com/scl/fi/wbch3pzd13wntutkfr8qt/108996af.jpg?rlkey=5a2h36liy8aike9klq66b31g4&amp;dl=0","Click to download Image")</f>
      </c>
      <c r="B2678" s="0">
        <f>HYPERLINK("https://dl.dropboxusercontent.com/scl/fi/w301eufogv8kl8f804zyn/womens-size-chartscleopatra.jpg?rlkey=m11q3tcubh7jyd5je4y4udzh3&amp;dl=0","Click to download SizeChart")</f>
      </c>
      <c r="C2678" s="0" t="inlineStr">
        <is>
          <t>Cleopatra Women's Down Fill Puffer Jacket</t>
        </is>
      </c>
      <c r="D2678" s="0" t="inlineStr">
        <is>
          <t>'108996</t>
        </is>
      </c>
      <c r="E2678" s="0" t="inlineStr">
        <is>
          <t>ISU CLEOPATRA -WHITE:108996E-2XL</t>
        </is>
      </c>
      <c r="F2678" s="0" t="inlineStr">
        <is>
          <t>'800108996058</t>
        </is>
      </c>
      <c r="G2678" s="0" t="inlineStr">
        <is>
          <t>WOMENS</t>
        </is>
      </c>
      <c r="H2678" s="0" t="inlineStr">
        <is>
          <t>2XL</t>
        </is>
      </c>
      <c r="I2678" s="0">
        <v>151.99</v>
      </c>
      <c r="J2678" s="0">
        <v>1</v>
      </c>
    </row>
    <row r="2679" spans="1:10" customHeight="0">
      <c r="A2679" s="0">
        <f>HYPERLINK("https://dl.dropboxusercontent.com/scl/fi/wbch3pzd13wntutkfr8qt/108996af.jpg?rlkey=5a2h36liy8aike9klq66b31g4&amp;dl=0","Click to download Image")</f>
      </c>
      <c r="B2679" s="0">
        <f>HYPERLINK("https://dl.dropboxusercontent.com/scl/fi/w301eufogv8kl8f804zyn/womens-size-chartscleopatra.jpg?rlkey=m11q3tcubh7jyd5je4y4udzh3&amp;dl=0","Click to download SizeChart")</f>
      </c>
      <c r="C2679" s="0" t="inlineStr">
        <is>
          <t>Cleopatra Women's Down Fill Puffer Jacket</t>
        </is>
      </c>
      <c r="D2679" s="0" t="inlineStr">
        <is>
          <t>'108996</t>
        </is>
      </c>
      <c r="E2679" s="0" t="inlineStr">
        <is>
          <t>ISU CLEOPATRA -WHITE:108996F-3XL</t>
        </is>
      </c>
      <c r="F2679" s="0" t="inlineStr">
        <is>
          <t>'800108996065</t>
        </is>
      </c>
      <c r="G2679" s="0" t="inlineStr">
        <is>
          <t>WOMENS</t>
        </is>
      </c>
      <c r="H2679" s="0" t="inlineStr">
        <is>
          <t>3XL</t>
        </is>
      </c>
      <c r="I2679" s="0">
        <v>151.99</v>
      </c>
      <c r="J2679" s="0">
        <v>1</v>
      </c>
    </row>
    <row r="2680" spans="1:10" customHeight="0">
      <c r="A2680" s="0">
        <f>HYPERLINK("https://dl.dropboxusercontent.com/scl/fi/mx5aaxl1ew9c28yzdde4r/109184-f.jpg?rlkey=wappbzbec64mg33ifgym2ql52&amp;dl=0","Click to download Image")</f>
      </c>
      <c r="B2680" s="0">
        <f>HYPERLINK("https://dl.dropboxusercontent.com/scl/fi/mucr3prtsfve8pzfiblkv/womens-size-chartslori.jpg?rlkey=lrvsxwk32zh04bvemlwbqpmo7&amp;dl=0","Click to download SizeChart")</f>
      </c>
      <c r="C2680" s="0" t="inlineStr">
        <is>
          <t>Iowa Lori Quilted Vest Premium Black</t>
        </is>
      </c>
      <c r="D2680" s="0" t="inlineStr">
        <is>
          <t>'109184</t>
        </is>
      </c>
      <c r="E2680" s="0" t="inlineStr">
        <is>
          <t>ISU LORI SILVER:109184A-S</t>
        </is>
      </c>
      <c r="F2680" s="0" t="inlineStr">
        <is>
          <t>'800109184010</t>
        </is>
      </c>
      <c r="G2680" s="0" t="inlineStr">
        <is>
          <t>WOMENS</t>
        </is>
      </c>
      <c r="H2680" s="0" t="inlineStr">
        <is>
          <t>S</t>
        </is>
      </c>
      <c r="I2680" s="0">
        <v>59.99</v>
      </c>
      <c r="J2680" s="0">
        <v>2</v>
      </c>
    </row>
    <row r="2681" spans="1:10" customHeight="0">
      <c r="A2681" s="0">
        <f>HYPERLINK("https://dl.dropboxusercontent.com/scl/fi/mx5aaxl1ew9c28yzdde4r/109184-f.jpg?rlkey=wappbzbec64mg33ifgym2ql52&amp;dl=0","Click to download Image")</f>
      </c>
      <c r="B2681" s="0">
        <f>HYPERLINK("https://dl.dropboxusercontent.com/scl/fi/mucr3prtsfve8pzfiblkv/womens-size-chartslori.jpg?rlkey=lrvsxwk32zh04bvemlwbqpmo7&amp;dl=0","Click to download SizeChart")</f>
      </c>
      <c r="C2681" s="0" t="inlineStr">
        <is>
          <t>Iowa Lori Quilted Vest Premium Black</t>
        </is>
      </c>
      <c r="D2681" s="0" t="inlineStr">
        <is>
          <t>'109184</t>
        </is>
      </c>
      <c r="E2681" s="0" t="inlineStr">
        <is>
          <t>ISU LORI SILVER:109184B-M</t>
        </is>
      </c>
      <c r="F2681" s="0" t="inlineStr">
        <is>
          <t>'800109184027</t>
        </is>
      </c>
      <c r="G2681" s="0" t="inlineStr">
        <is>
          <t>WOMENS</t>
        </is>
      </c>
      <c r="H2681" s="0" t="inlineStr">
        <is>
          <t>M</t>
        </is>
      </c>
      <c r="I2681" s="0">
        <v>59.99</v>
      </c>
      <c r="J2681" s="0">
        <v>3</v>
      </c>
    </row>
    <row r="2682" spans="1:10" customHeight="0">
      <c r="A2682" s="0">
        <f>HYPERLINK("https://dl.dropboxusercontent.com/scl/fi/mx5aaxl1ew9c28yzdde4r/109184-f.jpg?rlkey=wappbzbec64mg33ifgym2ql52&amp;dl=0","Click to download Image")</f>
      </c>
      <c r="B2682" s="0">
        <f>HYPERLINK("https://dl.dropboxusercontent.com/scl/fi/mucr3prtsfve8pzfiblkv/womens-size-chartslori.jpg?rlkey=lrvsxwk32zh04bvemlwbqpmo7&amp;dl=0","Click to download SizeChart")</f>
      </c>
      <c r="C2682" s="0" t="inlineStr">
        <is>
          <t>Iowa Lori Quilted Vest Premium Black</t>
        </is>
      </c>
      <c r="D2682" s="0" t="inlineStr">
        <is>
          <t>'109184</t>
        </is>
      </c>
      <c r="E2682" s="0" t="inlineStr">
        <is>
          <t>ISU LORI SILVER:109184C-L</t>
        </is>
      </c>
      <c r="F2682" s="0" t="inlineStr">
        <is>
          <t>'800109184034</t>
        </is>
      </c>
      <c r="G2682" s="0" t="inlineStr">
        <is>
          <t>WOMENS</t>
        </is>
      </c>
      <c r="H2682" s="0" t="inlineStr">
        <is>
          <t>L</t>
        </is>
      </c>
      <c r="I2682" s="0">
        <v>59.99</v>
      </c>
      <c r="J2682" s="0">
        <v>3</v>
      </c>
    </row>
    <row r="2683" spans="1:10" customHeight="0">
      <c r="A2683" s="0">
        <f>HYPERLINK("https://dl.dropboxusercontent.com/scl/fi/mx5aaxl1ew9c28yzdde4r/109184-f.jpg?rlkey=wappbzbec64mg33ifgym2ql52&amp;dl=0","Click to download Image")</f>
      </c>
      <c r="B2683" s="0">
        <f>HYPERLINK("https://dl.dropboxusercontent.com/scl/fi/mucr3prtsfve8pzfiblkv/womens-size-chartslori.jpg?rlkey=lrvsxwk32zh04bvemlwbqpmo7&amp;dl=0","Click to download SizeChart")</f>
      </c>
      <c r="C2683" s="0" t="inlineStr">
        <is>
          <t>Iowa Lori Quilted Vest Premium Black</t>
        </is>
      </c>
      <c r="D2683" s="0" t="inlineStr">
        <is>
          <t>'109184</t>
        </is>
      </c>
      <c r="E2683" s="0" t="inlineStr">
        <is>
          <t>ISU LORI SILVER:109184D-XL</t>
        </is>
      </c>
      <c r="F2683" s="0" t="inlineStr">
        <is>
          <t>'800109184041</t>
        </is>
      </c>
      <c r="G2683" s="0" t="inlineStr">
        <is>
          <t>WOMENS</t>
        </is>
      </c>
      <c r="H2683" s="0" t="inlineStr">
        <is>
          <t>XL</t>
        </is>
      </c>
      <c r="I2683" s="0">
        <v>59.99</v>
      </c>
      <c r="J2683" s="0">
        <v>2</v>
      </c>
    </row>
    <row r="2684" spans="1:10" customHeight="0">
      <c r="A2684" s="0">
        <f>HYPERLINK("https://dl.dropboxusercontent.com/scl/fi/mx5aaxl1ew9c28yzdde4r/109184-f.jpg?rlkey=wappbzbec64mg33ifgym2ql52&amp;dl=0","Click to download Image")</f>
      </c>
      <c r="B2684" s="0">
        <f>HYPERLINK("https://dl.dropboxusercontent.com/scl/fi/mucr3prtsfve8pzfiblkv/womens-size-chartslori.jpg?rlkey=lrvsxwk32zh04bvemlwbqpmo7&amp;dl=0","Click to download SizeChart")</f>
      </c>
      <c r="C2684" s="0" t="inlineStr">
        <is>
          <t>Iowa Lori Quilted Vest Premium Black</t>
        </is>
      </c>
      <c r="D2684" s="0" t="inlineStr">
        <is>
          <t>'109184</t>
        </is>
      </c>
      <c r="E2684" s="0" t="inlineStr">
        <is>
          <t>ISU LORI SILVER:109184E-2XL</t>
        </is>
      </c>
      <c r="F2684" s="0" t="inlineStr">
        <is>
          <t>'800109184058</t>
        </is>
      </c>
      <c r="G2684" s="0" t="inlineStr">
        <is>
          <t>WOMENS</t>
        </is>
      </c>
      <c r="H2684" s="0" t="inlineStr">
        <is>
          <t>2XL</t>
        </is>
      </c>
      <c r="I2684" s="0">
        <v>61.99</v>
      </c>
      <c r="J2684" s="0">
        <v>1</v>
      </c>
    </row>
    <row r="2685" spans="1:10" customHeight="0">
      <c r="A2685" s="0">
        <f>HYPERLINK("https://dl.dropboxusercontent.com/scl/fi/mx5aaxl1ew9c28yzdde4r/109184-f.jpg?rlkey=wappbzbec64mg33ifgym2ql52&amp;dl=0","Click to download Image")</f>
      </c>
      <c r="B2685" s="0">
        <f>HYPERLINK("https://dl.dropboxusercontent.com/scl/fi/mucr3prtsfve8pzfiblkv/womens-size-chartslori.jpg?rlkey=lrvsxwk32zh04bvemlwbqpmo7&amp;dl=0","Click to download SizeChart")</f>
      </c>
      <c r="C2685" s="0" t="inlineStr">
        <is>
          <t>Iowa Lori Quilted Vest Premium Black</t>
        </is>
      </c>
      <c r="D2685" s="0" t="inlineStr">
        <is>
          <t>'109184</t>
        </is>
      </c>
      <c r="E2685" s="0" t="inlineStr">
        <is>
          <t>ISU LORI SILVER:109184F-3XL</t>
        </is>
      </c>
      <c r="F2685" s="0" t="inlineStr">
        <is>
          <t>'800109184065</t>
        </is>
      </c>
      <c r="G2685" s="0" t="inlineStr">
        <is>
          <t>WOMENS</t>
        </is>
      </c>
      <c r="H2685" s="0" t="inlineStr">
        <is>
          <t>3XL</t>
        </is>
      </c>
      <c r="I2685" s="0">
        <v>61.99</v>
      </c>
      <c r="J2685" s="0">
        <v>1</v>
      </c>
    </row>
    <row r="2686" spans="1:10" customHeight="0">
      <c r="A2686" s="0">
        <f>HYPERLINK("https://dl.dropboxusercontent.com/scl/fi/gv2whqruwzxgxoma6631v/114519-af.png?rlkey=assriab4b8w9vvhkxh3p6x7u0&amp;dl=0","Click to download Image")</f>
      </c>
      <c r="B2686" s="0">
        <f>HYPERLINK("https://dl.dropboxusercontent.com/scl/fi/tzhaolttfeevrrndyuqej/womens-t-shirt-size-chartsemerald.jpg?rlkey=zu2tbjlgp4gni06u8r33mrk58&amp;dl=0","Click to download SizeChart")</f>
      </c>
      <c r="C2686" s="0" t="inlineStr">
        <is>
          <t>Emerald Women's Scallop Shirt</t>
        </is>
      </c>
      <c r="D2686" s="0" t="inlineStr">
        <is>
          <t>'114519</t>
        </is>
      </c>
      <c r="E2686" s="0" t="inlineStr">
        <is>
          <t>ISU EMERALD W CARDINAL:114519A - S</t>
        </is>
      </c>
      <c r="F2686" s="0" t="inlineStr">
        <is>
          <t>'000000000000</t>
        </is>
      </c>
      <c r="G2686" s="0" t="inlineStr">
        <is>
          <t>WOMENS</t>
        </is>
      </c>
      <c r="H2686" s="0" t="inlineStr">
        <is>
          <t>S</t>
        </is>
      </c>
      <c r="I2686" s="0">
        <v>39.99</v>
      </c>
      <c r="J2686" s="0">
        <v>7</v>
      </c>
    </row>
    <row r="2687" spans="1:10" customHeight="0">
      <c r="A2687" s="0">
        <f>HYPERLINK("https://dl.dropboxusercontent.com/scl/fi/gv2whqruwzxgxoma6631v/114519-af.png?rlkey=assriab4b8w9vvhkxh3p6x7u0&amp;dl=0","Click to download Image")</f>
      </c>
      <c r="B2687" s="0">
        <f>HYPERLINK("https://dl.dropboxusercontent.com/scl/fi/tzhaolttfeevrrndyuqej/womens-t-shirt-size-chartsemerald.jpg?rlkey=zu2tbjlgp4gni06u8r33mrk58&amp;dl=0","Click to download SizeChart")</f>
      </c>
      <c r="C2687" s="0" t="inlineStr">
        <is>
          <t>Emerald Women's Scallop Shirt</t>
        </is>
      </c>
      <c r="D2687" s="0" t="inlineStr">
        <is>
          <t>'114519</t>
        </is>
      </c>
      <c r="E2687" s="0" t="inlineStr">
        <is>
          <t>ISU EMERALD W CARDINAL:114519B - M</t>
        </is>
      </c>
      <c r="F2687" s="0" t="inlineStr">
        <is>
          <t>'000000000000</t>
        </is>
      </c>
      <c r="G2687" s="0" t="inlineStr">
        <is>
          <t>WOMENS</t>
        </is>
      </c>
      <c r="H2687" s="0" t="inlineStr">
        <is>
          <t>M</t>
        </is>
      </c>
      <c r="I2687" s="0">
        <v>39.99</v>
      </c>
      <c r="J2687" s="0">
        <v>15</v>
      </c>
    </row>
    <row r="2688" spans="1:10" customHeight="0">
      <c r="A2688" s="0">
        <f>HYPERLINK("https://dl.dropboxusercontent.com/scl/fi/gv2whqruwzxgxoma6631v/114519-af.png?rlkey=assriab4b8w9vvhkxh3p6x7u0&amp;dl=0","Click to download Image")</f>
      </c>
      <c r="B2688" s="0">
        <f>HYPERLINK("https://dl.dropboxusercontent.com/scl/fi/tzhaolttfeevrrndyuqej/womens-t-shirt-size-chartsemerald.jpg?rlkey=zu2tbjlgp4gni06u8r33mrk58&amp;dl=0","Click to download SizeChart")</f>
      </c>
      <c r="C2688" s="0" t="inlineStr">
        <is>
          <t>Emerald Women's Scallop Shirt</t>
        </is>
      </c>
      <c r="D2688" s="0" t="inlineStr">
        <is>
          <t>'114519</t>
        </is>
      </c>
      <c r="E2688" s="0" t="inlineStr">
        <is>
          <t>ISU EMERALD W CARDINAL:114519C - L</t>
        </is>
      </c>
      <c r="F2688" s="0" t="inlineStr">
        <is>
          <t>'000000000000</t>
        </is>
      </c>
      <c r="G2688" s="0" t="inlineStr">
        <is>
          <t>WOMENS</t>
        </is>
      </c>
      <c r="H2688" s="0" t="inlineStr">
        <is>
          <t>L</t>
        </is>
      </c>
      <c r="I2688" s="0">
        <v>39.99</v>
      </c>
      <c r="J2688" s="0">
        <v>13</v>
      </c>
    </row>
    <row r="2689" spans="1:10" customHeight="0">
      <c r="A2689" s="0">
        <f>HYPERLINK("https://dl.dropboxusercontent.com/scl/fi/gv2whqruwzxgxoma6631v/114519-af.png?rlkey=assriab4b8w9vvhkxh3p6x7u0&amp;dl=0","Click to download Image")</f>
      </c>
      <c r="B2689" s="0">
        <f>HYPERLINK("https://dl.dropboxusercontent.com/scl/fi/tzhaolttfeevrrndyuqej/womens-t-shirt-size-chartsemerald.jpg?rlkey=zu2tbjlgp4gni06u8r33mrk58&amp;dl=0","Click to download SizeChart")</f>
      </c>
      <c r="C2689" s="0" t="inlineStr">
        <is>
          <t>Emerald Women's Scallop Shirt</t>
        </is>
      </c>
      <c r="D2689" s="0" t="inlineStr">
        <is>
          <t>'114519</t>
        </is>
      </c>
      <c r="E2689" s="0" t="inlineStr">
        <is>
          <t>ISU EMERALD W CARDINAL:114519D - XL</t>
        </is>
      </c>
      <c r="F2689" s="0" t="inlineStr">
        <is>
          <t>'000000000000</t>
        </is>
      </c>
      <c r="G2689" s="0" t="inlineStr">
        <is>
          <t>WOMENS</t>
        </is>
      </c>
      <c r="H2689" s="0" t="inlineStr">
        <is>
          <t>XL</t>
        </is>
      </c>
      <c r="I2689" s="0">
        <v>39.99</v>
      </c>
      <c r="J2689" s="0">
        <v>8</v>
      </c>
    </row>
    <row r="2690" spans="1:10" customHeight="0">
      <c r="A2690" s="0">
        <f>HYPERLINK("https://dl.dropboxusercontent.com/scl/fi/gv2whqruwzxgxoma6631v/114519-af.png?rlkey=assriab4b8w9vvhkxh3p6x7u0&amp;dl=0","Click to download Image")</f>
      </c>
      <c r="B2690" s="0">
        <f>HYPERLINK("https://dl.dropboxusercontent.com/scl/fi/tzhaolttfeevrrndyuqej/womens-t-shirt-size-chartsemerald.jpg?rlkey=zu2tbjlgp4gni06u8r33mrk58&amp;dl=0","Click to download SizeChart")</f>
      </c>
      <c r="C2690" s="0" t="inlineStr">
        <is>
          <t>Emerald Women's Scallop Shirt</t>
        </is>
      </c>
      <c r="D2690" s="0" t="inlineStr">
        <is>
          <t>'114519</t>
        </is>
      </c>
      <c r="E2690" s="0" t="inlineStr">
        <is>
          <t>ISU EMERALD W CARDINAL:114519E - 2XL</t>
        </is>
      </c>
      <c r="F2690" s="0" t="inlineStr">
        <is>
          <t>'000000000000</t>
        </is>
      </c>
      <c r="G2690" s="0" t="inlineStr">
        <is>
          <t>WOMENS</t>
        </is>
      </c>
      <c r="H2690" s="0" t="inlineStr">
        <is>
          <t>2XL</t>
        </is>
      </c>
      <c r="I2690" s="0">
        <v>41.99</v>
      </c>
      <c r="J2690" s="0">
        <v>4</v>
      </c>
    </row>
    <row r="2691" spans="1:10" customHeight="0">
      <c r="A2691" s="0">
        <f>HYPERLINK("https://dl.dropboxusercontent.com/scl/fi/gv2whqruwzxgxoma6631v/114519-af.png?rlkey=assriab4b8w9vvhkxh3p6x7u0&amp;dl=0","Click to download Image")</f>
      </c>
      <c r="B2691" s="0">
        <f>HYPERLINK("https://dl.dropboxusercontent.com/scl/fi/tzhaolttfeevrrndyuqej/womens-t-shirt-size-chartsemerald.jpg?rlkey=zu2tbjlgp4gni06u8r33mrk58&amp;dl=0","Click to download SizeChart")</f>
      </c>
      <c r="C2691" s="0" t="inlineStr">
        <is>
          <t>Emerald Women's Scallop Shirt</t>
        </is>
      </c>
      <c r="D2691" s="0" t="inlineStr">
        <is>
          <t>'114519</t>
        </is>
      </c>
      <c r="E2691" s="0" t="inlineStr">
        <is>
          <t>ISU EMERALD W CARDINAL:114519F - 3XL</t>
        </is>
      </c>
      <c r="F2691" s="0" t="inlineStr">
        <is>
          <t>'000000000000</t>
        </is>
      </c>
      <c r="G2691" s="0" t="inlineStr">
        <is>
          <t>WOMENS</t>
        </is>
      </c>
      <c r="H2691" s="0" t="inlineStr">
        <is>
          <t>3XL</t>
        </is>
      </c>
      <c r="I2691" s="0">
        <v>41.99</v>
      </c>
      <c r="J2691" s="0">
        <v>2</v>
      </c>
    </row>
    <row r="2692" spans="1:10" customHeight="0">
      <c r="A2692" s="0">
        <f>HYPERLINK("https://dl.dropboxusercontent.com/scl/fi/gv2whqruwzxgxoma6631v/114519-af.png?rlkey=assriab4b8w9vvhkxh3p6x7u0&amp;dl=0","Click to download Image")</f>
      </c>
      <c r="B2692" s="0">
        <f>HYPERLINK("https://dl.dropboxusercontent.com/scl/fi/tzhaolttfeevrrndyuqej/womens-t-shirt-size-chartsemerald.jpg?rlkey=zu2tbjlgp4gni06u8r33mrk58&amp;dl=0","Click to download SizeChart")</f>
      </c>
      <c r="C2692" s="0" t="inlineStr">
        <is>
          <t>Emerald Women's Scallop Shirt</t>
        </is>
      </c>
      <c r="D2692" s="0" t="inlineStr">
        <is>
          <t>'114519</t>
        </is>
      </c>
      <c r="E2692" s="0" t="inlineStr">
        <is>
          <t>ISU EMERALD W CARDINAL 12 PACK (114519)</t>
        </is>
      </c>
      <c r="F2692" s="0" t="inlineStr">
        <is>
          <t>'000000000000</t>
        </is>
      </c>
      <c r="G2692" s="0" t="inlineStr">
        <is>
          <t>WOMENS</t>
        </is>
      </c>
      <c r="H2692" s="0" t="inlineStr">
        <is>
          <t>12 PACK</t>
        </is>
      </c>
      <c r="I2692" s="0">
        <v>384</v>
      </c>
      <c r="J2692" s="0">
        <v>0</v>
      </c>
    </row>
    <row r="2693" spans="1:10" customHeight="0">
      <c r="A2693" s="0">
        <f>HYPERLINK("https://dl.dropboxusercontent.com/scl/fi/jgsecesa6cyfg5agxd9qr/113000-af.jpg?rlkey=83c1vlpcrgpda75ist6y8wxc9&amp;dl=0","Click to download Image")</f>
      </c>
      <c r="B2693" s="0">
        <f>HYPERLINK("https://dl.dropboxusercontent.com/scl/fi/7be376cn5an851ruzv7aj/womens-size-chartsdixie.jpg?rlkey=fzaemvmb7qtasme268t8j9f0q&amp;dl=0","Click to download SizeChart")</f>
      </c>
      <c r="C2693" s="0" t="inlineStr">
        <is>
          <t>Dixie Women's Reversible Vest</t>
        </is>
      </c>
      <c r="D2693" s="0" t="inlineStr">
        <is>
          <t>'113000</t>
        </is>
      </c>
      <c r="E2693" s="0" t="inlineStr">
        <is>
          <t>ISU DIXIE W GOLD:113000A-S</t>
        </is>
      </c>
      <c r="F2693" s="0" t="inlineStr">
        <is>
          <t>'801113000044</t>
        </is>
      </c>
      <c r="G2693" s="0" t="inlineStr">
        <is>
          <t>WOMENS</t>
        </is>
      </c>
      <c r="H2693" s="0" t="inlineStr">
        <is>
          <t>S</t>
        </is>
      </c>
      <c r="I2693" s="0">
        <v>54.99</v>
      </c>
      <c r="J2693" s="0">
        <v>1</v>
      </c>
    </row>
    <row r="2694" spans="1:10" customHeight="0">
      <c r="A2694" s="0">
        <f>HYPERLINK("https://dl.dropboxusercontent.com/scl/fi/jgsecesa6cyfg5agxd9qr/113000-af.jpg?rlkey=83c1vlpcrgpda75ist6y8wxc9&amp;dl=0","Click to download Image")</f>
      </c>
      <c r="B2694" s="0">
        <f>HYPERLINK("https://dl.dropboxusercontent.com/scl/fi/7be376cn5an851ruzv7aj/womens-size-chartsdixie.jpg?rlkey=fzaemvmb7qtasme268t8j9f0q&amp;dl=0","Click to download SizeChart")</f>
      </c>
      <c r="C2694" s="0" t="inlineStr">
        <is>
          <t>Dixie Women's Reversible Vest</t>
        </is>
      </c>
      <c r="D2694" s="0" t="inlineStr">
        <is>
          <t>'113000</t>
        </is>
      </c>
      <c r="E2694" s="0" t="inlineStr">
        <is>
          <t>ISU DIXIE W GOLD:113000B-M</t>
        </is>
      </c>
      <c r="F2694" s="0" t="inlineStr">
        <is>
          <t>'801113000051</t>
        </is>
      </c>
      <c r="G2694" s="0" t="inlineStr">
        <is>
          <t>WOMENS</t>
        </is>
      </c>
      <c r="H2694" s="0" t="inlineStr">
        <is>
          <t>M</t>
        </is>
      </c>
      <c r="I2694" s="0">
        <v>54.99</v>
      </c>
      <c r="J2694" s="0">
        <v>13</v>
      </c>
    </row>
    <row r="2695" spans="1:10" customHeight="0">
      <c r="A2695" s="0">
        <f>HYPERLINK("https://dl.dropboxusercontent.com/scl/fi/jgsecesa6cyfg5agxd9qr/113000-af.jpg?rlkey=83c1vlpcrgpda75ist6y8wxc9&amp;dl=0","Click to download Image")</f>
      </c>
      <c r="B2695" s="0">
        <f>HYPERLINK("https://dl.dropboxusercontent.com/scl/fi/7be376cn5an851ruzv7aj/womens-size-chartsdixie.jpg?rlkey=fzaemvmb7qtasme268t8j9f0q&amp;dl=0","Click to download SizeChart")</f>
      </c>
      <c r="C2695" s="0" t="inlineStr">
        <is>
          <t>Dixie Women's Reversible Vest</t>
        </is>
      </c>
      <c r="D2695" s="0" t="inlineStr">
        <is>
          <t>'113000</t>
        </is>
      </c>
      <c r="E2695" s="0" t="inlineStr">
        <is>
          <t>ISU DIXIE W GOLD:113000C-L</t>
        </is>
      </c>
      <c r="F2695" s="0" t="inlineStr">
        <is>
          <t>'801113000068</t>
        </is>
      </c>
      <c r="G2695" s="0" t="inlineStr">
        <is>
          <t>WOMENS</t>
        </is>
      </c>
      <c r="H2695" s="0" t="inlineStr">
        <is>
          <t>L</t>
        </is>
      </c>
      <c r="I2695" s="0">
        <v>54.99</v>
      </c>
      <c r="J2695" s="0">
        <v>19</v>
      </c>
    </row>
    <row r="2696" spans="1:10" customHeight="0">
      <c r="A2696" s="0">
        <f>HYPERLINK("https://dl.dropboxusercontent.com/scl/fi/jgsecesa6cyfg5agxd9qr/113000-af.jpg?rlkey=83c1vlpcrgpda75ist6y8wxc9&amp;dl=0","Click to download Image")</f>
      </c>
      <c r="B2696" s="0">
        <f>HYPERLINK("https://dl.dropboxusercontent.com/scl/fi/7be376cn5an851ruzv7aj/womens-size-chartsdixie.jpg?rlkey=fzaemvmb7qtasme268t8j9f0q&amp;dl=0","Click to download SizeChart")</f>
      </c>
      <c r="C2696" s="0" t="inlineStr">
        <is>
          <t>Dixie Women's Reversible Vest</t>
        </is>
      </c>
      <c r="D2696" s="0" t="inlineStr">
        <is>
          <t>'113000</t>
        </is>
      </c>
      <c r="E2696" s="0" t="inlineStr">
        <is>
          <t>ISU DIXIE W GOLD:113000D-XL</t>
        </is>
      </c>
      <c r="F2696" s="0" t="inlineStr">
        <is>
          <t>'801113000075</t>
        </is>
      </c>
      <c r="G2696" s="0" t="inlineStr">
        <is>
          <t>WOMENS</t>
        </is>
      </c>
      <c r="H2696" s="0" t="inlineStr">
        <is>
          <t>XL</t>
        </is>
      </c>
      <c r="I2696" s="0">
        <v>54.99</v>
      </c>
      <c r="J2696" s="0">
        <v>1</v>
      </c>
    </row>
    <row r="2697" spans="1:10" customHeight="0">
      <c r="A2697" s="0">
        <f>HYPERLINK("https://dl.dropboxusercontent.com/scl/fi/jgsecesa6cyfg5agxd9qr/113000-af.jpg?rlkey=83c1vlpcrgpda75ist6y8wxc9&amp;dl=0","Click to download Image")</f>
      </c>
      <c r="B2697" s="0">
        <f>HYPERLINK("https://dl.dropboxusercontent.com/scl/fi/7be376cn5an851ruzv7aj/womens-size-chartsdixie.jpg?rlkey=fzaemvmb7qtasme268t8j9f0q&amp;dl=0","Click to download SizeChart")</f>
      </c>
      <c r="C2697" s="0" t="inlineStr">
        <is>
          <t>Dixie Women's Reversible Vest</t>
        </is>
      </c>
      <c r="D2697" s="0" t="inlineStr">
        <is>
          <t>'113000</t>
        </is>
      </c>
      <c r="E2697" s="0" t="inlineStr">
        <is>
          <t>ISU DIXIE W GOLD:113000E-2XL</t>
        </is>
      </c>
      <c r="F2697" s="0" t="inlineStr">
        <is>
          <t>'801113000082</t>
        </is>
      </c>
      <c r="G2697" s="0" t="inlineStr">
        <is>
          <t>WOMENS</t>
        </is>
      </c>
      <c r="H2697" s="0" t="inlineStr">
        <is>
          <t>2XL</t>
        </is>
      </c>
      <c r="I2697" s="0">
        <v>56.99</v>
      </c>
      <c r="J2697" s="0">
        <v>0</v>
      </c>
    </row>
    <row r="2698" spans="1:10" customHeight="0">
      <c r="A2698" s="0">
        <f>HYPERLINK("https://dl.dropboxusercontent.com/scl/fi/jgsecesa6cyfg5agxd9qr/113000-af.jpg?rlkey=83c1vlpcrgpda75ist6y8wxc9&amp;dl=0","Click to download Image")</f>
      </c>
      <c r="B2698" s="0">
        <f>HYPERLINK("https://dl.dropboxusercontent.com/scl/fi/7be376cn5an851ruzv7aj/womens-size-chartsdixie.jpg?rlkey=fzaemvmb7qtasme268t8j9f0q&amp;dl=0","Click to download SizeChart")</f>
      </c>
      <c r="C2698" s="0" t="inlineStr">
        <is>
          <t>Dixie Women's Reversible Vest</t>
        </is>
      </c>
      <c r="D2698" s="0" t="inlineStr">
        <is>
          <t>'113000</t>
        </is>
      </c>
      <c r="E2698" s="0" t="inlineStr">
        <is>
          <t>ISU DIXIE W GOLD:113000F-3XL</t>
        </is>
      </c>
      <c r="F2698" s="0" t="inlineStr">
        <is>
          <t>'801113000099</t>
        </is>
      </c>
      <c r="G2698" s="0" t="inlineStr">
        <is>
          <t>WOMENS</t>
        </is>
      </c>
      <c r="H2698" s="0" t="inlineStr">
        <is>
          <t>3XL</t>
        </is>
      </c>
      <c r="I2698" s="0">
        <v>56.99</v>
      </c>
      <c r="J2698" s="0">
        <v>1</v>
      </c>
    </row>
    <row r="2699" spans="1:10" customHeight="0">
      <c r="A2699" s="0">
        <f>HYPERLINK("https://dl.dropboxusercontent.com/scl/fi/jgsecesa6cyfg5agxd9qr/113000-af.jpg?rlkey=83c1vlpcrgpda75ist6y8wxc9&amp;dl=0","Click to download Image")</f>
      </c>
      <c r="B2699" s="0">
        <f>HYPERLINK("https://dl.dropboxusercontent.com/scl/fi/7be376cn5an851ruzv7aj/womens-size-chartsdixie.jpg?rlkey=fzaemvmb7qtasme268t8j9f0q&amp;dl=0","Click to download SizeChart")</f>
      </c>
      <c r="C2699" s="0" t="inlineStr">
        <is>
          <t>Dixie Women's Reversible Vest</t>
        </is>
      </c>
      <c r="D2699" s="0" t="inlineStr">
        <is>
          <t>'113000</t>
        </is>
      </c>
      <c r="E2699" s="0" t="inlineStr">
        <is>
          <t>ISU DIXIE W GOLD 12 PACK:113000Z-12PK</t>
        </is>
      </c>
      <c r="F2699" s="0" t="inlineStr">
        <is>
          <t>'801113000990</t>
        </is>
      </c>
      <c r="G2699" s="0" t="inlineStr">
        <is>
          <t>WOMENS</t>
        </is>
      </c>
      <c r="H2699" s="0" t="inlineStr">
        <is>
          <t>12 PACK</t>
        </is>
      </c>
      <c r="I2699" s="0">
        <v>635.88</v>
      </c>
      <c r="J2699" s="0">
        <v>0</v>
      </c>
    </row>
    <row r="2700" spans="1:10" customHeight="0">
      <c r="A2700" s="0">
        <f>HYPERLINK("https://dl.dropboxusercontent.com/scl/fi/p9wzrx3t1eveg6y83oxz8/isu-af.jpg?rlkey=8q1ezu7k7yrpdu4lkf6lgsxkb&amp;dl=0","Click to download Image")</f>
      </c>
      <c r="C2700" s="0" t="inlineStr">
        <is>
          <t>Sheridan Men's Cap </t>
        </is>
      </c>
      <c r="D2700" s="0" t="inlineStr">
        <is>
          <t>'109879</t>
        </is>
      </c>
      <c r="E2700" s="0" t="inlineStr">
        <is>
          <t>ISU SHERIDAN:109879</t>
        </is>
      </c>
      <c r="F2700" s="0" t="inlineStr">
        <is>
          <t>'700109879018</t>
        </is>
      </c>
      <c r="G2700" s="0" t="inlineStr">
        <is>
          <t>MENS</t>
        </is>
      </c>
      <c r="H2700" s="0" t="inlineStr">
        <is>
          <t>ADULT</t>
        </is>
      </c>
      <c r="I2700" s="0">
        <v>22</v>
      </c>
      <c r="J2700" s="0">
        <v>112</v>
      </c>
    </row>
    <row r="2701" spans="1:10" customHeight="0">
      <c r="A2701" s="0">
        <f>HYPERLINK("https://dl.dropboxusercontent.com/scl/fi/yomig8ywn7mgsqyzp9fex/113588af.jpg?rlkey=bnc2p1jz8252axfa1b2en696x&amp;dl=0","Click to download Image")</f>
      </c>
      <c r="C2701" s="0" t="inlineStr">
        <is>
          <t>Sterling Womens Cap</t>
        </is>
      </c>
      <c r="D2701" s="0" t="inlineStr">
        <is>
          <t>'113588</t>
        </is>
      </c>
      <c r="E2701" s="0" t="inlineStr">
        <is>
          <t>ISU STERLING:113588</t>
        </is>
      </c>
      <c r="F2701" s="0" t="inlineStr">
        <is>
          <t>'701113588019</t>
        </is>
      </c>
      <c r="G2701" s="0" t="inlineStr">
        <is>
          <t>WOMENS</t>
        </is>
      </c>
      <c r="H2701" s="0" t="inlineStr">
        <is>
          <t>WOMENS</t>
        </is>
      </c>
      <c r="I2701" s="0">
        <v>20.99</v>
      </c>
      <c r="J2701" s="0">
        <v>7</v>
      </c>
    </row>
    <row r="2702" spans="1:10" customHeight="0">
      <c r="A2702" s="0">
        <f>HYPERLINK("https://dl.dropboxusercontent.com/scl/fi/1dhkp82lcaylr0j7327el/isu-af.jpg?rlkey=1w9stemtbr92cbbbryh82si67&amp;dl=0","Click to download Image")</f>
      </c>
      <c r="C2702" s="0" t="inlineStr">
        <is>
          <t>Eve Womens Cap</t>
        </is>
      </c>
      <c r="D2702" s="0" t="inlineStr">
        <is>
          <t>'109869</t>
        </is>
      </c>
      <c r="E2702" s="0" t="inlineStr">
        <is>
          <t>ISU EVE:109869</t>
        </is>
      </c>
      <c r="F2702" s="0" t="inlineStr">
        <is>
          <t>'000000000000</t>
        </is>
      </c>
      <c r="G2702" s="0" t="inlineStr">
        <is>
          <t>WOMENS</t>
        </is>
      </c>
      <c r="H2702" s="0" t="inlineStr">
        <is>
          <t>WOMENS</t>
        </is>
      </c>
      <c r="I2702" s="0">
        <v>20.99</v>
      </c>
      <c r="J2702" s="0">
        <v>118</v>
      </c>
    </row>
    <row r="2703" spans="1:10" customHeight="0">
      <c r="A2703" s="0">
        <f>HYPERLINK("https://dl.dropboxusercontent.com/scl/fi/bz4sxhk7r3c9ezb8zi9j1/109660af60506.jpg?rlkey=ft5p484oswn88obck2nhabs30&amp;dl=0","Click to download Image")</f>
      </c>
      <c r="C2703" s="0" t="inlineStr">
        <is>
          <t>Winona Womens Cap</t>
        </is>
      </c>
      <c r="D2703" s="0" t="inlineStr">
        <is>
          <t>'109660</t>
        </is>
      </c>
      <c r="E2703" s="0" t="inlineStr">
        <is>
          <t>ISU WINONA:109660</t>
        </is>
      </c>
      <c r="F2703" s="0" t="inlineStr">
        <is>
          <t>'700109660012</t>
        </is>
      </c>
      <c r="G2703" s="0" t="inlineStr">
        <is>
          <t>WOMENS</t>
        </is>
      </c>
      <c r="H2703" s="0" t="inlineStr">
        <is>
          <t>WOMENS</t>
        </is>
      </c>
      <c r="I2703" s="0">
        <v>22</v>
      </c>
      <c r="J2703" s="0">
        <v>3</v>
      </c>
    </row>
    <row r="2704" spans="1:10" customHeight="0">
      <c r="A2704" s="0">
        <f>HYPERLINK("https://dl.dropboxusercontent.com/scl/fi/uhkjw26xx66etgdwunueq/113065af.jpg?rlkey=1ulr9c0tp86pi5886yjrvfzc2&amp;dl=0","Click to download Image")</f>
      </c>
      <c r="B2704" s="0">
        <f>HYPERLINK("https://dl.dropboxusercontent.com/scl/fi/q92jld1yef0fv3ifmovo9/mens-hoodie-size-chartsatlas.jpg?rlkey=cvo3r0u3qo3cb74g8xyfssxs2&amp;dl=0","Click to download SizeChart")</f>
      </c>
      <c r="C2704" s="0" t="inlineStr">
        <is>
          <t>Atlas Men's Camo Hoodie</t>
        </is>
      </c>
      <c r="D2704" s="0" t="inlineStr">
        <is>
          <t>'113065</t>
        </is>
      </c>
      <c r="E2704" s="0" t="inlineStr">
        <is>
          <t>ISU ATLAS CAMO:113065A - S</t>
        </is>
      </c>
      <c r="F2704" s="0" t="inlineStr">
        <is>
          <t>'000000000000</t>
        </is>
      </c>
      <c r="G2704" s="0" t="inlineStr">
        <is>
          <t>MENS</t>
        </is>
      </c>
      <c r="H2704" s="0" t="inlineStr">
        <is>
          <t>S</t>
        </is>
      </c>
      <c r="I2704" s="0">
        <v>54.99</v>
      </c>
      <c r="J2704" s="0">
        <v>1</v>
      </c>
    </row>
    <row r="2705" spans="1:10" customHeight="0">
      <c r="A2705" s="0">
        <f>HYPERLINK("https://dl.dropboxusercontent.com/scl/fi/uhkjw26xx66etgdwunueq/113065af.jpg?rlkey=1ulr9c0tp86pi5886yjrvfzc2&amp;dl=0","Click to download Image")</f>
      </c>
      <c r="B2705" s="0">
        <f>HYPERLINK("https://dl.dropboxusercontent.com/scl/fi/q92jld1yef0fv3ifmovo9/mens-hoodie-size-chartsatlas.jpg?rlkey=cvo3r0u3qo3cb74g8xyfssxs2&amp;dl=0","Click to download SizeChart")</f>
      </c>
      <c r="C2705" s="0" t="inlineStr">
        <is>
          <t>Atlas Men's Camo Hoodie</t>
        </is>
      </c>
      <c r="D2705" s="0" t="inlineStr">
        <is>
          <t>'113065</t>
        </is>
      </c>
      <c r="E2705" s="0" t="inlineStr">
        <is>
          <t>ISU ATLAS CAMO:113065B - M</t>
        </is>
      </c>
      <c r="F2705" s="0" t="inlineStr">
        <is>
          <t>'000000000000</t>
        </is>
      </c>
      <c r="G2705" s="0" t="inlineStr">
        <is>
          <t>MENS</t>
        </is>
      </c>
      <c r="H2705" s="0" t="inlineStr">
        <is>
          <t>M</t>
        </is>
      </c>
      <c r="I2705" s="0">
        <v>54.99</v>
      </c>
      <c r="J2705" s="0">
        <v>5</v>
      </c>
    </row>
    <row r="2706" spans="1:10" customHeight="0">
      <c r="A2706" s="0">
        <f>HYPERLINK("https://dl.dropboxusercontent.com/scl/fi/uhkjw26xx66etgdwunueq/113065af.jpg?rlkey=1ulr9c0tp86pi5886yjrvfzc2&amp;dl=0","Click to download Image")</f>
      </c>
      <c r="B2706" s="0">
        <f>HYPERLINK("https://dl.dropboxusercontent.com/scl/fi/q92jld1yef0fv3ifmovo9/mens-hoodie-size-chartsatlas.jpg?rlkey=cvo3r0u3qo3cb74g8xyfssxs2&amp;dl=0","Click to download SizeChart")</f>
      </c>
      <c r="C2706" s="0" t="inlineStr">
        <is>
          <t>Atlas Men's Camo Hoodie</t>
        </is>
      </c>
      <c r="D2706" s="0" t="inlineStr">
        <is>
          <t>'113065</t>
        </is>
      </c>
      <c r="E2706" s="0" t="inlineStr">
        <is>
          <t>ISU ATLAS CAMO:113065C - L</t>
        </is>
      </c>
      <c r="F2706" s="0" t="inlineStr">
        <is>
          <t>'000000000000</t>
        </is>
      </c>
      <c r="G2706" s="0" t="inlineStr">
        <is>
          <t>MENS</t>
        </is>
      </c>
      <c r="H2706" s="0" t="inlineStr">
        <is>
          <t>L</t>
        </is>
      </c>
      <c r="I2706" s="0">
        <v>54.99</v>
      </c>
      <c r="J2706" s="0">
        <v>7</v>
      </c>
    </row>
    <row r="2707" spans="1:10" customHeight="0">
      <c r="A2707" s="0">
        <f>HYPERLINK("https://dl.dropboxusercontent.com/scl/fi/uhkjw26xx66etgdwunueq/113065af.jpg?rlkey=1ulr9c0tp86pi5886yjrvfzc2&amp;dl=0","Click to download Image")</f>
      </c>
      <c r="B2707" s="0">
        <f>HYPERLINK("https://dl.dropboxusercontent.com/scl/fi/q92jld1yef0fv3ifmovo9/mens-hoodie-size-chartsatlas.jpg?rlkey=cvo3r0u3qo3cb74g8xyfssxs2&amp;dl=0","Click to download SizeChart")</f>
      </c>
      <c r="C2707" s="0" t="inlineStr">
        <is>
          <t>Atlas Men's Camo Hoodie</t>
        </is>
      </c>
      <c r="D2707" s="0" t="inlineStr">
        <is>
          <t>'113065</t>
        </is>
      </c>
      <c r="E2707" s="0" t="inlineStr">
        <is>
          <t>ISU ATLAS CAMO:113065D - XL</t>
        </is>
      </c>
      <c r="F2707" s="0" t="inlineStr">
        <is>
          <t>'000000000000</t>
        </is>
      </c>
      <c r="G2707" s="0" t="inlineStr">
        <is>
          <t>MENS</t>
        </is>
      </c>
      <c r="H2707" s="0" t="inlineStr">
        <is>
          <t>XL</t>
        </is>
      </c>
      <c r="I2707" s="0">
        <v>54.99</v>
      </c>
      <c r="J2707" s="0">
        <v>8</v>
      </c>
    </row>
    <row r="2708" spans="1:10" customHeight="0">
      <c r="A2708" s="0">
        <f>HYPERLINK("https://dl.dropboxusercontent.com/scl/fi/uhkjw26xx66etgdwunueq/113065af.jpg?rlkey=1ulr9c0tp86pi5886yjrvfzc2&amp;dl=0","Click to download Image")</f>
      </c>
      <c r="B2708" s="0">
        <f>HYPERLINK("https://dl.dropboxusercontent.com/scl/fi/q92jld1yef0fv3ifmovo9/mens-hoodie-size-chartsatlas.jpg?rlkey=cvo3r0u3qo3cb74g8xyfssxs2&amp;dl=0","Click to download SizeChart")</f>
      </c>
      <c r="C2708" s="0" t="inlineStr">
        <is>
          <t>Atlas Men's Camo Hoodie</t>
        </is>
      </c>
      <c r="D2708" s="0" t="inlineStr">
        <is>
          <t>'113065</t>
        </is>
      </c>
      <c r="E2708" s="0" t="inlineStr">
        <is>
          <t>ISU ATLAS CAMO:113065E - 2XL</t>
        </is>
      </c>
      <c r="F2708" s="0" t="inlineStr">
        <is>
          <t>'000000000000</t>
        </is>
      </c>
      <c r="G2708" s="0" t="inlineStr">
        <is>
          <t>MENS</t>
        </is>
      </c>
      <c r="H2708" s="0" t="inlineStr">
        <is>
          <t>2XL</t>
        </is>
      </c>
      <c r="I2708" s="0">
        <v>56.99</v>
      </c>
      <c r="J2708" s="0">
        <v>4</v>
      </c>
    </row>
    <row r="2709" spans="1:10" customHeight="0">
      <c r="A2709" s="0">
        <f>HYPERLINK("https://dl.dropboxusercontent.com/scl/fi/uhkjw26xx66etgdwunueq/113065af.jpg?rlkey=1ulr9c0tp86pi5886yjrvfzc2&amp;dl=0","Click to download Image")</f>
      </c>
      <c r="B2709" s="0">
        <f>HYPERLINK("https://dl.dropboxusercontent.com/scl/fi/q92jld1yef0fv3ifmovo9/mens-hoodie-size-chartsatlas.jpg?rlkey=cvo3r0u3qo3cb74g8xyfssxs2&amp;dl=0","Click to download SizeChart")</f>
      </c>
      <c r="C2709" s="0" t="inlineStr">
        <is>
          <t>Atlas Men's Camo Hoodie</t>
        </is>
      </c>
      <c r="D2709" s="0" t="inlineStr">
        <is>
          <t>'113065</t>
        </is>
      </c>
      <c r="E2709" s="0" t="inlineStr">
        <is>
          <t>ISU ATLAS CAMO:113065F - 3XL</t>
        </is>
      </c>
      <c r="F2709" s="0" t="inlineStr">
        <is>
          <t>'000000000000</t>
        </is>
      </c>
      <c r="G2709" s="0" t="inlineStr">
        <is>
          <t>MENS</t>
        </is>
      </c>
      <c r="H2709" s="0" t="inlineStr">
        <is>
          <t>3XL</t>
        </is>
      </c>
      <c r="I2709" s="0">
        <v>56.99</v>
      </c>
      <c r="J2709" s="0">
        <v>2</v>
      </c>
    </row>
    <row r="2710" spans="1:10" customHeight="0">
      <c r="A2710" s="0">
        <f>HYPERLINK("https://dl.dropboxusercontent.com/scl/fi/h2qkerxa6x9t33qrn07i2/107092af64673.jpg?rlkey=xtstnzrw95xiwk9dqah7jodnj&amp;dl=0","Click to download Image")</f>
      </c>
      <c r="B2710" s="0">
        <f>HYPERLINK("https://dl.dropboxusercontent.com/scl/fi/coq1b0ld9g09rkd8de9s9/mens-pullover-size-charts-trenton.jpg?rlkey=bhmhqh9jnbkdp30kx2gzfk9aw&amp;dl=0","Click to download SizeChart")</f>
      </c>
      <c r="C2710" s="0" t="inlineStr">
        <is>
          <t>Trenton Men's Pullover</t>
        </is>
      </c>
      <c r="D2710" s="0" t="inlineStr">
        <is>
          <t>'107092</t>
        </is>
      </c>
      <c r="E2710" s="0" t="inlineStr">
        <is>
          <t>ISU TRENTON:107092A - S</t>
        </is>
      </c>
      <c r="F2710" s="0" t="inlineStr">
        <is>
          <t>'800107092010</t>
        </is>
      </c>
      <c r="G2710" s="0" t="inlineStr">
        <is>
          <t>MENS</t>
        </is>
      </c>
      <c r="H2710" s="0" t="inlineStr">
        <is>
          <t>S</t>
        </is>
      </c>
      <c r="I2710" s="0">
        <v>59.99</v>
      </c>
      <c r="J2710" s="0">
        <v>6</v>
      </c>
    </row>
    <row r="2711" spans="1:10" customHeight="0">
      <c r="A2711" s="0">
        <f>HYPERLINK("https://dl.dropboxusercontent.com/scl/fi/h2qkerxa6x9t33qrn07i2/107092af64673.jpg?rlkey=xtstnzrw95xiwk9dqah7jodnj&amp;dl=0","Click to download Image")</f>
      </c>
      <c r="B2711" s="0">
        <f>HYPERLINK("https://dl.dropboxusercontent.com/scl/fi/coq1b0ld9g09rkd8de9s9/mens-pullover-size-charts-trenton.jpg?rlkey=bhmhqh9jnbkdp30kx2gzfk9aw&amp;dl=0","Click to download SizeChart")</f>
      </c>
      <c r="C2711" s="0" t="inlineStr">
        <is>
          <t>Trenton Men's Pullover</t>
        </is>
      </c>
      <c r="D2711" s="0" t="inlineStr">
        <is>
          <t>'107092</t>
        </is>
      </c>
      <c r="E2711" s="0" t="inlineStr">
        <is>
          <t>ISU TRENTON:107092B - M</t>
        </is>
      </c>
      <c r="F2711" s="0" t="inlineStr">
        <is>
          <t>'800107092027</t>
        </is>
      </c>
      <c r="G2711" s="0" t="inlineStr">
        <is>
          <t>MENS</t>
        </is>
      </c>
      <c r="H2711" s="0" t="inlineStr">
        <is>
          <t>M</t>
        </is>
      </c>
      <c r="I2711" s="0">
        <v>59.99</v>
      </c>
      <c r="J2711" s="0">
        <v>11</v>
      </c>
    </row>
    <row r="2712" spans="1:10" customHeight="0">
      <c r="A2712" s="0">
        <f>HYPERLINK("https://dl.dropboxusercontent.com/scl/fi/h2qkerxa6x9t33qrn07i2/107092af64673.jpg?rlkey=xtstnzrw95xiwk9dqah7jodnj&amp;dl=0","Click to download Image")</f>
      </c>
      <c r="B2712" s="0">
        <f>HYPERLINK("https://dl.dropboxusercontent.com/scl/fi/coq1b0ld9g09rkd8de9s9/mens-pullover-size-charts-trenton.jpg?rlkey=bhmhqh9jnbkdp30kx2gzfk9aw&amp;dl=0","Click to download SizeChart")</f>
      </c>
      <c r="C2712" s="0" t="inlineStr">
        <is>
          <t>Trenton Men's Pullover</t>
        </is>
      </c>
      <c r="D2712" s="0" t="inlineStr">
        <is>
          <t>'107092</t>
        </is>
      </c>
      <c r="E2712" s="0" t="inlineStr">
        <is>
          <t>ISU TRENTON:107092C - L</t>
        </is>
      </c>
      <c r="F2712" s="0" t="inlineStr">
        <is>
          <t>'800107092034</t>
        </is>
      </c>
      <c r="G2712" s="0" t="inlineStr">
        <is>
          <t>MENS</t>
        </is>
      </c>
      <c r="H2712" s="0" t="inlineStr">
        <is>
          <t>L</t>
        </is>
      </c>
      <c r="I2712" s="0">
        <v>59.99</v>
      </c>
      <c r="J2712" s="0">
        <v>8</v>
      </c>
    </row>
    <row r="2713" spans="1:10" customHeight="0">
      <c r="A2713" s="0">
        <f>HYPERLINK("https://dl.dropboxusercontent.com/scl/fi/h2qkerxa6x9t33qrn07i2/107092af64673.jpg?rlkey=xtstnzrw95xiwk9dqah7jodnj&amp;dl=0","Click to download Image")</f>
      </c>
      <c r="B2713" s="0">
        <f>HYPERLINK("https://dl.dropboxusercontent.com/scl/fi/coq1b0ld9g09rkd8de9s9/mens-pullover-size-charts-trenton.jpg?rlkey=bhmhqh9jnbkdp30kx2gzfk9aw&amp;dl=0","Click to download SizeChart")</f>
      </c>
      <c r="C2713" s="0" t="inlineStr">
        <is>
          <t>Trenton Men's Pullover</t>
        </is>
      </c>
      <c r="D2713" s="0" t="inlineStr">
        <is>
          <t>'107092</t>
        </is>
      </c>
      <c r="E2713" s="0" t="inlineStr">
        <is>
          <t>ISU TRENTON:107092D - XL</t>
        </is>
      </c>
      <c r="F2713" s="0" t="inlineStr">
        <is>
          <t>'800107092041</t>
        </is>
      </c>
      <c r="G2713" s="0" t="inlineStr">
        <is>
          <t>MENS</t>
        </is>
      </c>
      <c r="H2713" s="0" t="inlineStr">
        <is>
          <t>XL</t>
        </is>
      </c>
      <c r="I2713" s="0">
        <v>59.99</v>
      </c>
      <c r="J2713" s="0">
        <v>0</v>
      </c>
    </row>
    <row r="2714" spans="1:10" customHeight="0">
      <c r="A2714" s="0">
        <f>HYPERLINK("https://dl.dropboxusercontent.com/scl/fi/h2qkerxa6x9t33qrn07i2/107092af64673.jpg?rlkey=xtstnzrw95xiwk9dqah7jodnj&amp;dl=0","Click to download Image")</f>
      </c>
      <c r="B2714" s="0">
        <f>HYPERLINK("https://dl.dropboxusercontent.com/scl/fi/coq1b0ld9g09rkd8de9s9/mens-pullover-size-charts-trenton.jpg?rlkey=bhmhqh9jnbkdp30kx2gzfk9aw&amp;dl=0","Click to download SizeChart")</f>
      </c>
      <c r="C2714" s="0" t="inlineStr">
        <is>
          <t>Trenton Men's Pullover</t>
        </is>
      </c>
      <c r="D2714" s="0" t="inlineStr">
        <is>
          <t>'107092</t>
        </is>
      </c>
      <c r="E2714" s="0" t="inlineStr">
        <is>
          <t>ISU TRENTON:107092E - 2XL</t>
        </is>
      </c>
      <c r="F2714" s="0" t="inlineStr">
        <is>
          <t>'800107092058</t>
        </is>
      </c>
      <c r="G2714" s="0" t="inlineStr">
        <is>
          <t>MENS</t>
        </is>
      </c>
      <c r="H2714" s="0" t="inlineStr">
        <is>
          <t>2XL</t>
        </is>
      </c>
      <c r="I2714" s="0">
        <v>61.99</v>
      </c>
      <c r="J2714" s="0">
        <v>3</v>
      </c>
    </row>
    <row r="2715" spans="1:10" customHeight="0">
      <c r="A2715" s="0">
        <f>HYPERLINK("https://dl.dropboxusercontent.com/scl/fi/h2qkerxa6x9t33qrn07i2/107092af64673.jpg?rlkey=xtstnzrw95xiwk9dqah7jodnj&amp;dl=0","Click to download Image")</f>
      </c>
      <c r="B2715" s="0">
        <f>HYPERLINK("https://dl.dropboxusercontent.com/scl/fi/coq1b0ld9g09rkd8de9s9/mens-pullover-size-charts-trenton.jpg?rlkey=bhmhqh9jnbkdp30kx2gzfk9aw&amp;dl=0","Click to download SizeChart")</f>
      </c>
      <c r="C2715" s="0" t="inlineStr">
        <is>
          <t>Trenton Men's Pullover</t>
        </is>
      </c>
      <c r="D2715" s="0" t="inlineStr">
        <is>
          <t>'107092</t>
        </is>
      </c>
      <c r="E2715" s="0" t="inlineStr">
        <is>
          <t>ISU TRENTON:107092F - 3XL</t>
        </is>
      </c>
      <c r="F2715" s="0" t="inlineStr">
        <is>
          <t>'800107092065</t>
        </is>
      </c>
      <c r="G2715" s="0" t="inlineStr">
        <is>
          <t>MENS</t>
        </is>
      </c>
      <c r="H2715" s="0" t="inlineStr">
        <is>
          <t>3XL</t>
        </is>
      </c>
      <c r="I2715" s="0">
        <v>61.99</v>
      </c>
      <c r="J2715" s="0">
        <v>1</v>
      </c>
    </row>
    <row r="2716" spans="1:10" customHeight="0">
      <c r="A2716" s="0">
        <f>HYPERLINK("https://dl.dropboxusercontent.com/scl/fi/9565nrrrkjacxs6w94sif/113321-af.jpg?rlkey=h32ylmga7gh50lwrgttxwu261&amp;dl=0","Click to download Image")</f>
      </c>
      <c r="C2716" s="0" t="inlineStr">
        <is>
          <t>Autumn Youth Cap</t>
        </is>
      </c>
      <c r="D2716" s="0" t="inlineStr">
        <is>
          <t>'113321</t>
        </is>
      </c>
      <c r="E2716" s="0" t="inlineStr">
        <is>
          <t>ISU AUTUMN YOUTH:113321</t>
        </is>
      </c>
      <c r="F2716" s="0" t="inlineStr">
        <is>
          <t>'701113321036</t>
        </is>
      </c>
      <c r="G2716" s="0" t="inlineStr">
        <is>
          <t>YOUTH</t>
        </is>
      </c>
      <c r="H2716" s="0" t="inlineStr">
        <is>
          <t>YOUTH</t>
        </is>
      </c>
      <c r="I2716" s="0">
        <v>20.99</v>
      </c>
      <c r="J2716" s="0">
        <v>24</v>
      </c>
    </row>
    <row r="2717" spans="1:10" customHeight="0">
      <c r="A2717" s="0">
        <f>HYPERLINK("https://dl.dropboxusercontent.com/scl/fi/9zehippaquyt48dvpmdaz/isu-af.jpg?rlkey=xhrtp1neiom4rp23u7rjodl61&amp;dl=0","Click to download Image")</f>
      </c>
      <c r="C2717" s="0" t="inlineStr">
        <is>
          <t>Laurel Womens Cap</t>
        </is>
      </c>
      <c r="D2717" s="0" t="inlineStr">
        <is>
          <t>'109813</t>
        </is>
      </c>
      <c r="E2717" s="0" t="inlineStr">
        <is>
          <t>ISU LAUREL:109813</t>
        </is>
      </c>
      <c r="F2717" s="0" t="inlineStr">
        <is>
          <t>'700109813012</t>
        </is>
      </c>
      <c r="G2717" s="0" t="inlineStr">
        <is>
          <t>WOMENS</t>
        </is>
      </c>
      <c r="H2717" s="0" t="inlineStr">
        <is>
          <t>WOMENS</t>
        </is>
      </c>
      <c r="I2717" s="0">
        <v>19</v>
      </c>
      <c r="J2717" s="0">
        <v>6</v>
      </c>
    </row>
    <row r="2718" spans="1:10" customHeight="0">
      <c r="A2718" s="0">
        <f>HYPERLINK("https://dl.dropboxusercontent.com/scl/fi/6kyvkew3sdw7iu0cu6lra/114877-af.jpg?rlkey=rlmns0xx0mvo6ovxrmqnmt988&amp;dl=0","Click to download Image")</f>
      </c>
      <c r="B2718" s="0">
        <f>HYPERLINK("https://dl.dropboxusercontent.com/scl/fi/lun4t2j3is3zey2glwq3d/graphic-update22022-youth.jpg?rlkey=19ivbvvl4k7lltp0w0suna36r&amp;dl=0","Click to download SizeChart")</f>
      </c>
      <c r="C2718" s="0" t="inlineStr">
        <is>
          <t>Birdie Youth Tri-Blend Button Up</t>
        </is>
      </c>
      <c r="D2718" s="0" t="inlineStr">
        <is>
          <t>'113067</t>
        </is>
      </c>
      <c r="E2718" s="0" t="inlineStr">
        <is>
          <t>ISU BIRDIE Y GOLD:113067B-YS</t>
        </is>
      </c>
      <c r="F2718" s="0" t="inlineStr">
        <is>
          <t>'801113067016</t>
        </is>
      </c>
      <c r="G2718" s="0" t="inlineStr">
        <is>
          <t>YOUTH</t>
        </is>
      </c>
      <c r="H2718" s="0" t="inlineStr">
        <is>
          <t>YS</t>
        </is>
      </c>
      <c r="I2718" s="0">
        <v>34.99</v>
      </c>
      <c r="J2718" s="0">
        <v>6</v>
      </c>
    </row>
    <row r="2719" spans="1:10" customHeight="0">
      <c r="A2719" s="0">
        <f>HYPERLINK("https://dl.dropboxusercontent.com/scl/fi/6kyvkew3sdw7iu0cu6lra/114877-af.jpg?rlkey=rlmns0xx0mvo6ovxrmqnmt988&amp;dl=0","Click to download Image")</f>
      </c>
      <c r="B2719" s="0">
        <f>HYPERLINK("https://dl.dropboxusercontent.com/scl/fi/lun4t2j3is3zey2glwq3d/graphic-update22022-youth.jpg?rlkey=19ivbvvl4k7lltp0w0suna36r&amp;dl=0","Click to download SizeChart")</f>
      </c>
      <c r="C2719" s="0" t="inlineStr">
        <is>
          <t>Birdie Youth Tri-Blend Button Up</t>
        </is>
      </c>
      <c r="D2719" s="0" t="inlineStr">
        <is>
          <t>'113067</t>
        </is>
      </c>
      <c r="E2719" s="0" t="inlineStr">
        <is>
          <t>ISU BIRDIE Y GOLD:113067C-YM</t>
        </is>
      </c>
      <c r="F2719" s="0" t="inlineStr">
        <is>
          <t>'801113067023</t>
        </is>
      </c>
      <c r="G2719" s="0" t="inlineStr">
        <is>
          <t>YOUTH</t>
        </is>
      </c>
      <c r="H2719" s="0" t="inlineStr">
        <is>
          <t>YM</t>
        </is>
      </c>
      <c r="I2719" s="0">
        <v>34.99</v>
      </c>
      <c r="J2719" s="0">
        <v>7</v>
      </c>
    </row>
    <row r="2720" spans="1:10" customHeight="0">
      <c r="A2720" s="0">
        <f>HYPERLINK("https://dl.dropboxusercontent.com/scl/fi/6kyvkew3sdw7iu0cu6lra/114877-af.jpg?rlkey=rlmns0xx0mvo6ovxrmqnmt988&amp;dl=0","Click to download Image")</f>
      </c>
      <c r="B2720" s="0">
        <f>HYPERLINK("https://dl.dropboxusercontent.com/scl/fi/lun4t2j3is3zey2glwq3d/graphic-update22022-youth.jpg?rlkey=19ivbvvl4k7lltp0w0suna36r&amp;dl=0","Click to download SizeChart")</f>
      </c>
      <c r="C2720" s="0" t="inlineStr">
        <is>
          <t>Birdie Youth Tri-Blend Button Up</t>
        </is>
      </c>
      <c r="D2720" s="0" t="inlineStr">
        <is>
          <t>'113067</t>
        </is>
      </c>
      <c r="E2720" s="0" t="inlineStr">
        <is>
          <t>ISU BIRDIE Y GOLD:113067D-YL</t>
        </is>
      </c>
      <c r="F2720" s="0" t="inlineStr">
        <is>
          <t>'801113067030</t>
        </is>
      </c>
      <c r="G2720" s="0" t="inlineStr">
        <is>
          <t>YOUTH</t>
        </is>
      </c>
      <c r="H2720" s="0" t="inlineStr">
        <is>
          <t>YL</t>
        </is>
      </c>
      <c r="I2720" s="0">
        <v>34.99</v>
      </c>
      <c r="J2720" s="0">
        <v>7</v>
      </c>
    </row>
    <row r="2721" spans="1:10" customHeight="0">
      <c r="A2721" s="0">
        <f>HYPERLINK("https://dl.dropboxusercontent.com/scl/fi/6kyvkew3sdw7iu0cu6lra/114877-af.jpg?rlkey=rlmns0xx0mvo6ovxrmqnmt988&amp;dl=0","Click to download Image")</f>
      </c>
      <c r="B2721" s="0">
        <f>HYPERLINK("https://dl.dropboxusercontent.com/scl/fi/lun4t2j3is3zey2glwq3d/graphic-update22022-youth.jpg?rlkey=19ivbvvl4k7lltp0w0suna36r&amp;dl=0","Click to download SizeChart")</f>
      </c>
      <c r="C2721" s="0" t="inlineStr">
        <is>
          <t>Birdie Youth Tri-Blend Button Up</t>
        </is>
      </c>
      <c r="D2721" s="0" t="inlineStr">
        <is>
          <t>'113067</t>
        </is>
      </c>
      <c r="E2721" s="0" t="inlineStr">
        <is>
          <t>ISU BIRDIE Y GOLD:113067E-YXL</t>
        </is>
      </c>
      <c r="F2721" s="0" t="inlineStr">
        <is>
          <t>'801113067047</t>
        </is>
      </c>
      <c r="G2721" s="0" t="inlineStr">
        <is>
          <t>YOUTH</t>
        </is>
      </c>
      <c r="H2721" s="0" t="inlineStr">
        <is>
          <t>YXL</t>
        </is>
      </c>
      <c r="I2721" s="0">
        <v>34.99</v>
      </c>
      <c r="J2721" s="0">
        <v>9</v>
      </c>
    </row>
    <row r="2722" spans="1:10" customHeight="0">
      <c r="A2722" s="0">
        <f>HYPERLINK("https://dl.dropboxusercontent.com/scl/fi/6kyvkew3sdw7iu0cu6lra/114877-af.jpg?rlkey=rlmns0xx0mvo6ovxrmqnmt988&amp;dl=0","Click to download Image")</f>
      </c>
      <c r="B2722" s="0">
        <f>HYPERLINK("https://dl.dropboxusercontent.com/scl/fi/lun4t2j3is3zey2glwq3d/graphic-update22022-youth.jpg?rlkey=19ivbvvl4k7lltp0w0suna36r&amp;dl=0","Click to download SizeChart")</f>
      </c>
      <c r="C2722" s="0" t="inlineStr">
        <is>
          <t>Birdie Youth Tri-Blend Button Up</t>
        </is>
      </c>
      <c r="D2722" s="0" t="inlineStr">
        <is>
          <t>'113067</t>
        </is>
      </c>
      <c r="E2722" s="0" t="inlineStr">
        <is>
          <t>ISU BIRDIE Y GOLD 12 PACK:113067Z-12PK</t>
        </is>
      </c>
      <c r="F2722" s="0" t="inlineStr">
        <is>
          <t>'801113067993</t>
        </is>
      </c>
      <c r="G2722" s="0" t="inlineStr">
        <is>
          <t>YOUTH</t>
        </is>
      </c>
      <c r="H2722" s="0" t="inlineStr">
        <is>
          <t>12 PACK</t>
        </is>
      </c>
      <c r="I2722" s="0">
        <v>395.88</v>
      </c>
      <c r="J2722" s="0">
        <v>0</v>
      </c>
    </row>
    <row r="2723" spans="1:10" customHeight="0">
      <c r="A2723" s="0">
        <f>HYPERLINK("https://dl.dropboxusercontent.com/scl/fi/8dxwixnf4k9zbwz0eva7y/isu-af.jpg?rlkey=i5435emv3t1is47ofw5qi5z5l&amp;dl=0","Click to download Image")</f>
      </c>
      <c r="C2723" s="0" t="inlineStr">
        <is>
          <t>Napa Youth Cap</t>
        </is>
      </c>
      <c r="D2723" s="0" t="inlineStr">
        <is>
          <t>'109664</t>
        </is>
      </c>
      <c r="E2723" s="0" t="inlineStr">
        <is>
          <t>ISU NAPA:109664</t>
        </is>
      </c>
      <c r="F2723" s="0" t="inlineStr">
        <is>
          <t>'700109664010</t>
        </is>
      </c>
      <c r="G2723" s="0" t="inlineStr">
        <is>
          <t>YOUTH</t>
        </is>
      </c>
      <c r="H2723" s="0" t="inlineStr">
        <is>
          <t>YOUTH</t>
        </is>
      </c>
      <c r="I2723" s="0">
        <v>16</v>
      </c>
      <c r="J2723" s="0">
        <v>51</v>
      </c>
    </row>
    <row r="2724" spans="1:10" customHeight="0">
      <c r="A2724" s="0">
        <f>HYPERLINK("https://dl.dropboxusercontent.com/scl/fi/4u3o1okj005jgkbxtf31r/114877-af.jpg?rlkey=jli8xxjdqub85q19yc10sjxi8&amp;dl=0","Click to download Image")</f>
      </c>
      <c r="B2724" s="0">
        <f>HYPERLINK("https://dl.dropboxusercontent.com/scl/fi/m67acfzbzqr316pxxubz3/graphic-update22022-toddler.jpg?rlkey=j8j3gdzi8bmqti1l32pqvfpbn&amp;dl=0","Click to download SizeChart")</f>
      </c>
      <c r="C2724" s="0" t="inlineStr">
        <is>
          <t>Birdie Toddler Tri-Blend Button Up</t>
        </is>
      </c>
      <c r="D2724" s="0" t="inlineStr">
        <is>
          <t>'114877</t>
        </is>
      </c>
      <c r="E2724" s="0" t="inlineStr">
        <is>
          <t>ISU BIRDIE T GOLD:114877A-2T</t>
        </is>
      </c>
      <c r="F2724" s="0" t="inlineStr">
        <is>
          <t>'801114877089</t>
        </is>
      </c>
      <c r="G2724" s="0" t="inlineStr">
        <is>
          <t>TODDLER</t>
        </is>
      </c>
      <c r="H2724" s="0" t="inlineStr">
        <is>
          <t>2T</t>
        </is>
      </c>
      <c r="I2724" s="0">
        <v>34.99</v>
      </c>
      <c r="J2724" s="0">
        <v>3</v>
      </c>
    </row>
    <row r="2725" spans="1:10" customHeight="0">
      <c r="A2725" s="0">
        <f>HYPERLINK("https://dl.dropboxusercontent.com/scl/fi/4u3o1okj005jgkbxtf31r/114877-af.jpg?rlkey=jli8xxjdqub85q19yc10sjxi8&amp;dl=0","Click to download Image")</f>
      </c>
      <c r="B2725" s="0">
        <f>HYPERLINK("https://dl.dropboxusercontent.com/scl/fi/m67acfzbzqr316pxxubz3/graphic-update22022-toddler.jpg?rlkey=j8j3gdzi8bmqti1l32pqvfpbn&amp;dl=0","Click to download SizeChart")</f>
      </c>
      <c r="C2725" s="0" t="inlineStr">
        <is>
          <t>Birdie Toddler Tri-Blend Button Up</t>
        </is>
      </c>
      <c r="D2725" s="0" t="inlineStr">
        <is>
          <t>'114877</t>
        </is>
      </c>
      <c r="E2725" s="0" t="inlineStr">
        <is>
          <t>ISU BIRDIE T GOLD:114877B-3T</t>
        </is>
      </c>
      <c r="F2725" s="0" t="inlineStr">
        <is>
          <t>'801114877096</t>
        </is>
      </c>
      <c r="G2725" s="0" t="inlineStr">
        <is>
          <t>TODDLER</t>
        </is>
      </c>
      <c r="H2725" s="0" t="inlineStr">
        <is>
          <t>3T</t>
        </is>
      </c>
      <c r="I2725" s="0">
        <v>34.99</v>
      </c>
      <c r="J2725" s="0">
        <v>3</v>
      </c>
    </row>
    <row r="2726" spans="1:10" customHeight="0">
      <c r="A2726" s="0">
        <f>HYPERLINK("https://dl.dropboxusercontent.com/scl/fi/4u3o1okj005jgkbxtf31r/114877-af.jpg?rlkey=jli8xxjdqub85q19yc10sjxi8&amp;dl=0","Click to download Image")</f>
      </c>
      <c r="B2726" s="0">
        <f>HYPERLINK("https://dl.dropboxusercontent.com/scl/fi/m67acfzbzqr316pxxubz3/graphic-update22022-toddler.jpg?rlkey=j8j3gdzi8bmqti1l32pqvfpbn&amp;dl=0","Click to download SizeChart")</f>
      </c>
      <c r="C2726" s="0" t="inlineStr">
        <is>
          <t>Birdie Toddler Tri-Blend Button Up</t>
        </is>
      </c>
      <c r="D2726" s="0" t="inlineStr">
        <is>
          <t>'114877</t>
        </is>
      </c>
      <c r="E2726" s="0" t="inlineStr">
        <is>
          <t>ISU BIRDIE T GOLD:114877C-4T</t>
        </is>
      </c>
      <c r="F2726" s="0" t="inlineStr">
        <is>
          <t>'801114877102</t>
        </is>
      </c>
      <c r="G2726" s="0" t="inlineStr">
        <is>
          <t>TODDLER</t>
        </is>
      </c>
      <c r="H2726" s="0" t="inlineStr">
        <is>
          <t>4T</t>
        </is>
      </c>
      <c r="I2726" s="0">
        <v>34.99</v>
      </c>
      <c r="J2726" s="0">
        <v>3</v>
      </c>
    </row>
    <row r="2727" spans="1:10" customHeight="0">
      <c r="A2727" s="0">
        <f>HYPERLINK("https://dl.dropboxusercontent.com/scl/fi/4u3o1okj005jgkbxtf31r/114877-af.jpg?rlkey=jli8xxjdqub85q19yc10sjxi8&amp;dl=0","Click to download Image")</f>
      </c>
      <c r="B2727" s="0">
        <f>HYPERLINK("https://dl.dropboxusercontent.com/scl/fi/m67acfzbzqr316pxxubz3/graphic-update22022-toddler.jpg?rlkey=j8j3gdzi8bmqti1l32pqvfpbn&amp;dl=0","Click to download SizeChart")</f>
      </c>
      <c r="C2727" s="0" t="inlineStr">
        <is>
          <t>Birdie Toddler Tri-Blend Button Up</t>
        </is>
      </c>
      <c r="D2727" s="0" t="inlineStr">
        <is>
          <t>'114877</t>
        </is>
      </c>
      <c r="E2727" s="0" t="inlineStr">
        <is>
          <t>ISU BIRDIE T GOLD:114877D-5T</t>
        </is>
      </c>
      <c r="F2727" s="0" t="inlineStr">
        <is>
          <t>'801114877119</t>
        </is>
      </c>
      <c r="G2727" s="0" t="inlineStr">
        <is>
          <t>TODDLER</t>
        </is>
      </c>
      <c r="H2727" s="0" t="inlineStr">
        <is>
          <t>5T</t>
        </is>
      </c>
      <c r="I2727" s="0">
        <v>34.99</v>
      </c>
      <c r="J2727" s="0">
        <v>4</v>
      </c>
    </row>
    <row r="2728" spans="1:10" customHeight="0">
      <c r="A2728" s="0">
        <f>HYPERLINK("https://dl.dropboxusercontent.com/scl/fi/4u3o1okj005jgkbxtf31r/114877-af.jpg?rlkey=jli8xxjdqub85q19yc10sjxi8&amp;dl=0","Click to download Image")</f>
      </c>
      <c r="B2728" s="0">
        <f>HYPERLINK("https://dl.dropboxusercontent.com/scl/fi/m67acfzbzqr316pxxubz3/graphic-update22022-toddler.jpg?rlkey=j8j3gdzi8bmqti1l32pqvfpbn&amp;dl=0","Click to download SizeChart")</f>
      </c>
      <c r="C2728" s="0" t="inlineStr">
        <is>
          <t>Birdie Toddler Tri-Blend Button Up</t>
        </is>
      </c>
      <c r="D2728" s="0" t="inlineStr">
        <is>
          <t>'114877</t>
        </is>
      </c>
      <c r="E2728" s="0" t="inlineStr">
        <is>
          <t>ISU BIRDIE T GOLD 12 PACK:114877Z-12PK</t>
        </is>
      </c>
      <c r="F2728" s="0" t="inlineStr">
        <is>
          <t>'801114877997</t>
        </is>
      </c>
      <c r="G2728" s="0" t="inlineStr">
        <is>
          <t>TODDLER</t>
        </is>
      </c>
      <c r="H2728" s="0" t="inlineStr">
        <is>
          <t>12 PACK</t>
        </is>
      </c>
      <c r="I2728" s="0">
        <v>395.88</v>
      </c>
      <c r="J2728" s="0">
        <v>0</v>
      </c>
    </row>
    <row r="2729" spans="1:10" customHeight="0">
      <c r="A2729" s="0">
        <f>HYPERLINK("https://dl.dropboxusercontent.com/scl/fi/nvdnr64k6dte50ff412a6/isu-af.jpg?rlkey=hora3a3p39zs5gvamhe6at4nk&amp;dl=0","Click to download Image")</f>
      </c>
      <c r="C2729" s="0" t="inlineStr">
        <is>
          <t>West Youth Cap</t>
        </is>
      </c>
      <c r="D2729" s="0" t="inlineStr">
        <is>
          <t>'109819</t>
        </is>
      </c>
      <c r="E2729" s="0" t="inlineStr">
        <is>
          <t>ISU WEST:109819</t>
        </is>
      </c>
      <c r="F2729" s="0" t="inlineStr">
        <is>
          <t>'700109819014</t>
        </is>
      </c>
      <c r="G2729" s="0" t="inlineStr">
        <is>
          <t>YOUTH</t>
        </is>
      </c>
      <c r="H2729" s="0" t="inlineStr">
        <is>
          <t>YOUTH</t>
        </is>
      </c>
      <c r="I2729" s="0">
        <v>21.99</v>
      </c>
      <c r="J2729" s="0">
        <v>51</v>
      </c>
    </row>
    <row r="2730" spans="1:10" customHeight="0">
      <c r="A2730" s="0">
        <f>HYPERLINK("https://dl.dropboxusercontent.com/scl/fi/youp4ri27c29cixgwgjko/113475af.jpg?rlkey=kzp6mmbtjupsdmdahc83bubqv&amp;dl=0","Click to download Image")</f>
      </c>
      <c r="C2730" s="0" t="inlineStr">
        <is>
          <t>Sabra Women's Cap</t>
        </is>
      </c>
      <c r="D2730" s="0" t="inlineStr">
        <is>
          <t>'113475</t>
        </is>
      </c>
      <c r="E2730" s="0" t="inlineStr">
        <is>
          <t>ISU SABRA A CARDINAL:</t>
        </is>
      </c>
      <c r="F2730" s="0" t="inlineStr">
        <is>
          <t>'701113475012</t>
        </is>
      </c>
      <c r="G2730" s="0" t="inlineStr">
        <is>
          <t>WOMENS</t>
        </is>
      </c>
      <c r="H2730" s="0" t="inlineStr">
        <is>
          <t>WOMENS</t>
        </is>
      </c>
      <c r="I2730" s="0">
        <v>19.99</v>
      </c>
      <c r="J2730" s="0">
        <v>31</v>
      </c>
    </row>
    <row r="2731" spans="1:10" customHeight="0">
      <c r="A2731" s="0">
        <f>HYPERLINK("https://dl.dropboxusercontent.com/scl/fi/sd7tai9z48v0hb5yv91wu/113510af.jpg?rlkey=a4uqpgt12a0tgrlr7yql02m74&amp;dl=0","Click to download Image")</f>
      </c>
      <c r="B2731" s="0">
        <f>HYPERLINK("https://dl.dropboxusercontent.com/scl/fi/jsoownbwhox9chp7rsma1/mens-pullover-size-chartshamilton.jpg?rlkey=olani2ixouyy7qrghtox9aclv&amp;dl=0","Click to download SizeChart")</f>
      </c>
      <c r="C2731" s="0" t="inlineStr">
        <is>
          <t>Hamilton Men's Pullover</t>
        </is>
      </c>
      <c r="D2731" s="0" t="inlineStr">
        <is>
          <t>'113510</t>
        </is>
      </c>
      <c r="E2731" s="0" t="inlineStr">
        <is>
          <t>ISU HAMILTON M BLACK:113510A-S</t>
        </is>
      </c>
      <c r="F2731" s="0" t="inlineStr">
        <is>
          <t>'801113510048</t>
        </is>
      </c>
      <c r="G2731" s="0" t="inlineStr">
        <is>
          <t>MENS</t>
        </is>
      </c>
      <c r="H2731" s="0" t="inlineStr">
        <is>
          <t>S</t>
        </is>
      </c>
      <c r="I2731" s="0">
        <v>54.99</v>
      </c>
      <c r="J2731" s="0">
        <v>6</v>
      </c>
    </row>
    <row r="2732" spans="1:10" customHeight="0">
      <c r="A2732" s="0">
        <f>HYPERLINK("https://dl.dropboxusercontent.com/scl/fi/sd7tai9z48v0hb5yv91wu/113510af.jpg?rlkey=a4uqpgt12a0tgrlr7yql02m74&amp;dl=0","Click to download Image")</f>
      </c>
      <c r="B2732" s="0">
        <f>HYPERLINK("https://dl.dropboxusercontent.com/scl/fi/jsoownbwhox9chp7rsma1/mens-pullover-size-chartshamilton.jpg?rlkey=olani2ixouyy7qrghtox9aclv&amp;dl=0","Click to download SizeChart")</f>
      </c>
      <c r="C2732" s="0" t="inlineStr">
        <is>
          <t>Hamilton Men's Pullover</t>
        </is>
      </c>
      <c r="D2732" s="0" t="inlineStr">
        <is>
          <t>'113510</t>
        </is>
      </c>
      <c r="E2732" s="0" t="inlineStr">
        <is>
          <t>ISU HAMILTON M BLACK:113510B-M</t>
        </is>
      </c>
      <c r="F2732" s="0" t="inlineStr">
        <is>
          <t>'801113510055</t>
        </is>
      </c>
      <c r="G2732" s="0" t="inlineStr">
        <is>
          <t>MENS</t>
        </is>
      </c>
      <c r="H2732" s="0" t="inlineStr">
        <is>
          <t>M</t>
        </is>
      </c>
      <c r="I2732" s="0">
        <v>54.99</v>
      </c>
      <c r="J2732" s="0">
        <v>3</v>
      </c>
    </row>
    <row r="2733" spans="1:10" customHeight="0">
      <c r="A2733" s="0">
        <f>HYPERLINK("https://dl.dropboxusercontent.com/scl/fi/sd7tai9z48v0hb5yv91wu/113510af.jpg?rlkey=a4uqpgt12a0tgrlr7yql02m74&amp;dl=0","Click to download Image")</f>
      </c>
      <c r="B2733" s="0">
        <f>HYPERLINK("https://dl.dropboxusercontent.com/scl/fi/jsoownbwhox9chp7rsma1/mens-pullover-size-chartshamilton.jpg?rlkey=olani2ixouyy7qrghtox9aclv&amp;dl=0","Click to download SizeChart")</f>
      </c>
      <c r="C2733" s="0" t="inlineStr">
        <is>
          <t>Hamilton Men's Pullover</t>
        </is>
      </c>
      <c r="D2733" s="0" t="inlineStr">
        <is>
          <t>'113510</t>
        </is>
      </c>
      <c r="E2733" s="0" t="inlineStr">
        <is>
          <t>ISU HAMILTON M BLACK:113510C-L</t>
        </is>
      </c>
      <c r="F2733" s="0" t="inlineStr">
        <is>
          <t>'801113510062</t>
        </is>
      </c>
      <c r="G2733" s="0" t="inlineStr">
        <is>
          <t>MENS</t>
        </is>
      </c>
      <c r="H2733" s="0" t="inlineStr">
        <is>
          <t>L</t>
        </is>
      </c>
      <c r="I2733" s="0">
        <v>54.99</v>
      </c>
      <c r="J2733" s="0">
        <v>5</v>
      </c>
    </row>
    <row r="2734" spans="1:10" customHeight="0">
      <c r="A2734" s="0">
        <f>HYPERLINK("https://dl.dropboxusercontent.com/scl/fi/sd7tai9z48v0hb5yv91wu/113510af.jpg?rlkey=a4uqpgt12a0tgrlr7yql02m74&amp;dl=0","Click to download Image")</f>
      </c>
      <c r="B2734" s="0">
        <f>HYPERLINK("https://dl.dropboxusercontent.com/scl/fi/jsoownbwhox9chp7rsma1/mens-pullover-size-chartshamilton.jpg?rlkey=olani2ixouyy7qrghtox9aclv&amp;dl=0","Click to download SizeChart")</f>
      </c>
      <c r="C2734" s="0" t="inlineStr">
        <is>
          <t>Hamilton Men's Pullover</t>
        </is>
      </c>
      <c r="D2734" s="0" t="inlineStr">
        <is>
          <t>'113510</t>
        </is>
      </c>
      <c r="E2734" s="0" t="inlineStr">
        <is>
          <t>ISU HAMILTON M BLACK:113510D-XL</t>
        </is>
      </c>
      <c r="F2734" s="0" t="inlineStr">
        <is>
          <t>'801113510079</t>
        </is>
      </c>
      <c r="G2734" s="0" t="inlineStr">
        <is>
          <t>MENS</t>
        </is>
      </c>
      <c r="H2734" s="0" t="inlineStr">
        <is>
          <t>XL</t>
        </is>
      </c>
      <c r="I2734" s="0">
        <v>54.99</v>
      </c>
      <c r="J2734" s="0">
        <v>6</v>
      </c>
    </row>
    <row r="2735" spans="1:10" customHeight="0">
      <c r="A2735" s="0">
        <f>HYPERLINK("https://dl.dropboxusercontent.com/scl/fi/sd7tai9z48v0hb5yv91wu/113510af.jpg?rlkey=a4uqpgt12a0tgrlr7yql02m74&amp;dl=0","Click to download Image")</f>
      </c>
      <c r="B2735" s="0">
        <f>HYPERLINK("https://dl.dropboxusercontent.com/scl/fi/jsoownbwhox9chp7rsma1/mens-pullover-size-chartshamilton.jpg?rlkey=olani2ixouyy7qrghtox9aclv&amp;dl=0","Click to download SizeChart")</f>
      </c>
      <c r="C2735" s="0" t="inlineStr">
        <is>
          <t>Hamilton Men's Pullover</t>
        </is>
      </c>
      <c r="D2735" s="0" t="inlineStr">
        <is>
          <t>'113510</t>
        </is>
      </c>
      <c r="E2735" s="0" t="inlineStr">
        <is>
          <t>ISU HAMILTON M BLACK:113510E-2XL</t>
        </is>
      </c>
      <c r="F2735" s="0" t="inlineStr">
        <is>
          <t>'801113510086</t>
        </is>
      </c>
      <c r="G2735" s="0" t="inlineStr">
        <is>
          <t>MENS</t>
        </is>
      </c>
      <c r="H2735" s="0" t="inlineStr">
        <is>
          <t>2XL</t>
        </is>
      </c>
      <c r="I2735" s="0">
        <v>56.99</v>
      </c>
      <c r="J2735" s="0">
        <v>4</v>
      </c>
    </row>
    <row r="2736" spans="1:10" customHeight="0">
      <c r="A2736" s="0">
        <f>HYPERLINK("https://dl.dropboxusercontent.com/scl/fi/sd7tai9z48v0hb5yv91wu/113510af.jpg?rlkey=a4uqpgt12a0tgrlr7yql02m74&amp;dl=0","Click to download Image")</f>
      </c>
      <c r="B2736" s="0">
        <f>HYPERLINK("https://dl.dropboxusercontent.com/scl/fi/jsoownbwhox9chp7rsma1/mens-pullover-size-chartshamilton.jpg?rlkey=olani2ixouyy7qrghtox9aclv&amp;dl=0","Click to download SizeChart")</f>
      </c>
      <c r="C2736" s="0" t="inlineStr">
        <is>
          <t>Hamilton Men's Pullover</t>
        </is>
      </c>
      <c r="D2736" s="0" t="inlineStr">
        <is>
          <t>'113510</t>
        </is>
      </c>
      <c r="E2736" s="0" t="inlineStr">
        <is>
          <t>ISU HAMILTON M BLACK:113510F-3XL</t>
        </is>
      </c>
      <c r="F2736" s="0" t="inlineStr">
        <is>
          <t>'801113510093</t>
        </is>
      </c>
      <c r="G2736" s="0" t="inlineStr">
        <is>
          <t>MENS</t>
        </is>
      </c>
      <c r="H2736" s="0" t="inlineStr">
        <is>
          <t>3XL</t>
        </is>
      </c>
      <c r="I2736" s="0">
        <v>56.99</v>
      </c>
      <c r="J2736" s="0">
        <v>3</v>
      </c>
    </row>
    <row r="2737" spans="1:10" customHeight="0">
      <c r="A2737" s="0">
        <f>HYPERLINK("https://dl.dropboxusercontent.com/scl/fi/sd7tai9z48v0hb5yv91wu/113510af.jpg?rlkey=a4uqpgt12a0tgrlr7yql02m74&amp;dl=0","Click to download Image")</f>
      </c>
      <c r="B2737" s="0">
        <f>HYPERLINK("https://dl.dropboxusercontent.com/scl/fi/jsoownbwhox9chp7rsma1/mens-pullover-size-chartshamilton.jpg?rlkey=olani2ixouyy7qrghtox9aclv&amp;dl=0","Click to download SizeChart")</f>
      </c>
      <c r="C2737" s="0" t="inlineStr">
        <is>
          <t>Hamilton Men's Pullover</t>
        </is>
      </c>
      <c r="D2737" s="0" t="inlineStr">
        <is>
          <t>'113510</t>
        </is>
      </c>
      <c r="E2737" s="0" t="inlineStr">
        <is>
          <t>ISU HAMILTON M BLACK 12 PACK:113510Z-12PK</t>
        </is>
      </c>
      <c r="F2737" s="0" t="inlineStr">
        <is>
          <t>'801113510994</t>
        </is>
      </c>
      <c r="G2737" s="0" t="inlineStr">
        <is>
          <t>MENS</t>
        </is>
      </c>
      <c r="H2737" s="0" t="inlineStr">
        <is>
          <t>12 PACK</t>
        </is>
      </c>
      <c r="I2737" s="0">
        <v>641.88</v>
      </c>
      <c r="J2737" s="0">
        <v>0</v>
      </c>
    </row>
    <row r="2738" spans="1:10" customHeight="0">
      <c r="A2738" s="0">
        <f>HYPERLINK("https://dl.dropboxusercontent.com/scl/fi/yft7ydyf5s5vmc2fdsp2w/109697f64548.jpg?rlkey=gpe6gvq9k1hymtjxwiuqt3b4l&amp;dl=0","Click to download Image")</f>
      </c>
      <c r="B2738" s="0">
        <f>HYPERLINK("https://dl.dropboxusercontent.com/scl/fi/91pxhmekhuj8voxvkjfip/graphic-update22022-infant.jpg?rlkey=mhyw7kfnmv5vyel5e0fvl6i35&amp;dl=0","Click to download SizeChart")</f>
      </c>
      <c r="C2738" s="0" t="inlineStr">
        <is>
          <t>York Infant Romper</t>
        </is>
      </c>
      <c r="D2738" s="0" t="inlineStr">
        <is>
          <t>'109697</t>
        </is>
      </c>
      <c r="E2738" s="0" t="inlineStr">
        <is>
          <t>ISU YORK:109697A-0-3M</t>
        </is>
      </c>
      <c r="F2738" s="0" t="inlineStr">
        <is>
          <t>'800109697015</t>
        </is>
      </c>
      <c r="G2738" s="0" t="inlineStr">
        <is>
          <t>INFANT</t>
        </is>
      </c>
      <c r="H2738" s="0" t="inlineStr">
        <is>
          <t>0-3M</t>
        </is>
      </c>
      <c r="I2738" s="0">
        <v>22.99</v>
      </c>
      <c r="J2738" s="0">
        <v>4</v>
      </c>
    </row>
    <row r="2739" spans="1:10" customHeight="0">
      <c r="A2739" s="0">
        <f>HYPERLINK("https://dl.dropboxusercontent.com/scl/fi/yft7ydyf5s5vmc2fdsp2w/109697f64548.jpg?rlkey=gpe6gvq9k1hymtjxwiuqt3b4l&amp;dl=0","Click to download Image")</f>
      </c>
      <c r="B2739" s="0">
        <f>HYPERLINK("https://dl.dropboxusercontent.com/scl/fi/91pxhmekhuj8voxvkjfip/graphic-update22022-infant.jpg?rlkey=mhyw7kfnmv5vyel5e0fvl6i35&amp;dl=0","Click to download SizeChart")</f>
      </c>
      <c r="C2739" s="0" t="inlineStr">
        <is>
          <t>York Infant Romper</t>
        </is>
      </c>
      <c r="D2739" s="0" t="inlineStr">
        <is>
          <t>'109697</t>
        </is>
      </c>
      <c r="E2739" s="0" t="inlineStr">
        <is>
          <t>ISU YORK:109697B-3-6M</t>
        </is>
      </c>
      <c r="F2739" s="0" t="inlineStr">
        <is>
          <t>'800109697022</t>
        </is>
      </c>
      <c r="G2739" s="0" t="inlineStr">
        <is>
          <t>INFANT</t>
        </is>
      </c>
      <c r="H2739" s="0" t="inlineStr">
        <is>
          <t>3-6M</t>
        </is>
      </c>
      <c r="I2739" s="0">
        <v>22.99</v>
      </c>
      <c r="J2739" s="0">
        <v>4</v>
      </c>
    </row>
    <row r="2740" spans="1:10" customHeight="0">
      <c r="A2740" s="0">
        <f>HYPERLINK("https://dl.dropboxusercontent.com/scl/fi/yft7ydyf5s5vmc2fdsp2w/109697f64548.jpg?rlkey=gpe6gvq9k1hymtjxwiuqt3b4l&amp;dl=0","Click to download Image")</f>
      </c>
      <c r="B2740" s="0">
        <f>HYPERLINK("https://dl.dropboxusercontent.com/scl/fi/91pxhmekhuj8voxvkjfip/graphic-update22022-infant.jpg?rlkey=mhyw7kfnmv5vyel5e0fvl6i35&amp;dl=0","Click to download SizeChart")</f>
      </c>
      <c r="C2740" s="0" t="inlineStr">
        <is>
          <t>York Infant Romper</t>
        </is>
      </c>
      <c r="D2740" s="0" t="inlineStr">
        <is>
          <t>'109697</t>
        </is>
      </c>
      <c r="E2740" s="0" t="inlineStr">
        <is>
          <t>ISU YORK:109697C-6-9M</t>
        </is>
      </c>
      <c r="F2740" s="0" t="inlineStr">
        <is>
          <t>'800109697039</t>
        </is>
      </c>
      <c r="G2740" s="0" t="inlineStr">
        <is>
          <t>INFANT</t>
        </is>
      </c>
      <c r="H2740" s="0" t="inlineStr">
        <is>
          <t>6-9M</t>
        </is>
      </c>
      <c r="I2740" s="0">
        <v>22.99</v>
      </c>
      <c r="J2740" s="0">
        <v>4</v>
      </c>
    </row>
    <row r="2741" spans="1:10" customHeight="0">
      <c r="A2741" s="0">
        <f>HYPERLINK("https://dl.dropboxusercontent.com/scl/fi/yft7ydyf5s5vmc2fdsp2w/109697f64548.jpg?rlkey=gpe6gvq9k1hymtjxwiuqt3b4l&amp;dl=0","Click to download Image")</f>
      </c>
      <c r="B2741" s="0">
        <f>HYPERLINK("https://dl.dropboxusercontent.com/scl/fi/91pxhmekhuj8voxvkjfip/graphic-update22022-infant.jpg?rlkey=mhyw7kfnmv5vyel5e0fvl6i35&amp;dl=0","Click to download SizeChart")</f>
      </c>
      <c r="C2741" s="0" t="inlineStr">
        <is>
          <t>York Infant Romper</t>
        </is>
      </c>
      <c r="D2741" s="0" t="inlineStr">
        <is>
          <t>'109697</t>
        </is>
      </c>
      <c r="E2741" s="0" t="inlineStr">
        <is>
          <t>ISU YORK:109697F-12M</t>
        </is>
      </c>
      <c r="F2741" s="0" t="inlineStr">
        <is>
          <t>'800109697046</t>
        </is>
      </c>
      <c r="G2741" s="0" t="inlineStr">
        <is>
          <t>INFANT</t>
        </is>
      </c>
      <c r="H2741" s="0" t="inlineStr">
        <is>
          <t>12M</t>
        </is>
      </c>
      <c r="I2741" s="0">
        <v>22.99</v>
      </c>
      <c r="J2741" s="0">
        <v>4</v>
      </c>
    </row>
    <row r="2742" spans="1:10" customHeight="0">
      <c r="A2742" s="0">
        <f>HYPERLINK("https://dl.dropboxusercontent.com/scl/fi/yft7ydyf5s5vmc2fdsp2w/109697f64548.jpg?rlkey=gpe6gvq9k1hymtjxwiuqt3b4l&amp;dl=0","Click to download Image")</f>
      </c>
      <c r="B2742" s="0">
        <f>HYPERLINK("https://dl.dropboxusercontent.com/scl/fi/91pxhmekhuj8voxvkjfip/graphic-update22022-infant.jpg?rlkey=mhyw7kfnmv5vyel5e0fvl6i35&amp;dl=0","Click to download SizeChart")</f>
      </c>
      <c r="C2742" s="0" t="inlineStr">
        <is>
          <t>York Infant Romper</t>
        </is>
      </c>
      <c r="D2742" s="0" t="inlineStr">
        <is>
          <t>'109697</t>
        </is>
      </c>
      <c r="E2742" s="0" t="inlineStr">
        <is>
          <t>ISU YORK 12 PACK:109697Z-12PK</t>
        </is>
      </c>
      <c r="F2742" s="0" t="inlineStr">
        <is>
          <t>'800109697107</t>
        </is>
      </c>
      <c r="G2742" s="0" t="inlineStr">
        <is>
          <t>INFANT</t>
        </is>
      </c>
      <c r="H2742" s="0" t="inlineStr">
        <is>
          <t>12 PACK</t>
        </is>
      </c>
      <c r="I2742" s="0">
        <v>251.88</v>
      </c>
      <c r="J2742" s="0">
        <v>0</v>
      </c>
    </row>
    <row r="2743" spans="1:10" customHeight="0">
      <c r="A2743" s="0">
        <f>HYPERLINK("https://dl.dropboxusercontent.com/scl/fi/nbsrvox0mg7w0l78r7ftz/isu-af.jpg?rlkey=u80eojwndaf72dsf3go8y5rut&amp;dl=0","Click to download Image")</f>
      </c>
      <c r="B2743" s="0">
        <f>HYPERLINK("https://dl.dropboxusercontent.com/scl/fi/rm68nfm4mp0yh6dr03v1x/mens-jackets-size-charts-superior.jpg?rlkey=sb6k0g7b806osux5dtpangf2g&amp;dl=0","Click to download SizeChart")</f>
      </c>
      <c r="C2743" s="0" t="inlineStr">
        <is>
          <t>Superior Men's Packable Jacket</t>
        </is>
      </c>
      <c r="D2743" s="0" t="inlineStr">
        <is>
          <t>'109689</t>
        </is>
      </c>
      <c r="E2743" s="0" t="inlineStr">
        <is>
          <t>ISU SUPERIOR BLACK:109689A-S</t>
        </is>
      </c>
      <c r="F2743" s="0" t="inlineStr">
        <is>
          <t>'801109689048</t>
        </is>
      </c>
      <c r="G2743" s="0" t="inlineStr">
        <is>
          <t>MENS</t>
        </is>
      </c>
      <c r="H2743" s="0" t="inlineStr">
        <is>
          <t>S</t>
        </is>
      </c>
      <c r="I2743" s="0">
        <v>54.99</v>
      </c>
      <c r="J2743" s="0">
        <v>2</v>
      </c>
    </row>
    <row r="2744" spans="1:10" customHeight="0">
      <c r="A2744" s="0">
        <f>HYPERLINK("https://dl.dropboxusercontent.com/scl/fi/nbsrvox0mg7w0l78r7ftz/isu-af.jpg?rlkey=u80eojwndaf72dsf3go8y5rut&amp;dl=0","Click to download Image")</f>
      </c>
      <c r="B2744" s="0">
        <f>HYPERLINK("https://dl.dropboxusercontent.com/scl/fi/rm68nfm4mp0yh6dr03v1x/mens-jackets-size-charts-superior.jpg?rlkey=sb6k0g7b806osux5dtpangf2g&amp;dl=0","Click to download SizeChart")</f>
      </c>
      <c r="C2744" s="0" t="inlineStr">
        <is>
          <t>Superior Men's Packable Jacket</t>
        </is>
      </c>
      <c r="D2744" s="0" t="inlineStr">
        <is>
          <t>'109689</t>
        </is>
      </c>
      <c r="E2744" s="0" t="inlineStr">
        <is>
          <t>ISU SUPERIOR BLACK:109689B-M</t>
        </is>
      </c>
      <c r="F2744" s="0" t="inlineStr">
        <is>
          <t>'801109689055</t>
        </is>
      </c>
      <c r="G2744" s="0" t="inlineStr">
        <is>
          <t>MENS</t>
        </is>
      </c>
      <c r="H2744" s="0" t="inlineStr">
        <is>
          <t>M</t>
        </is>
      </c>
      <c r="I2744" s="0">
        <v>54.99</v>
      </c>
      <c r="J2744" s="0">
        <v>2</v>
      </c>
    </row>
    <row r="2745" spans="1:10" customHeight="0">
      <c r="A2745" s="0">
        <f>HYPERLINK("https://dl.dropboxusercontent.com/scl/fi/nbsrvox0mg7w0l78r7ftz/isu-af.jpg?rlkey=u80eojwndaf72dsf3go8y5rut&amp;dl=0","Click to download Image")</f>
      </c>
      <c r="B2745" s="0">
        <f>HYPERLINK("https://dl.dropboxusercontent.com/scl/fi/rm68nfm4mp0yh6dr03v1x/mens-jackets-size-charts-superior.jpg?rlkey=sb6k0g7b806osux5dtpangf2g&amp;dl=0","Click to download SizeChart")</f>
      </c>
      <c r="C2745" s="0" t="inlineStr">
        <is>
          <t>Superior Men's Packable Jacket</t>
        </is>
      </c>
      <c r="D2745" s="0" t="inlineStr">
        <is>
          <t>'109689</t>
        </is>
      </c>
      <c r="E2745" s="0" t="inlineStr">
        <is>
          <t>ISU SUPERIOR BLACK:109689C-L</t>
        </is>
      </c>
      <c r="F2745" s="0" t="inlineStr">
        <is>
          <t>'801109689062</t>
        </is>
      </c>
      <c r="G2745" s="0" t="inlineStr">
        <is>
          <t>MENS</t>
        </is>
      </c>
      <c r="H2745" s="0" t="inlineStr">
        <is>
          <t>L</t>
        </is>
      </c>
      <c r="I2745" s="0">
        <v>54.99</v>
      </c>
      <c r="J2745" s="0">
        <v>0</v>
      </c>
    </row>
    <row r="2746" spans="1:10" customHeight="0">
      <c r="A2746" s="0">
        <f>HYPERLINK("https://dl.dropboxusercontent.com/scl/fi/nbsrvox0mg7w0l78r7ftz/isu-af.jpg?rlkey=u80eojwndaf72dsf3go8y5rut&amp;dl=0","Click to download Image")</f>
      </c>
      <c r="B2746" s="0">
        <f>HYPERLINK("https://dl.dropboxusercontent.com/scl/fi/rm68nfm4mp0yh6dr03v1x/mens-jackets-size-charts-superior.jpg?rlkey=sb6k0g7b806osux5dtpangf2g&amp;dl=0","Click to download SizeChart")</f>
      </c>
      <c r="C2746" s="0" t="inlineStr">
        <is>
          <t>Superior Men's Packable Jacket</t>
        </is>
      </c>
      <c r="D2746" s="0" t="inlineStr">
        <is>
          <t>'109689</t>
        </is>
      </c>
      <c r="E2746" s="0" t="inlineStr">
        <is>
          <t>ISU SUPERIOR BLACK:109689D-XL</t>
        </is>
      </c>
      <c r="F2746" s="0" t="inlineStr">
        <is>
          <t>'801109689079</t>
        </is>
      </c>
      <c r="G2746" s="0" t="inlineStr">
        <is>
          <t>MENS</t>
        </is>
      </c>
      <c r="H2746" s="0" t="inlineStr">
        <is>
          <t>XL</t>
        </is>
      </c>
      <c r="I2746" s="0">
        <v>54.99</v>
      </c>
      <c r="J2746" s="0">
        <v>0</v>
      </c>
    </row>
    <row r="2747" spans="1:10" customHeight="0">
      <c r="A2747" s="0">
        <f>HYPERLINK("https://dl.dropboxusercontent.com/scl/fi/nbsrvox0mg7w0l78r7ftz/isu-af.jpg?rlkey=u80eojwndaf72dsf3go8y5rut&amp;dl=0","Click to download Image")</f>
      </c>
      <c r="B2747" s="0">
        <f>HYPERLINK("https://dl.dropboxusercontent.com/scl/fi/rm68nfm4mp0yh6dr03v1x/mens-jackets-size-charts-superior.jpg?rlkey=sb6k0g7b806osux5dtpangf2g&amp;dl=0","Click to download SizeChart")</f>
      </c>
      <c r="C2747" s="0" t="inlineStr">
        <is>
          <t>Superior Men's Packable Jacket</t>
        </is>
      </c>
      <c r="D2747" s="0" t="inlineStr">
        <is>
          <t>'109689</t>
        </is>
      </c>
      <c r="E2747" s="0" t="inlineStr">
        <is>
          <t>ISU SUPERIOR BLACK:109689E-2XL</t>
        </is>
      </c>
      <c r="F2747" s="0" t="inlineStr">
        <is>
          <t>'801109689086</t>
        </is>
      </c>
      <c r="G2747" s="0" t="inlineStr">
        <is>
          <t>MENS</t>
        </is>
      </c>
      <c r="H2747" s="0" t="inlineStr">
        <is>
          <t>2XL</t>
        </is>
      </c>
      <c r="I2747" s="0">
        <v>56.99</v>
      </c>
      <c r="J2747" s="0">
        <v>3</v>
      </c>
    </row>
    <row r="2748" spans="1:10" customHeight="0">
      <c r="A2748" s="0">
        <f>HYPERLINK("https://dl.dropboxusercontent.com/scl/fi/nbsrvox0mg7w0l78r7ftz/isu-af.jpg?rlkey=u80eojwndaf72dsf3go8y5rut&amp;dl=0","Click to download Image")</f>
      </c>
      <c r="B2748" s="0">
        <f>HYPERLINK("https://dl.dropboxusercontent.com/scl/fi/rm68nfm4mp0yh6dr03v1x/mens-jackets-size-charts-superior.jpg?rlkey=sb6k0g7b806osux5dtpangf2g&amp;dl=0","Click to download SizeChart")</f>
      </c>
      <c r="C2748" s="0" t="inlineStr">
        <is>
          <t>Superior Men's Packable Jacket</t>
        </is>
      </c>
      <c r="D2748" s="0" t="inlineStr">
        <is>
          <t>'109689</t>
        </is>
      </c>
      <c r="E2748" s="0" t="inlineStr">
        <is>
          <t>ISU SUPERIOR BLACK:109689F-3XL</t>
        </is>
      </c>
      <c r="F2748" s="0" t="inlineStr">
        <is>
          <t>'801109689093</t>
        </is>
      </c>
      <c r="G2748" s="0" t="inlineStr">
        <is>
          <t>MENS</t>
        </is>
      </c>
      <c r="H2748" s="0" t="inlineStr">
        <is>
          <t>3XL</t>
        </is>
      </c>
      <c r="I2748" s="0">
        <v>56.99</v>
      </c>
      <c r="J2748" s="0">
        <v>4</v>
      </c>
    </row>
    <row r="2749" spans="1:10" customHeight="0">
      <c r="A2749" s="0">
        <f>HYPERLINK("https://dl.dropboxusercontent.com/scl/fi/nbsrvox0mg7w0l78r7ftz/isu-af.jpg?rlkey=u80eojwndaf72dsf3go8y5rut&amp;dl=0","Click to download Image")</f>
      </c>
      <c r="B2749" s="0">
        <f>HYPERLINK("https://dl.dropboxusercontent.com/scl/fi/rm68nfm4mp0yh6dr03v1x/mens-jackets-size-charts-superior.jpg?rlkey=sb6k0g7b806osux5dtpangf2g&amp;dl=0","Click to download SizeChart")</f>
      </c>
      <c r="C2749" s="0" t="inlineStr">
        <is>
          <t>Superior Men's Packable Jacket</t>
        </is>
      </c>
      <c r="D2749" s="0" t="inlineStr">
        <is>
          <t>'109689</t>
        </is>
      </c>
      <c r="E2749" s="0" t="inlineStr">
        <is>
          <t>ISU SUPERIOR BLACK 12 PACK:109689Z-12PK</t>
        </is>
      </c>
      <c r="F2749" s="0" t="inlineStr">
        <is>
          <t>'800109689102</t>
        </is>
      </c>
      <c r="G2749" s="0" t="inlineStr">
        <is>
          <t>MENS</t>
        </is>
      </c>
      <c r="H2749" s="0" t="inlineStr">
        <is>
          <t>12 PACK</t>
        </is>
      </c>
      <c r="I2749" s="0">
        <v>641.88</v>
      </c>
      <c r="J2749" s="0">
        <v>0</v>
      </c>
    </row>
    <row r="2750" spans="1:10" customHeight="0">
      <c r="A2750" s="0">
        <f>HYPERLINK("https://dl.dropboxusercontent.com/scl/fi/67dgzlxaug5wgbkey8xeh/isu-grey-af.jpg?rlkey=cfor39tsq0g00ttk9bzrumim2&amp;dl=0","Click to download Image")</f>
      </c>
      <c r="B2750" s="0">
        <f>HYPERLINK("https://dl.dropboxusercontent.com/scl/fi/rm68nfm4mp0yh6dr03v1x/mens-jackets-size-charts-superior.jpg?rlkey=sb6k0g7b806osux5dtpangf2g&amp;dl=0","Click to download SizeChart")</f>
      </c>
      <c r="C2750" s="0" t="inlineStr">
        <is>
          <t>Superior Men's Packable Jacket</t>
        </is>
      </c>
      <c r="D2750" s="0" t="inlineStr">
        <is>
          <t>'111481</t>
        </is>
      </c>
      <c r="E2750" s="0" t="inlineStr">
        <is>
          <t>ISU SUPERIOR GREY:111481A-S</t>
        </is>
      </c>
      <c r="F2750" s="0" t="inlineStr">
        <is>
          <t>'801111481043</t>
        </is>
      </c>
      <c r="G2750" s="0" t="inlineStr">
        <is>
          <t>MENS</t>
        </is>
      </c>
      <c r="H2750" s="0" t="inlineStr">
        <is>
          <t>S</t>
        </is>
      </c>
      <c r="I2750" s="0">
        <v>54.99</v>
      </c>
      <c r="J2750" s="0">
        <v>6</v>
      </c>
    </row>
    <row r="2751" spans="1:10" customHeight="0">
      <c r="A2751" s="0">
        <f>HYPERLINK("https://dl.dropboxusercontent.com/scl/fi/67dgzlxaug5wgbkey8xeh/isu-grey-af.jpg?rlkey=cfor39tsq0g00ttk9bzrumim2&amp;dl=0","Click to download Image")</f>
      </c>
      <c r="B2751" s="0">
        <f>HYPERLINK("https://dl.dropboxusercontent.com/scl/fi/rm68nfm4mp0yh6dr03v1x/mens-jackets-size-charts-superior.jpg?rlkey=sb6k0g7b806osux5dtpangf2g&amp;dl=0","Click to download SizeChart")</f>
      </c>
      <c r="C2751" s="0" t="inlineStr">
        <is>
          <t>Superior Men's Packable Jacket</t>
        </is>
      </c>
      <c r="D2751" s="0" t="inlineStr">
        <is>
          <t>'111481</t>
        </is>
      </c>
      <c r="E2751" s="0" t="inlineStr">
        <is>
          <t>ISU SUPERIOR GREY:111481B-M</t>
        </is>
      </c>
      <c r="F2751" s="0" t="inlineStr">
        <is>
          <t>'801111481050</t>
        </is>
      </c>
      <c r="G2751" s="0" t="inlineStr">
        <is>
          <t>MENS</t>
        </is>
      </c>
      <c r="H2751" s="0" t="inlineStr">
        <is>
          <t>M</t>
        </is>
      </c>
      <c r="I2751" s="0">
        <v>54.99</v>
      </c>
      <c r="J2751" s="0">
        <v>12</v>
      </c>
    </row>
    <row r="2752" spans="1:10" customHeight="0">
      <c r="A2752" s="0">
        <f>HYPERLINK("https://dl.dropboxusercontent.com/scl/fi/67dgzlxaug5wgbkey8xeh/isu-grey-af.jpg?rlkey=cfor39tsq0g00ttk9bzrumim2&amp;dl=0","Click to download Image")</f>
      </c>
      <c r="B2752" s="0">
        <f>HYPERLINK("https://dl.dropboxusercontent.com/scl/fi/rm68nfm4mp0yh6dr03v1x/mens-jackets-size-charts-superior.jpg?rlkey=sb6k0g7b806osux5dtpangf2g&amp;dl=0","Click to download SizeChart")</f>
      </c>
      <c r="C2752" s="0" t="inlineStr">
        <is>
          <t>Superior Men's Packable Jacket</t>
        </is>
      </c>
      <c r="D2752" s="0" t="inlineStr">
        <is>
          <t>'111481</t>
        </is>
      </c>
      <c r="E2752" s="0" t="inlineStr">
        <is>
          <t>ISU SUPERIOR GREY:111481C-L</t>
        </is>
      </c>
      <c r="F2752" s="0" t="inlineStr">
        <is>
          <t>'801111481067</t>
        </is>
      </c>
      <c r="G2752" s="0" t="inlineStr">
        <is>
          <t>MENS</t>
        </is>
      </c>
      <c r="H2752" s="0" t="inlineStr">
        <is>
          <t>L</t>
        </is>
      </c>
      <c r="I2752" s="0">
        <v>54.99</v>
      </c>
      <c r="J2752" s="0">
        <v>16</v>
      </c>
    </row>
    <row r="2753" spans="1:10" customHeight="0">
      <c r="A2753" s="0">
        <f>HYPERLINK("https://dl.dropboxusercontent.com/scl/fi/67dgzlxaug5wgbkey8xeh/isu-grey-af.jpg?rlkey=cfor39tsq0g00ttk9bzrumim2&amp;dl=0","Click to download Image")</f>
      </c>
      <c r="B2753" s="0">
        <f>HYPERLINK("https://dl.dropboxusercontent.com/scl/fi/rm68nfm4mp0yh6dr03v1x/mens-jackets-size-charts-superior.jpg?rlkey=sb6k0g7b806osux5dtpangf2g&amp;dl=0","Click to download SizeChart")</f>
      </c>
      <c r="C2753" s="0" t="inlineStr">
        <is>
          <t>Superior Men's Packable Jacket</t>
        </is>
      </c>
      <c r="D2753" s="0" t="inlineStr">
        <is>
          <t>'111481</t>
        </is>
      </c>
      <c r="E2753" s="0" t="inlineStr">
        <is>
          <t>ISU SUPERIOR GREY:111481D-XL</t>
        </is>
      </c>
      <c r="F2753" s="0" t="inlineStr">
        <is>
          <t>'801111481074</t>
        </is>
      </c>
      <c r="G2753" s="0" t="inlineStr">
        <is>
          <t>MENS</t>
        </is>
      </c>
      <c r="H2753" s="0" t="inlineStr">
        <is>
          <t>XL</t>
        </is>
      </c>
      <c r="I2753" s="0">
        <v>54.99</v>
      </c>
      <c r="J2753" s="0">
        <v>18</v>
      </c>
    </row>
    <row r="2754" spans="1:10" customHeight="0">
      <c r="A2754" s="0">
        <f>HYPERLINK("https://dl.dropboxusercontent.com/scl/fi/67dgzlxaug5wgbkey8xeh/isu-grey-af.jpg?rlkey=cfor39tsq0g00ttk9bzrumim2&amp;dl=0","Click to download Image")</f>
      </c>
      <c r="B2754" s="0">
        <f>HYPERLINK("https://dl.dropboxusercontent.com/scl/fi/rm68nfm4mp0yh6dr03v1x/mens-jackets-size-charts-superior.jpg?rlkey=sb6k0g7b806osux5dtpangf2g&amp;dl=0","Click to download SizeChart")</f>
      </c>
      <c r="C2754" s="0" t="inlineStr">
        <is>
          <t>Superior Men's Packable Jacket</t>
        </is>
      </c>
      <c r="D2754" s="0" t="inlineStr">
        <is>
          <t>'111481</t>
        </is>
      </c>
      <c r="E2754" s="0" t="inlineStr">
        <is>
          <t>ISU SUPERIOR GREY:111481E-2XL</t>
        </is>
      </c>
      <c r="F2754" s="0" t="inlineStr">
        <is>
          <t>'801111481081</t>
        </is>
      </c>
      <c r="G2754" s="0" t="inlineStr">
        <is>
          <t>MENS</t>
        </is>
      </c>
      <c r="H2754" s="0" t="inlineStr">
        <is>
          <t>2XL</t>
        </is>
      </c>
      <c r="I2754" s="0">
        <v>56.99</v>
      </c>
      <c r="J2754" s="0">
        <v>12</v>
      </c>
    </row>
    <row r="2755" spans="1:10" customHeight="0">
      <c r="A2755" s="0">
        <f>HYPERLINK("https://dl.dropboxusercontent.com/scl/fi/67dgzlxaug5wgbkey8xeh/isu-grey-af.jpg?rlkey=cfor39tsq0g00ttk9bzrumim2&amp;dl=0","Click to download Image")</f>
      </c>
      <c r="B2755" s="0">
        <f>HYPERLINK("https://dl.dropboxusercontent.com/scl/fi/rm68nfm4mp0yh6dr03v1x/mens-jackets-size-charts-superior.jpg?rlkey=sb6k0g7b806osux5dtpangf2g&amp;dl=0","Click to download SizeChart")</f>
      </c>
      <c r="C2755" s="0" t="inlineStr">
        <is>
          <t>Superior Men's Packable Jacket</t>
        </is>
      </c>
      <c r="D2755" s="0" t="inlineStr">
        <is>
          <t>'111481</t>
        </is>
      </c>
      <c r="E2755" s="0" t="inlineStr">
        <is>
          <t>ISU SUPERIOR GREY:111481F-3XL</t>
        </is>
      </c>
      <c r="F2755" s="0" t="inlineStr">
        <is>
          <t>'801111481098</t>
        </is>
      </c>
      <c r="G2755" s="0" t="inlineStr">
        <is>
          <t>MENS</t>
        </is>
      </c>
      <c r="H2755" s="0" t="inlineStr">
        <is>
          <t>3XL</t>
        </is>
      </c>
      <c r="I2755" s="0">
        <v>56.99</v>
      </c>
      <c r="J2755" s="0">
        <v>8</v>
      </c>
    </row>
    <row r="2756" spans="1:10" customHeight="0">
      <c r="A2756" s="0">
        <f>HYPERLINK("https://dl.dropboxusercontent.com/scl/fi/67dgzlxaug5wgbkey8xeh/isu-grey-af.jpg?rlkey=cfor39tsq0g00ttk9bzrumim2&amp;dl=0","Click to download Image")</f>
      </c>
      <c r="B2756" s="0">
        <f>HYPERLINK("https://dl.dropboxusercontent.com/scl/fi/rm68nfm4mp0yh6dr03v1x/mens-jackets-size-charts-superior.jpg?rlkey=sb6k0g7b806osux5dtpangf2g&amp;dl=0","Click to download SizeChart")</f>
      </c>
      <c r="C2756" s="0" t="inlineStr">
        <is>
          <t>Superior Men's Packable Jacket</t>
        </is>
      </c>
      <c r="D2756" s="0" t="inlineStr">
        <is>
          <t>'111481</t>
        </is>
      </c>
      <c r="E2756" s="0" t="inlineStr">
        <is>
          <t>ISU SUPERIOR GREY 12 PACK:111481Z-12PK</t>
        </is>
      </c>
      <c r="F2756" s="0" t="inlineStr">
        <is>
          <t>'801111481999</t>
        </is>
      </c>
      <c r="G2756" s="0" t="inlineStr">
        <is>
          <t>MENS</t>
        </is>
      </c>
      <c r="H2756" s="0" t="inlineStr">
        <is>
          <t>12 PACK</t>
        </is>
      </c>
      <c r="I2756" s="0">
        <v>641.88</v>
      </c>
      <c r="J2756" s="0">
        <v>0</v>
      </c>
    </row>
    <row r="2757" spans="1:10" customHeight="0">
      <c r="A2757" s="0">
        <f>HYPERLINK("https://dl.dropboxusercontent.com/scl/fi/dnd1b5mphvo77kuqrvuan/113004-af.jpg?rlkey=t80hcf8vorlz7x264hml1ct6p&amp;dl=0","Click to download Image")</f>
      </c>
      <c r="B2757" s="0">
        <f>HYPERLINK("https://dl.dropboxusercontent.com/scl/fi/aw2cydpy3s16qum3h18l0/graphic-update22022-toddler.jpg?rlkey=q5kd7zjma4e1bzg165c9xkhi5&amp;dl=0","Click to download SizeChart")</f>
      </c>
      <c r="C2757" s="0" t="inlineStr">
        <is>
          <t>Poppy Toddler Hoodie</t>
        </is>
      </c>
      <c r="D2757" s="0" t="inlineStr">
        <is>
          <t>'114906</t>
        </is>
      </c>
      <c r="E2757" s="0" t="inlineStr">
        <is>
          <t>ISU POPPY T GOLD STRIPES:114906A-2T</t>
        </is>
      </c>
      <c r="F2757" s="0" t="inlineStr">
        <is>
          <t>'801114906086</t>
        </is>
      </c>
      <c r="G2757" s="0" t="inlineStr">
        <is>
          <t>TODDLER</t>
        </is>
      </c>
      <c r="H2757" s="0" t="inlineStr">
        <is>
          <t>2T</t>
        </is>
      </c>
      <c r="I2757" s="0">
        <v>52.99</v>
      </c>
      <c r="J2757" s="0">
        <v>4</v>
      </c>
    </row>
    <row r="2758" spans="1:10" customHeight="0">
      <c r="A2758" s="0">
        <f>HYPERLINK("https://dl.dropboxusercontent.com/scl/fi/dnd1b5mphvo77kuqrvuan/113004-af.jpg?rlkey=t80hcf8vorlz7x264hml1ct6p&amp;dl=0","Click to download Image")</f>
      </c>
      <c r="B2758" s="0">
        <f>HYPERLINK("https://dl.dropboxusercontent.com/scl/fi/aw2cydpy3s16qum3h18l0/graphic-update22022-toddler.jpg?rlkey=q5kd7zjma4e1bzg165c9xkhi5&amp;dl=0","Click to download SizeChart")</f>
      </c>
      <c r="C2758" s="0" t="inlineStr">
        <is>
          <t>Poppy Toddler Hoodie</t>
        </is>
      </c>
      <c r="D2758" s="0" t="inlineStr">
        <is>
          <t>'114906</t>
        </is>
      </c>
      <c r="E2758" s="0" t="inlineStr">
        <is>
          <t>ISU POPPY T GOLD STRIPES:114906B-3T</t>
        </is>
      </c>
      <c r="F2758" s="0" t="inlineStr">
        <is>
          <t>'801114906093</t>
        </is>
      </c>
      <c r="G2758" s="0" t="inlineStr">
        <is>
          <t>TODDLER</t>
        </is>
      </c>
      <c r="H2758" s="0" t="inlineStr">
        <is>
          <t>3T</t>
        </is>
      </c>
      <c r="I2758" s="0">
        <v>52.99</v>
      </c>
      <c r="J2758" s="0">
        <v>6</v>
      </c>
    </row>
    <row r="2759" spans="1:10" customHeight="0">
      <c r="A2759" s="0">
        <f>HYPERLINK("https://dl.dropboxusercontent.com/scl/fi/dnd1b5mphvo77kuqrvuan/113004-af.jpg?rlkey=t80hcf8vorlz7x264hml1ct6p&amp;dl=0","Click to download Image")</f>
      </c>
      <c r="B2759" s="0">
        <f>HYPERLINK("https://dl.dropboxusercontent.com/scl/fi/aw2cydpy3s16qum3h18l0/graphic-update22022-toddler.jpg?rlkey=q5kd7zjma4e1bzg165c9xkhi5&amp;dl=0","Click to download SizeChart")</f>
      </c>
      <c r="C2759" s="0" t="inlineStr">
        <is>
          <t>Poppy Toddler Hoodie</t>
        </is>
      </c>
      <c r="D2759" s="0" t="inlineStr">
        <is>
          <t>'114906</t>
        </is>
      </c>
      <c r="E2759" s="0" t="inlineStr">
        <is>
          <t>ISU POPPY T GOLD STRIPES:114906C-4T</t>
        </is>
      </c>
      <c r="F2759" s="0" t="inlineStr">
        <is>
          <t>'801114906109</t>
        </is>
      </c>
      <c r="G2759" s="0" t="inlineStr">
        <is>
          <t>TODDLER</t>
        </is>
      </c>
      <c r="H2759" s="0" t="inlineStr">
        <is>
          <t>4T</t>
        </is>
      </c>
      <c r="I2759" s="0">
        <v>52.99</v>
      </c>
      <c r="J2759" s="0">
        <v>6</v>
      </c>
    </row>
    <row r="2760" spans="1:10" customHeight="0">
      <c r="A2760" s="0">
        <f>HYPERLINK("https://dl.dropboxusercontent.com/scl/fi/dnd1b5mphvo77kuqrvuan/113004-af.jpg?rlkey=t80hcf8vorlz7x264hml1ct6p&amp;dl=0","Click to download Image")</f>
      </c>
      <c r="B2760" s="0">
        <f>HYPERLINK("https://dl.dropboxusercontent.com/scl/fi/aw2cydpy3s16qum3h18l0/graphic-update22022-toddler.jpg?rlkey=q5kd7zjma4e1bzg165c9xkhi5&amp;dl=0","Click to download SizeChart")</f>
      </c>
      <c r="C2760" s="0" t="inlineStr">
        <is>
          <t>Poppy Toddler Hoodie</t>
        </is>
      </c>
      <c r="D2760" s="0" t="inlineStr">
        <is>
          <t>'114906</t>
        </is>
      </c>
      <c r="E2760" s="0" t="inlineStr">
        <is>
          <t>ISU POPPY T GOLD STRIPES:114906D-5T</t>
        </is>
      </c>
      <c r="F2760" s="0" t="inlineStr">
        <is>
          <t>'801114906116</t>
        </is>
      </c>
      <c r="G2760" s="0" t="inlineStr">
        <is>
          <t>TODDLER</t>
        </is>
      </c>
      <c r="H2760" s="0" t="inlineStr">
        <is>
          <t>5T</t>
        </is>
      </c>
      <c r="I2760" s="0">
        <v>52.99</v>
      </c>
      <c r="J2760" s="0">
        <v>3</v>
      </c>
    </row>
    <row r="2761" spans="1:10" customHeight="0">
      <c r="A2761" s="0">
        <f>HYPERLINK("https://dl.dropboxusercontent.com/scl/fi/dnd1b5mphvo77kuqrvuan/113004-af.jpg?rlkey=t80hcf8vorlz7x264hml1ct6p&amp;dl=0","Click to download Image")</f>
      </c>
      <c r="B2761" s="0">
        <f>HYPERLINK("https://dl.dropboxusercontent.com/scl/fi/aw2cydpy3s16qum3h18l0/graphic-update22022-toddler.jpg?rlkey=q5kd7zjma4e1bzg165c9xkhi5&amp;dl=0","Click to download SizeChart")</f>
      </c>
      <c r="C2761" s="0" t="inlineStr">
        <is>
          <t>Poppy Toddler Hoodie</t>
        </is>
      </c>
      <c r="D2761" s="0" t="inlineStr">
        <is>
          <t>'114906</t>
        </is>
      </c>
      <c r="E2761" s="0" t="inlineStr">
        <is>
          <t>ISU POPPY T GOLD STRIPES 12 PACK:114906Z-12PK</t>
        </is>
      </c>
      <c r="F2761" s="0" t="inlineStr">
        <is>
          <t>'801114906994</t>
        </is>
      </c>
      <c r="G2761" s="0" t="inlineStr">
        <is>
          <t>TODDLER</t>
        </is>
      </c>
      <c r="H2761" s="0" t="inlineStr">
        <is>
          <t>12 PACK</t>
        </is>
      </c>
      <c r="I2761" s="0">
        <v>611.88</v>
      </c>
      <c r="J2761" s="0">
        <v>0</v>
      </c>
    </row>
    <row r="2762" spans="1:10" customHeight="0">
      <c r="A2762" s="0">
        <f>HYPERLINK("https://dl.dropboxusercontent.com/scl/fi/fqqpd0xetmcmrtm323j5k/isu-blk-af.jpg?rlkey=nyb053xokjwwjyq981hdcjydn&amp;dl=0","Click to download Image")</f>
      </c>
      <c r="C2762" s="0" t="inlineStr">
        <is>
          <t>Monika Women's Shorts</t>
        </is>
      </c>
      <c r="D2762" s="0" t="inlineStr">
        <is>
          <t>'110080</t>
        </is>
      </c>
      <c r="E2762" s="0" t="inlineStr">
        <is>
          <t>ISU MONIKA BLACK:110080A-S</t>
        </is>
      </c>
      <c r="F2762" s="0" t="inlineStr">
        <is>
          <t>'801110080018</t>
        </is>
      </c>
      <c r="G2762" s="0" t="inlineStr">
        <is>
          <t>WOMENS</t>
        </is>
      </c>
      <c r="H2762" s="0" t="inlineStr">
        <is>
          <t>S</t>
        </is>
      </c>
      <c r="I2762" s="0">
        <v>28.99</v>
      </c>
      <c r="J2762" s="0">
        <v>11</v>
      </c>
    </row>
    <row r="2763" spans="1:10" customHeight="0">
      <c r="A2763" s="0">
        <f>HYPERLINK("https://dl.dropboxusercontent.com/scl/fi/fqqpd0xetmcmrtm323j5k/isu-blk-af.jpg?rlkey=nyb053xokjwwjyq981hdcjydn&amp;dl=0","Click to download Image")</f>
      </c>
      <c r="C2763" s="0" t="inlineStr">
        <is>
          <t>Monika Women's Shorts</t>
        </is>
      </c>
      <c r="D2763" s="0" t="inlineStr">
        <is>
          <t>'110080</t>
        </is>
      </c>
      <c r="E2763" s="0" t="inlineStr">
        <is>
          <t>ISU MONIKA BLACK:110080B-M</t>
        </is>
      </c>
      <c r="F2763" s="0" t="inlineStr">
        <is>
          <t>'801110080025</t>
        </is>
      </c>
      <c r="G2763" s="0" t="inlineStr">
        <is>
          <t>WOMENS</t>
        </is>
      </c>
      <c r="H2763" s="0" t="inlineStr">
        <is>
          <t>M</t>
        </is>
      </c>
      <c r="I2763" s="0">
        <v>28.99</v>
      </c>
      <c r="J2763" s="0">
        <v>7</v>
      </c>
    </row>
    <row r="2764" spans="1:10" customHeight="0">
      <c r="A2764" s="0">
        <f>HYPERLINK("https://dl.dropboxusercontent.com/scl/fi/fqqpd0xetmcmrtm323j5k/isu-blk-af.jpg?rlkey=nyb053xokjwwjyq981hdcjydn&amp;dl=0","Click to download Image")</f>
      </c>
      <c r="C2764" s="0" t="inlineStr">
        <is>
          <t>Monika Women's Shorts</t>
        </is>
      </c>
      <c r="D2764" s="0" t="inlineStr">
        <is>
          <t>'110080</t>
        </is>
      </c>
      <c r="E2764" s="0" t="inlineStr">
        <is>
          <t>ISU MONIKA BLACK:110080C-L</t>
        </is>
      </c>
      <c r="F2764" s="0" t="inlineStr">
        <is>
          <t>'801110080032</t>
        </is>
      </c>
      <c r="G2764" s="0" t="inlineStr">
        <is>
          <t>WOMENS</t>
        </is>
      </c>
      <c r="H2764" s="0" t="inlineStr">
        <is>
          <t>L</t>
        </is>
      </c>
      <c r="I2764" s="0">
        <v>28.99</v>
      </c>
      <c r="J2764" s="0">
        <v>2</v>
      </c>
    </row>
    <row r="2765" spans="1:10" customHeight="0">
      <c r="A2765" s="0">
        <f>HYPERLINK("https://dl.dropboxusercontent.com/scl/fi/fqqpd0xetmcmrtm323j5k/isu-blk-af.jpg?rlkey=nyb053xokjwwjyq981hdcjydn&amp;dl=0","Click to download Image")</f>
      </c>
      <c r="C2765" s="0" t="inlineStr">
        <is>
          <t>Monika Women's Shorts</t>
        </is>
      </c>
      <c r="D2765" s="0" t="inlineStr">
        <is>
          <t>'110080</t>
        </is>
      </c>
      <c r="E2765" s="0" t="inlineStr">
        <is>
          <t>ISU MONIKA BLACK:110080D-XL</t>
        </is>
      </c>
      <c r="F2765" s="0" t="inlineStr">
        <is>
          <t>'801110080049</t>
        </is>
      </c>
      <c r="G2765" s="0" t="inlineStr">
        <is>
          <t>WOMENS</t>
        </is>
      </c>
      <c r="H2765" s="0" t="inlineStr">
        <is>
          <t>XL</t>
        </is>
      </c>
      <c r="I2765" s="0">
        <v>28.99</v>
      </c>
      <c r="J2765" s="0">
        <v>1</v>
      </c>
    </row>
    <row r="2766" spans="1:10" customHeight="0">
      <c r="A2766" s="0">
        <f>HYPERLINK("https://dl.dropboxusercontent.com/scl/fi/fqqpd0xetmcmrtm323j5k/isu-blk-af.jpg?rlkey=nyb053xokjwwjyq981hdcjydn&amp;dl=0","Click to download Image")</f>
      </c>
      <c r="C2766" s="0" t="inlineStr">
        <is>
          <t>Monika Women's Shorts</t>
        </is>
      </c>
      <c r="D2766" s="0" t="inlineStr">
        <is>
          <t>'110080</t>
        </is>
      </c>
      <c r="E2766" s="0" t="inlineStr">
        <is>
          <t>ISU MONIKA BLACK:110080E-2XL</t>
        </is>
      </c>
      <c r="F2766" s="0" t="inlineStr">
        <is>
          <t>'801110080056</t>
        </is>
      </c>
      <c r="G2766" s="0" t="inlineStr">
        <is>
          <t>WOMENS</t>
        </is>
      </c>
      <c r="H2766" s="0" t="inlineStr">
        <is>
          <t>2XL</t>
        </is>
      </c>
      <c r="I2766" s="0">
        <v>30.99</v>
      </c>
      <c r="J2766" s="0">
        <v>1</v>
      </c>
    </row>
    <row r="2767" spans="1:10" customHeight="0">
      <c r="A2767" s="0">
        <f>HYPERLINK("https://dl.dropboxusercontent.com/scl/fi/fqqpd0xetmcmrtm323j5k/isu-blk-af.jpg?rlkey=nyb053xokjwwjyq981hdcjydn&amp;dl=0","Click to download Image")</f>
      </c>
      <c r="C2767" s="0" t="inlineStr">
        <is>
          <t>Monika Women's Shorts</t>
        </is>
      </c>
      <c r="D2767" s="0" t="inlineStr">
        <is>
          <t>'110080</t>
        </is>
      </c>
      <c r="E2767" s="0" t="inlineStr">
        <is>
          <t>ISU MONIKA BLACK:110080F-3XL</t>
        </is>
      </c>
      <c r="F2767" s="0" t="inlineStr">
        <is>
          <t>'801110080063</t>
        </is>
      </c>
      <c r="G2767" s="0" t="inlineStr">
        <is>
          <t>WOMENS</t>
        </is>
      </c>
      <c r="H2767" s="0" t="inlineStr">
        <is>
          <t>3XL</t>
        </is>
      </c>
      <c r="I2767" s="0">
        <v>30.99</v>
      </c>
      <c r="J2767" s="0">
        <v>0</v>
      </c>
    </row>
    <row r="2768" spans="1:10" customHeight="0">
      <c r="A2768" s="0">
        <f>HYPERLINK("https://dl.dropboxusercontent.com/scl/fi/fqqpd0xetmcmrtm323j5k/isu-blk-af.jpg?rlkey=nyb053xokjwwjyq981hdcjydn&amp;dl=0","Click to download Image")</f>
      </c>
      <c r="C2768" s="0" t="inlineStr">
        <is>
          <t>Monika Women's Shorts</t>
        </is>
      </c>
      <c r="D2768" s="0" t="inlineStr">
        <is>
          <t>'110080</t>
        </is>
      </c>
      <c r="E2768" s="0" t="inlineStr">
        <is>
          <t>ISU MONIKA BLACK 12 PACK:110080Z-12PK</t>
        </is>
      </c>
      <c r="F2768" s="0" t="inlineStr">
        <is>
          <t>'801110080995</t>
        </is>
      </c>
      <c r="G2768" s="0" t="inlineStr">
        <is>
          <t>WOMENS</t>
        </is>
      </c>
      <c r="H2768" s="0" t="inlineStr">
        <is>
          <t>12 PACK</t>
        </is>
      </c>
      <c r="I2768" s="0">
        <v>323.88</v>
      </c>
      <c r="J2768" s="0">
        <v>0</v>
      </c>
    </row>
    <row r="2769" spans="1:10" customHeight="0">
      <c r="A2769" s="0">
        <f>HYPERLINK("https://dl.dropboxusercontent.com/scl/fi/ns73u272syi40dru3tita/isu-dg-af.png?rlkey=onu3vr8ad2s7rsp4qqsz1whm7&amp;dl=0","Click to download Image")</f>
      </c>
      <c r="C2769" s="0" t="inlineStr">
        <is>
          <t>Monika Women's Shorts</t>
        </is>
      </c>
      <c r="D2769" s="0" t="inlineStr">
        <is>
          <t>'111293</t>
        </is>
      </c>
      <c r="E2769" s="0" t="inlineStr">
        <is>
          <t>ISU MONIKA DK GREY:111293A-S</t>
        </is>
      </c>
      <c r="F2769" s="0" t="inlineStr">
        <is>
          <t>'801111293011</t>
        </is>
      </c>
      <c r="G2769" s="0" t="inlineStr">
        <is>
          <t>WOMENS</t>
        </is>
      </c>
      <c r="H2769" s="0" t="inlineStr">
        <is>
          <t>S</t>
        </is>
      </c>
      <c r="I2769" s="0">
        <v>28.99</v>
      </c>
      <c r="J2769" s="0">
        <v>45</v>
      </c>
    </row>
    <row r="2770" spans="1:10" customHeight="0">
      <c r="A2770" s="0">
        <f>HYPERLINK("https://dl.dropboxusercontent.com/scl/fi/ns73u272syi40dru3tita/isu-dg-af.png?rlkey=onu3vr8ad2s7rsp4qqsz1whm7&amp;dl=0","Click to download Image")</f>
      </c>
      <c r="C2770" s="0" t="inlineStr">
        <is>
          <t>Monika Women's Shorts</t>
        </is>
      </c>
      <c r="D2770" s="0" t="inlineStr">
        <is>
          <t>'111293</t>
        </is>
      </c>
      <c r="E2770" s="0" t="inlineStr">
        <is>
          <t>ISU MONIKA DK GREY:111293B-M</t>
        </is>
      </c>
      <c r="F2770" s="0" t="inlineStr">
        <is>
          <t>'801111293028</t>
        </is>
      </c>
      <c r="G2770" s="0" t="inlineStr">
        <is>
          <t>WOMENS</t>
        </is>
      </c>
      <c r="H2770" s="0" t="inlineStr">
        <is>
          <t>M</t>
        </is>
      </c>
      <c r="I2770" s="0">
        <v>28.99</v>
      </c>
      <c r="J2770" s="0">
        <v>46</v>
      </c>
    </row>
    <row r="2771" spans="1:10" customHeight="0">
      <c r="A2771" s="0">
        <f>HYPERLINK("https://dl.dropboxusercontent.com/scl/fi/ns73u272syi40dru3tita/isu-dg-af.png?rlkey=onu3vr8ad2s7rsp4qqsz1whm7&amp;dl=0","Click to download Image")</f>
      </c>
      <c r="C2771" s="0" t="inlineStr">
        <is>
          <t>Monika Women's Shorts</t>
        </is>
      </c>
      <c r="D2771" s="0" t="inlineStr">
        <is>
          <t>'111293</t>
        </is>
      </c>
      <c r="E2771" s="0" t="inlineStr">
        <is>
          <t>ISU MONIKA DK GREY:111293C-L</t>
        </is>
      </c>
      <c r="F2771" s="0" t="inlineStr">
        <is>
          <t>'801111293035</t>
        </is>
      </c>
      <c r="G2771" s="0" t="inlineStr">
        <is>
          <t>WOMENS</t>
        </is>
      </c>
      <c r="H2771" s="0" t="inlineStr">
        <is>
          <t>L</t>
        </is>
      </c>
      <c r="I2771" s="0">
        <v>28.99</v>
      </c>
      <c r="J2771" s="0">
        <v>47</v>
      </c>
    </row>
    <row r="2772" spans="1:10" customHeight="0">
      <c r="A2772" s="0">
        <f>HYPERLINK("https://dl.dropboxusercontent.com/scl/fi/ns73u272syi40dru3tita/isu-dg-af.png?rlkey=onu3vr8ad2s7rsp4qqsz1whm7&amp;dl=0","Click to download Image")</f>
      </c>
      <c r="C2772" s="0" t="inlineStr">
        <is>
          <t>Monika Women's Shorts</t>
        </is>
      </c>
      <c r="D2772" s="0" t="inlineStr">
        <is>
          <t>'111293</t>
        </is>
      </c>
      <c r="E2772" s="0" t="inlineStr">
        <is>
          <t>ISU MONIKA DK GREY:111293D-XL</t>
        </is>
      </c>
      <c r="F2772" s="0" t="inlineStr">
        <is>
          <t>'801111293042</t>
        </is>
      </c>
      <c r="G2772" s="0" t="inlineStr">
        <is>
          <t>WOMENS</t>
        </is>
      </c>
      <c r="H2772" s="0" t="inlineStr">
        <is>
          <t>XL</t>
        </is>
      </c>
      <c r="I2772" s="0">
        <v>28.99</v>
      </c>
      <c r="J2772" s="0">
        <v>27</v>
      </c>
    </row>
    <row r="2773" spans="1:10" customHeight="0">
      <c r="A2773" s="0">
        <f>HYPERLINK("https://dl.dropboxusercontent.com/scl/fi/ns73u272syi40dru3tita/isu-dg-af.png?rlkey=onu3vr8ad2s7rsp4qqsz1whm7&amp;dl=0","Click to download Image")</f>
      </c>
      <c r="C2773" s="0" t="inlineStr">
        <is>
          <t>Monika Women's Shorts</t>
        </is>
      </c>
      <c r="D2773" s="0" t="inlineStr">
        <is>
          <t>'111293</t>
        </is>
      </c>
      <c r="E2773" s="0" t="inlineStr">
        <is>
          <t>ISU MONIKA DK GREY:111293E-2XL</t>
        </is>
      </c>
      <c r="F2773" s="0" t="inlineStr">
        <is>
          <t>'801111293059</t>
        </is>
      </c>
      <c r="G2773" s="0" t="inlineStr">
        <is>
          <t>WOMENS</t>
        </is>
      </c>
      <c r="H2773" s="0" t="inlineStr">
        <is>
          <t>2XL</t>
        </is>
      </c>
      <c r="I2773" s="0">
        <v>30.99</v>
      </c>
      <c r="J2773" s="0">
        <v>15</v>
      </c>
    </row>
    <row r="2774" spans="1:10" customHeight="0">
      <c r="A2774" s="0">
        <f>HYPERLINK("https://dl.dropboxusercontent.com/scl/fi/ns73u272syi40dru3tita/isu-dg-af.png?rlkey=onu3vr8ad2s7rsp4qqsz1whm7&amp;dl=0","Click to download Image")</f>
      </c>
      <c r="C2774" s="0" t="inlineStr">
        <is>
          <t>Monika Women's Shorts</t>
        </is>
      </c>
      <c r="D2774" s="0" t="inlineStr">
        <is>
          <t>'111293</t>
        </is>
      </c>
      <c r="E2774" s="0" t="inlineStr">
        <is>
          <t>ISU MONIKA DK GREY:111293F-3XL</t>
        </is>
      </c>
      <c r="F2774" s="0" t="inlineStr">
        <is>
          <t>'801111293066</t>
        </is>
      </c>
      <c r="G2774" s="0" t="inlineStr">
        <is>
          <t>WOMENS</t>
        </is>
      </c>
      <c r="H2774" s="0" t="inlineStr">
        <is>
          <t>3XL</t>
        </is>
      </c>
      <c r="I2774" s="0">
        <v>30.99</v>
      </c>
      <c r="J2774" s="0">
        <v>10</v>
      </c>
    </row>
    <row r="2775" spans="1:10" customHeight="0">
      <c r="A2775" s="0">
        <f>HYPERLINK("https://dl.dropboxusercontent.com/scl/fi/ns73u272syi40dru3tita/isu-dg-af.png?rlkey=onu3vr8ad2s7rsp4qqsz1whm7&amp;dl=0","Click to download Image")</f>
      </c>
      <c r="C2775" s="0" t="inlineStr">
        <is>
          <t>Monika Women's Shorts</t>
        </is>
      </c>
      <c r="D2775" s="0" t="inlineStr">
        <is>
          <t>'111293</t>
        </is>
      </c>
      <c r="E2775" s="0" t="inlineStr">
        <is>
          <t>ISU MONIKA DK GREY 12 PACK:111293Z-12PK</t>
        </is>
      </c>
      <c r="F2775" s="0" t="inlineStr">
        <is>
          <t>'801111293998</t>
        </is>
      </c>
      <c r="G2775" s="0" t="inlineStr">
        <is>
          <t>WOMENS</t>
        </is>
      </c>
      <c r="H2775" s="0" t="inlineStr">
        <is>
          <t>12 PACK</t>
        </is>
      </c>
      <c r="I2775" s="0">
        <v>323.88</v>
      </c>
      <c r="J2775" s="0">
        <v>0</v>
      </c>
    </row>
    <row r="2776" spans="1:10" customHeight="0">
      <c r="A2776" s="0">
        <f>HYPERLINK("https://dl.dropboxusercontent.com/scl/fi/xxttjyr9cxna71giq7mx8/isu-af.jpg?rlkey=d0y3rmpoczeg1bb9ycdkum8ut&amp;dl=0","Click to download Image")</f>
      </c>
      <c r="C2776" s="0" t="inlineStr">
        <is>
          <t>Florence Youth Tank Top</t>
        </is>
      </c>
      <c r="D2776" s="0" t="inlineStr">
        <is>
          <t>'109672</t>
        </is>
      </c>
      <c r="E2776" s="0" t="inlineStr">
        <is>
          <t>ISU FLORENCE GOLD:109672B-YS</t>
        </is>
      </c>
      <c r="F2776" s="0" t="inlineStr">
        <is>
          <t>'801109672019</t>
        </is>
      </c>
      <c r="G2776" s="0" t="inlineStr">
        <is>
          <t>YOUTH</t>
        </is>
      </c>
      <c r="H2776" s="0" t="inlineStr">
        <is>
          <t>YS</t>
        </is>
      </c>
      <c r="I2776" s="0">
        <v>28.99</v>
      </c>
      <c r="J2776" s="0">
        <v>33</v>
      </c>
    </row>
    <row r="2777" spans="1:10" customHeight="0">
      <c r="A2777" s="0">
        <f>HYPERLINK("https://dl.dropboxusercontent.com/scl/fi/xxttjyr9cxna71giq7mx8/isu-af.jpg?rlkey=d0y3rmpoczeg1bb9ycdkum8ut&amp;dl=0","Click to download Image")</f>
      </c>
      <c r="C2777" s="0" t="inlineStr">
        <is>
          <t>Florence Youth Tank Top</t>
        </is>
      </c>
      <c r="D2777" s="0" t="inlineStr">
        <is>
          <t>'109672</t>
        </is>
      </c>
      <c r="E2777" s="0" t="inlineStr">
        <is>
          <t>ISU FLORENCE GOLD:109672C-YM</t>
        </is>
      </c>
      <c r="F2777" s="0" t="inlineStr">
        <is>
          <t>'801109672026</t>
        </is>
      </c>
      <c r="G2777" s="0" t="inlineStr">
        <is>
          <t>YOUTH</t>
        </is>
      </c>
      <c r="H2777" s="0" t="inlineStr">
        <is>
          <t>YM</t>
        </is>
      </c>
      <c r="I2777" s="0">
        <v>28.99</v>
      </c>
      <c r="J2777" s="0">
        <v>33</v>
      </c>
    </row>
    <row r="2778" spans="1:10" customHeight="0">
      <c r="A2778" s="0">
        <f>HYPERLINK("https://dl.dropboxusercontent.com/scl/fi/xxttjyr9cxna71giq7mx8/isu-af.jpg?rlkey=d0y3rmpoczeg1bb9ycdkum8ut&amp;dl=0","Click to download Image")</f>
      </c>
      <c r="C2778" s="0" t="inlineStr">
        <is>
          <t>Florence Youth Tank Top</t>
        </is>
      </c>
      <c r="D2778" s="0" t="inlineStr">
        <is>
          <t>'109672</t>
        </is>
      </c>
      <c r="E2778" s="0" t="inlineStr">
        <is>
          <t>ISU FLORENCE GOLD:109672D-YL</t>
        </is>
      </c>
      <c r="F2778" s="0" t="inlineStr">
        <is>
          <t>'801109672033</t>
        </is>
      </c>
      <c r="G2778" s="0" t="inlineStr">
        <is>
          <t>YOUTH</t>
        </is>
      </c>
      <c r="H2778" s="0" t="inlineStr">
        <is>
          <t>YL</t>
        </is>
      </c>
      <c r="I2778" s="0">
        <v>28.99</v>
      </c>
      <c r="J2778" s="0">
        <v>32</v>
      </c>
    </row>
    <row r="2779" spans="1:10" customHeight="0">
      <c r="A2779" s="0">
        <f>HYPERLINK("https://dl.dropboxusercontent.com/scl/fi/xxttjyr9cxna71giq7mx8/isu-af.jpg?rlkey=d0y3rmpoczeg1bb9ycdkum8ut&amp;dl=0","Click to download Image")</f>
      </c>
      <c r="C2779" s="0" t="inlineStr">
        <is>
          <t>Florence Youth Tank Top</t>
        </is>
      </c>
      <c r="D2779" s="0" t="inlineStr">
        <is>
          <t>'109672</t>
        </is>
      </c>
      <c r="E2779" s="0" t="inlineStr">
        <is>
          <t>ISU FLORENCE GOLD:109672E-YXL</t>
        </is>
      </c>
      <c r="F2779" s="0" t="inlineStr">
        <is>
          <t>'801109672040</t>
        </is>
      </c>
      <c r="G2779" s="0" t="inlineStr">
        <is>
          <t>YOUTH</t>
        </is>
      </c>
      <c r="H2779" s="0" t="inlineStr">
        <is>
          <t>YXL</t>
        </is>
      </c>
      <c r="I2779" s="0">
        <v>28.99</v>
      </c>
      <c r="J2779" s="0">
        <v>34</v>
      </c>
    </row>
    <row r="2780" spans="1:10" customHeight="0">
      <c r="A2780" s="0">
        <f>HYPERLINK("https://dl.dropboxusercontent.com/scl/fi/xxttjyr9cxna71giq7mx8/isu-af.jpg?rlkey=d0y3rmpoczeg1bb9ycdkum8ut&amp;dl=0","Click to download Image")</f>
      </c>
      <c r="C2780" s="0" t="inlineStr">
        <is>
          <t>Florence Youth Tank Top</t>
        </is>
      </c>
      <c r="D2780" s="0" t="inlineStr">
        <is>
          <t>'109672</t>
        </is>
      </c>
      <c r="E2780" s="0" t="inlineStr">
        <is>
          <t>ISU FLORENCE GOLD 12 PACK:109672Z-12PK</t>
        </is>
      </c>
      <c r="F2780" s="0" t="inlineStr">
        <is>
          <t>'801109672996</t>
        </is>
      </c>
      <c r="G2780" s="0" t="inlineStr">
        <is>
          <t>YOUTH</t>
        </is>
      </c>
      <c r="H2780" s="0" t="inlineStr">
        <is>
          <t>12 PACK</t>
        </is>
      </c>
      <c r="I2780" s="0">
        <v>323.88</v>
      </c>
      <c r="J2780" s="0">
        <v>0</v>
      </c>
    </row>
    <row r="2781" spans="1:10" customHeight="0">
      <c r="A2781" s="0">
        <f>HYPERLINK("https://dl.dropboxusercontent.com/scl/fi/20kdsviwku8pi0nsxov0n/isu-card-af.jpg?rlkey=rbym6rxsfh1q0jnxgtept4jhk&amp;dl=0","Click to download Image")</f>
      </c>
      <c r="C2781" s="0" t="inlineStr">
        <is>
          <t>Florence Youth Tank Top</t>
        </is>
      </c>
      <c r="D2781" s="0" t="inlineStr">
        <is>
          <t>'111539</t>
        </is>
      </c>
      <c r="E2781" s="0" t="inlineStr">
        <is>
          <t>ISU FLORENCE CARDINAL:111539B-YS</t>
        </is>
      </c>
      <c r="F2781" s="0" t="inlineStr">
        <is>
          <t>'801111539010</t>
        </is>
      </c>
      <c r="G2781" s="0" t="inlineStr">
        <is>
          <t>YOUTH</t>
        </is>
      </c>
      <c r="H2781" s="0" t="inlineStr">
        <is>
          <t>YS</t>
        </is>
      </c>
      <c r="I2781" s="0">
        <v>28.99</v>
      </c>
      <c r="J2781" s="0">
        <v>32</v>
      </c>
    </row>
    <row r="2782" spans="1:10" customHeight="0">
      <c r="A2782" s="0">
        <f>HYPERLINK("https://dl.dropboxusercontent.com/scl/fi/20kdsviwku8pi0nsxov0n/isu-card-af.jpg?rlkey=rbym6rxsfh1q0jnxgtept4jhk&amp;dl=0","Click to download Image")</f>
      </c>
      <c r="C2782" s="0" t="inlineStr">
        <is>
          <t>Florence Youth Tank Top</t>
        </is>
      </c>
      <c r="D2782" s="0" t="inlineStr">
        <is>
          <t>'111539</t>
        </is>
      </c>
      <c r="E2782" s="0" t="inlineStr">
        <is>
          <t>ISU FLORENCE CARDINAL:111539C-YM</t>
        </is>
      </c>
      <c r="F2782" s="0" t="inlineStr">
        <is>
          <t>'801111539027</t>
        </is>
      </c>
      <c r="G2782" s="0" t="inlineStr">
        <is>
          <t>YOUTH</t>
        </is>
      </c>
      <c r="H2782" s="0" t="inlineStr">
        <is>
          <t>YM</t>
        </is>
      </c>
      <c r="I2782" s="0">
        <v>28.99</v>
      </c>
      <c r="J2782" s="0">
        <v>30</v>
      </c>
    </row>
    <row r="2783" spans="1:10" customHeight="0">
      <c r="A2783" s="0">
        <f>HYPERLINK("https://dl.dropboxusercontent.com/scl/fi/20kdsviwku8pi0nsxov0n/isu-card-af.jpg?rlkey=rbym6rxsfh1q0jnxgtept4jhk&amp;dl=0","Click to download Image")</f>
      </c>
      <c r="C2783" s="0" t="inlineStr">
        <is>
          <t>Florence Youth Tank Top</t>
        </is>
      </c>
      <c r="D2783" s="0" t="inlineStr">
        <is>
          <t>'111539</t>
        </is>
      </c>
      <c r="E2783" s="0" t="inlineStr">
        <is>
          <t>ISU FLORENCE CARDINAL:111539D-YL</t>
        </is>
      </c>
      <c r="F2783" s="0" t="inlineStr">
        <is>
          <t>'801111539034</t>
        </is>
      </c>
      <c r="G2783" s="0" t="inlineStr">
        <is>
          <t>YOUTH</t>
        </is>
      </c>
      <c r="H2783" s="0" t="inlineStr">
        <is>
          <t>YL</t>
        </is>
      </c>
      <c r="I2783" s="0">
        <v>28.99</v>
      </c>
      <c r="J2783" s="0">
        <v>33</v>
      </c>
    </row>
    <row r="2784" spans="1:10" customHeight="0">
      <c r="A2784" s="0">
        <f>HYPERLINK("https://dl.dropboxusercontent.com/scl/fi/20kdsviwku8pi0nsxov0n/isu-card-af.jpg?rlkey=rbym6rxsfh1q0jnxgtept4jhk&amp;dl=0","Click to download Image")</f>
      </c>
      <c r="C2784" s="0" t="inlineStr">
        <is>
          <t>Florence Youth Tank Top</t>
        </is>
      </c>
      <c r="D2784" s="0" t="inlineStr">
        <is>
          <t>'111539</t>
        </is>
      </c>
      <c r="E2784" s="0" t="inlineStr">
        <is>
          <t>ISU FLORENCE CARDINAL:111539E-YXL</t>
        </is>
      </c>
      <c r="F2784" s="0" t="inlineStr">
        <is>
          <t>'801111539041</t>
        </is>
      </c>
      <c r="G2784" s="0" t="inlineStr">
        <is>
          <t>YOUTH</t>
        </is>
      </c>
      <c r="H2784" s="0" t="inlineStr">
        <is>
          <t>YXL</t>
        </is>
      </c>
      <c r="I2784" s="0">
        <v>28.99</v>
      </c>
      <c r="J2784" s="0">
        <v>30</v>
      </c>
    </row>
    <row r="2785" spans="1:10" customHeight="0">
      <c r="A2785" s="0">
        <f>HYPERLINK("https://dl.dropboxusercontent.com/scl/fi/20kdsviwku8pi0nsxov0n/isu-card-af.jpg?rlkey=rbym6rxsfh1q0jnxgtept4jhk&amp;dl=0","Click to download Image")</f>
      </c>
      <c r="C2785" s="0" t="inlineStr">
        <is>
          <t>Florence Youth Tank Top</t>
        </is>
      </c>
      <c r="D2785" s="0" t="inlineStr">
        <is>
          <t>'111539</t>
        </is>
      </c>
      <c r="E2785" s="0" t="inlineStr">
        <is>
          <t>ISU FLORENCE CARDINAL:111539Z-12PK</t>
        </is>
      </c>
      <c r="F2785" s="0" t="inlineStr">
        <is>
          <t>'801111539997</t>
        </is>
      </c>
      <c r="G2785" s="0" t="inlineStr">
        <is>
          <t>YOUTH</t>
        </is>
      </c>
      <c r="H2785" s="0" t="inlineStr">
        <is>
          <t>12 PACK</t>
        </is>
      </c>
      <c r="I2785" s="0">
        <v>323.88</v>
      </c>
      <c r="J2785" s="0">
        <v>0</v>
      </c>
    </row>
    <row r="2786" spans="1:10" customHeight="0">
      <c r="A2786" s="0">
        <f>HYPERLINK("https://dl.dropboxusercontent.com/scl/fi/rd7zbv6vm3ibmpwuh1bs3/99434af.jpg?rlkey=v4t7h5z4e4httt58jitbcuuv3&amp;dl=0","Click to download Image")</f>
      </c>
      <c r="C2786" s="0" t="inlineStr">
        <is>
          <t>Grant Men's Midweight Hoodie</t>
        </is>
      </c>
      <c r="D2786" s="0" t="inlineStr">
        <is>
          <t>'99434</t>
        </is>
      </c>
      <c r="E2786" s="0" t="inlineStr">
        <is>
          <t>GRANT:99434A-S</t>
        </is>
      </c>
      <c r="F2786" s="0" t="inlineStr">
        <is>
          <t>'000000000000</t>
        </is>
      </c>
      <c r="G2786" s="0" t="inlineStr">
        <is>
          <t>MENS</t>
        </is>
      </c>
      <c r="H2786" s="0" t="inlineStr">
        <is>
          <t>S</t>
        </is>
      </c>
      <c r="I2786" s="0">
        <v>49.99</v>
      </c>
      <c r="J2786" s="0">
        <v>29</v>
      </c>
    </row>
    <row r="2787" spans="1:10" customHeight="0">
      <c r="A2787" s="0">
        <f>HYPERLINK("https://dl.dropboxusercontent.com/scl/fi/rd7zbv6vm3ibmpwuh1bs3/99434af.jpg?rlkey=v4t7h5z4e4httt58jitbcuuv3&amp;dl=0","Click to download Image")</f>
      </c>
      <c r="C2787" s="0" t="inlineStr">
        <is>
          <t>Grant Men's Midweight Hoodie</t>
        </is>
      </c>
      <c r="D2787" s="0" t="inlineStr">
        <is>
          <t>'99434</t>
        </is>
      </c>
      <c r="E2787" s="0" t="inlineStr">
        <is>
          <t>GRANT:99434B-M</t>
        </is>
      </c>
      <c r="F2787" s="0" t="inlineStr">
        <is>
          <t>'000000000000</t>
        </is>
      </c>
      <c r="G2787" s="0" t="inlineStr">
        <is>
          <t>MENS</t>
        </is>
      </c>
      <c r="H2787" s="0" t="inlineStr">
        <is>
          <t>M</t>
        </is>
      </c>
      <c r="I2787" s="0">
        <v>49.99</v>
      </c>
      <c r="J2787" s="0">
        <v>24</v>
      </c>
    </row>
    <row r="2788" spans="1:10" customHeight="0">
      <c r="A2788" s="0">
        <f>HYPERLINK("https://dl.dropboxusercontent.com/scl/fi/rd7zbv6vm3ibmpwuh1bs3/99434af.jpg?rlkey=v4t7h5z4e4httt58jitbcuuv3&amp;dl=0","Click to download Image")</f>
      </c>
      <c r="C2788" s="0" t="inlineStr">
        <is>
          <t>Grant Men's Midweight Hoodie</t>
        </is>
      </c>
      <c r="D2788" s="0" t="inlineStr">
        <is>
          <t>'99434</t>
        </is>
      </c>
      <c r="E2788" s="0" t="inlineStr">
        <is>
          <t>GRANT:99434C-L</t>
        </is>
      </c>
      <c r="F2788" s="0" t="inlineStr">
        <is>
          <t>'000000000000</t>
        </is>
      </c>
      <c r="G2788" s="0" t="inlineStr">
        <is>
          <t>MENS</t>
        </is>
      </c>
      <c r="H2788" s="0" t="inlineStr">
        <is>
          <t>L</t>
        </is>
      </c>
      <c r="I2788" s="0">
        <v>49.99</v>
      </c>
      <c r="J2788" s="0">
        <v>0</v>
      </c>
    </row>
    <row r="2789" spans="1:10" customHeight="0">
      <c r="A2789" s="0">
        <f>HYPERLINK("https://dl.dropboxusercontent.com/scl/fi/rd7zbv6vm3ibmpwuh1bs3/99434af.jpg?rlkey=v4t7h5z4e4httt58jitbcuuv3&amp;dl=0","Click to download Image")</f>
      </c>
      <c r="C2789" s="0" t="inlineStr">
        <is>
          <t>Grant Men's Midweight Hoodie</t>
        </is>
      </c>
      <c r="D2789" s="0" t="inlineStr">
        <is>
          <t>'99434</t>
        </is>
      </c>
      <c r="E2789" s="0" t="inlineStr">
        <is>
          <t>GRANT:99434D-XL</t>
        </is>
      </c>
      <c r="F2789" s="0" t="inlineStr">
        <is>
          <t>'000000000000</t>
        </is>
      </c>
      <c r="G2789" s="0" t="inlineStr">
        <is>
          <t>MENS</t>
        </is>
      </c>
      <c r="H2789" s="0" t="inlineStr">
        <is>
          <t>XL</t>
        </is>
      </c>
      <c r="I2789" s="0">
        <v>49.99</v>
      </c>
      <c r="J2789" s="0">
        <v>0</v>
      </c>
    </row>
    <row r="2790" spans="1:10" customHeight="0">
      <c r="A2790" s="0">
        <f>HYPERLINK("https://dl.dropboxusercontent.com/scl/fi/rd7zbv6vm3ibmpwuh1bs3/99434af.jpg?rlkey=v4t7h5z4e4httt58jitbcuuv3&amp;dl=0","Click to download Image")</f>
      </c>
      <c r="C2790" s="0" t="inlineStr">
        <is>
          <t>Grant Men's Midweight Hoodie</t>
        </is>
      </c>
      <c r="D2790" s="0" t="inlineStr">
        <is>
          <t>'99434</t>
        </is>
      </c>
      <c r="E2790" s="0" t="inlineStr">
        <is>
          <t>GRANT:99434E-2XL</t>
        </is>
      </c>
      <c r="F2790" s="0" t="inlineStr">
        <is>
          <t>'000000000000</t>
        </is>
      </c>
      <c r="G2790" s="0" t="inlineStr">
        <is>
          <t>MENS</t>
        </is>
      </c>
      <c r="H2790" s="0" t="inlineStr">
        <is>
          <t>2XL</t>
        </is>
      </c>
      <c r="I2790" s="0">
        <v>51.99</v>
      </c>
      <c r="J2790" s="0">
        <v>7</v>
      </c>
    </row>
    <row r="2791" spans="1:10" customHeight="0">
      <c r="A2791" s="0">
        <f>HYPERLINK("https://dl.dropboxusercontent.com/scl/fi/rd7zbv6vm3ibmpwuh1bs3/99434af.jpg?rlkey=v4t7h5z4e4httt58jitbcuuv3&amp;dl=0","Click to download Image")</f>
      </c>
      <c r="C2791" s="0" t="inlineStr">
        <is>
          <t>Grant Men's Midweight Hoodie</t>
        </is>
      </c>
      <c r="D2791" s="0" t="inlineStr">
        <is>
          <t>'99434</t>
        </is>
      </c>
      <c r="E2791" s="0" t="inlineStr">
        <is>
          <t>GRANT:99434F-3XL</t>
        </is>
      </c>
      <c r="F2791" s="0" t="inlineStr">
        <is>
          <t>'000000000000</t>
        </is>
      </c>
      <c r="G2791" s="0" t="inlineStr">
        <is>
          <t>MENS</t>
        </is>
      </c>
      <c r="H2791" s="0" t="inlineStr">
        <is>
          <t>3XL</t>
        </is>
      </c>
      <c r="I2791" s="0">
        <v>51.99</v>
      </c>
      <c r="J2791" s="0">
        <v>11</v>
      </c>
    </row>
    <row r="2792" spans="1:10" customHeight="0">
      <c r="A2792" s="0">
        <f>HYPERLINK("https://dl.dropboxusercontent.com/scl/fi/bukx11l2nk51iphg6flt4/99435af.jpg?rlkey=n8x9a5fphvlrym1kc2upoy7hl&amp;dl=0","Click to download Image")</f>
      </c>
      <c r="C2792" s="0" t="inlineStr">
        <is>
          <t>Grant Men's Midweight Hoodie</t>
        </is>
      </c>
      <c r="D2792" s="0" t="inlineStr">
        <is>
          <t>'99435</t>
        </is>
      </c>
      <c r="E2792" s="0" t="inlineStr">
        <is>
          <t>GRANT:99435A-S</t>
        </is>
      </c>
      <c r="F2792" s="0" t="inlineStr">
        <is>
          <t>'000000000000</t>
        </is>
      </c>
      <c r="G2792" s="0" t="inlineStr">
        <is>
          <t>MENS</t>
        </is>
      </c>
      <c r="H2792" s="0" t="inlineStr">
        <is>
          <t>S</t>
        </is>
      </c>
      <c r="I2792" s="0">
        <v>49.99</v>
      </c>
      <c r="J2792" s="0">
        <v>14</v>
      </c>
    </row>
    <row r="2793" spans="1:10" customHeight="0">
      <c r="A2793" s="0">
        <f>HYPERLINK("https://dl.dropboxusercontent.com/scl/fi/bukx11l2nk51iphg6flt4/99435af.jpg?rlkey=n8x9a5fphvlrym1kc2upoy7hl&amp;dl=0","Click to download Image")</f>
      </c>
      <c r="C2793" s="0" t="inlineStr">
        <is>
          <t>Grant Men's Midweight Hoodie</t>
        </is>
      </c>
      <c r="D2793" s="0" t="inlineStr">
        <is>
          <t>'99435</t>
        </is>
      </c>
      <c r="E2793" s="0" t="inlineStr">
        <is>
          <t>GRANT:99435B-M</t>
        </is>
      </c>
      <c r="F2793" s="0" t="inlineStr">
        <is>
          <t>'000000000000</t>
        </is>
      </c>
      <c r="G2793" s="0" t="inlineStr">
        <is>
          <t>MENS</t>
        </is>
      </c>
      <c r="H2793" s="0" t="inlineStr">
        <is>
          <t>M</t>
        </is>
      </c>
      <c r="I2793" s="0">
        <v>49.99</v>
      </c>
      <c r="J2793" s="0">
        <v>26</v>
      </c>
    </row>
    <row r="2794" spans="1:10" customHeight="0">
      <c r="A2794" s="0">
        <f>HYPERLINK("https://dl.dropboxusercontent.com/scl/fi/bukx11l2nk51iphg6flt4/99435af.jpg?rlkey=n8x9a5fphvlrym1kc2upoy7hl&amp;dl=0","Click to download Image")</f>
      </c>
      <c r="C2794" s="0" t="inlineStr">
        <is>
          <t>Grant Men's Midweight Hoodie</t>
        </is>
      </c>
      <c r="D2794" s="0" t="inlineStr">
        <is>
          <t>'99435</t>
        </is>
      </c>
      <c r="E2794" s="0" t="inlineStr">
        <is>
          <t>GRANT:99435C-L</t>
        </is>
      </c>
      <c r="F2794" s="0" t="inlineStr">
        <is>
          <t>'000000000000</t>
        </is>
      </c>
      <c r="G2794" s="0" t="inlineStr">
        <is>
          <t>MENS</t>
        </is>
      </c>
      <c r="H2794" s="0" t="inlineStr">
        <is>
          <t>L</t>
        </is>
      </c>
      <c r="I2794" s="0">
        <v>49.99</v>
      </c>
      <c r="J2794" s="0">
        <v>0</v>
      </c>
    </row>
    <row r="2795" spans="1:10" customHeight="0">
      <c r="A2795" s="0">
        <f>HYPERLINK("https://dl.dropboxusercontent.com/scl/fi/bukx11l2nk51iphg6flt4/99435af.jpg?rlkey=n8x9a5fphvlrym1kc2upoy7hl&amp;dl=0","Click to download Image")</f>
      </c>
      <c r="C2795" s="0" t="inlineStr">
        <is>
          <t>Grant Men's Midweight Hoodie</t>
        </is>
      </c>
      <c r="D2795" s="0" t="inlineStr">
        <is>
          <t>'99435</t>
        </is>
      </c>
      <c r="E2795" s="0" t="inlineStr">
        <is>
          <t>GRANT:99435D-XL</t>
        </is>
      </c>
      <c r="F2795" s="0" t="inlineStr">
        <is>
          <t>'000000000000</t>
        </is>
      </c>
      <c r="G2795" s="0" t="inlineStr">
        <is>
          <t>MENS</t>
        </is>
      </c>
      <c r="H2795" s="0" t="inlineStr">
        <is>
          <t>XL</t>
        </is>
      </c>
      <c r="I2795" s="0">
        <v>49.99</v>
      </c>
      <c r="J2795" s="0">
        <v>0</v>
      </c>
    </row>
    <row r="2796" spans="1:10" customHeight="0">
      <c r="A2796" s="0">
        <f>HYPERLINK("https://dl.dropboxusercontent.com/scl/fi/bukx11l2nk51iphg6flt4/99435af.jpg?rlkey=n8x9a5fphvlrym1kc2upoy7hl&amp;dl=0","Click to download Image")</f>
      </c>
      <c r="C2796" s="0" t="inlineStr">
        <is>
          <t>Grant Men's Midweight Hoodie</t>
        </is>
      </c>
      <c r="D2796" s="0" t="inlineStr">
        <is>
          <t>'99435</t>
        </is>
      </c>
      <c r="E2796" s="0" t="inlineStr">
        <is>
          <t>GRANT:99435E-2XL</t>
        </is>
      </c>
      <c r="F2796" s="0" t="inlineStr">
        <is>
          <t>'000000000000</t>
        </is>
      </c>
      <c r="G2796" s="0" t="inlineStr">
        <is>
          <t>MENS</t>
        </is>
      </c>
      <c r="H2796" s="0" t="inlineStr">
        <is>
          <t>2XL</t>
        </is>
      </c>
      <c r="I2796" s="0">
        <v>51.99</v>
      </c>
      <c r="J2796" s="0">
        <v>7</v>
      </c>
    </row>
    <row r="2797" spans="1:10" customHeight="0">
      <c r="A2797" s="0">
        <f>HYPERLINK("https://dl.dropboxusercontent.com/scl/fi/bukx11l2nk51iphg6flt4/99435af.jpg?rlkey=n8x9a5fphvlrym1kc2upoy7hl&amp;dl=0","Click to download Image")</f>
      </c>
      <c r="C2797" s="0" t="inlineStr">
        <is>
          <t>Grant Men's Midweight Hoodie</t>
        </is>
      </c>
      <c r="D2797" s="0" t="inlineStr">
        <is>
          <t>'99435</t>
        </is>
      </c>
      <c r="E2797" s="0" t="inlineStr">
        <is>
          <t>GRANT:99435F-3XL</t>
        </is>
      </c>
      <c r="F2797" s="0" t="inlineStr">
        <is>
          <t>'000000000000</t>
        </is>
      </c>
      <c r="G2797" s="0" t="inlineStr">
        <is>
          <t>MENS</t>
        </is>
      </c>
      <c r="H2797" s="0" t="inlineStr">
        <is>
          <t>3XL</t>
        </is>
      </c>
      <c r="I2797" s="0">
        <v>51.99</v>
      </c>
      <c r="J2797" s="0">
        <v>14</v>
      </c>
    </row>
    <row r="2798" spans="1:10" customHeight="0">
      <c r="A2798" s="0">
        <f>HYPERLINK("https://dl.dropboxusercontent.com/scl/fi/1nf4fy7yw0ojqttkgbvan/103390-af.jpg?rlkey=gqes397bejj0le2w6sqkihflm&amp;dl=0","Click to download Image")</f>
      </c>
      <c r="B2798" s="0">
        <f>HYPERLINK("https://dl.dropboxusercontent.com/scl/fi/pqjtig7y0u554m9l06erz/10-18-size-chartsmens-relaxed.jpg?rlkey=evlwf4ovjaxqlnptavz7ep0f7&amp;dl=0","Click to download SizeChart")</f>
      </c>
      <c r="C2798" s="0" t="inlineStr">
        <is>
          <t>Luca Men's Midweight Fleece Sweatshirt</t>
        </is>
      </c>
      <c r="D2798" s="0" t="inlineStr">
        <is>
          <t>'103390</t>
        </is>
      </c>
      <c r="E2798" s="0" t="inlineStr">
        <is>
          <t>LUCA:103390A-S</t>
        </is>
      </c>
      <c r="F2798" s="0" t="inlineStr">
        <is>
          <t>'000000000000</t>
        </is>
      </c>
      <c r="G2798" s="0" t="inlineStr">
        <is>
          <t>MENS</t>
        </is>
      </c>
      <c r="H2798" s="0" t="inlineStr">
        <is>
          <t>S</t>
        </is>
      </c>
      <c r="I2798" s="0">
        <v>29.99</v>
      </c>
      <c r="J2798" s="0">
        <v>14</v>
      </c>
    </row>
    <row r="2799" spans="1:10" customHeight="0">
      <c r="A2799" s="0">
        <f>HYPERLINK("https://dl.dropboxusercontent.com/scl/fi/1nf4fy7yw0ojqttkgbvan/103390-af.jpg?rlkey=gqes397bejj0le2w6sqkihflm&amp;dl=0","Click to download Image")</f>
      </c>
      <c r="B2799" s="0">
        <f>HYPERLINK("https://dl.dropboxusercontent.com/scl/fi/pqjtig7y0u554m9l06erz/10-18-size-chartsmens-relaxed.jpg?rlkey=evlwf4ovjaxqlnptavz7ep0f7&amp;dl=0","Click to download SizeChart")</f>
      </c>
      <c r="C2799" s="0" t="inlineStr">
        <is>
          <t>Luca Men's Midweight Fleece Sweatshirt</t>
        </is>
      </c>
      <c r="D2799" s="0" t="inlineStr">
        <is>
          <t>'103390</t>
        </is>
      </c>
      <c r="E2799" s="0" t="inlineStr">
        <is>
          <t>LUCA:103390B-M</t>
        </is>
      </c>
      <c r="F2799" s="0" t="inlineStr">
        <is>
          <t>'000000000000</t>
        </is>
      </c>
      <c r="G2799" s="0" t="inlineStr">
        <is>
          <t>MENS</t>
        </is>
      </c>
      <c r="H2799" s="0" t="inlineStr">
        <is>
          <t>M</t>
        </is>
      </c>
      <c r="I2799" s="0">
        <v>29.99</v>
      </c>
      <c r="J2799" s="0">
        <v>25</v>
      </c>
    </row>
    <row r="2800" spans="1:10" customHeight="0">
      <c r="A2800" s="0">
        <f>HYPERLINK("https://dl.dropboxusercontent.com/scl/fi/1nf4fy7yw0ojqttkgbvan/103390-af.jpg?rlkey=gqes397bejj0le2w6sqkihflm&amp;dl=0","Click to download Image")</f>
      </c>
      <c r="B2800" s="0">
        <f>HYPERLINK("https://dl.dropboxusercontent.com/scl/fi/pqjtig7y0u554m9l06erz/10-18-size-chartsmens-relaxed.jpg?rlkey=evlwf4ovjaxqlnptavz7ep0f7&amp;dl=0","Click to download SizeChart")</f>
      </c>
      <c r="C2800" s="0" t="inlineStr">
        <is>
          <t>Luca Men's Midweight Fleece Sweatshirt</t>
        </is>
      </c>
      <c r="D2800" s="0" t="inlineStr">
        <is>
          <t>'103390</t>
        </is>
      </c>
      <c r="E2800" s="0" t="inlineStr">
        <is>
          <t>LUCA:103390C-L</t>
        </is>
      </c>
      <c r="F2800" s="0" t="inlineStr">
        <is>
          <t>'000000000000</t>
        </is>
      </c>
      <c r="G2800" s="0" t="inlineStr">
        <is>
          <t>MENS</t>
        </is>
      </c>
      <c r="H2800" s="0" t="inlineStr">
        <is>
          <t>L</t>
        </is>
      </c>
      <c r="I2800" s="0">
        <v>29.99</v>
      </c>
      <c r="J2800" s="0">
        <v>31</v>
      </c>
    </row>
    <row r="2801" spans="1:10" customHeight="0">
      <c r="A2801" s="0">
        <f>HYPERLINK("https://dl.dropboxusercontent.com/scl/fi/1nf4fy7yw0ojqttkgbvan/103390-af.jpg?rlkey=gqes397bejj0le2w6sqkihflm&amp;dl=0","Click to download Image")</f>
      </c>
      <c r="B2801" s="0">
        <f>HYPERLINK("https://dl.dropboxusercontent.com/scl/fi/pqjtig7y0u554m9l06erz/10-18-size-chartsmens-relaxed.jpg?rlkey=evlwf4ovjaxqlnptavz7ep0f7&amp;dl=0","Click to download SizeChart")</f>
      </c>
      <c r="C2801" s="0" t="inlineStr">
        <is>
          <t>Luca Men's Midweight Fleece Sweatshirt</t>
        </is>
      </c>
      <c r="D2801" s="0" t="inlineStr">
        <is>
          <t>'103390</t>
        </is>
      </c>
      <c r="E2801" s="0" t="inlineStr">
        <is>
          <t>LUCA:103390D-XL</t>
        </is>
      </c>
      <c r="F2801" s="0" t="inlineStr">
        <is>
          <t>'000000000000</t>
        </is>
      </c>
      <c r="G2801" s="0" t="inlineStr">
        <is>
          <t>MENS</t>
        </is>
      </c>
      <c r="H2801" s="0" t="inlineStr">
        <is>
          <t>XL</t>
        </is>
      </c>
      <c r="I2801" s="0">
        <v>29.99</v>
      </c>
      <c r="J2801" s="0">
        <v>36</v>
      </c>
    </row>
    <row r="2802" spans="1:10" customHeight="0">
      <c r="A2802" s="0">
        <f>HYPERLINK("https://dl.dropboxusercontent.com/scl/fi/1nf4fy7yw0ojqttkgbvan/103390-af.jpg?rlkey=gqes397bejj0le2w6sqkihflm&amp;dl=0","Click to download Image")</f>
      </c>
      <c r="B2802" s="0">
        <f>HYPERLINK("https://dl.dropboxusercontent.com/scl/fi/pqjtig7y0u554m9l06erz/10-18-size-chartsmens-relaxed.jpg?rlkey=evlwf4ovjaxqlnptavz7ep0f7&amp;dl=0","Click to download SizeChart")</f>
      </c>
      <c r="C2802" s="0" t="inlineStr">
        <is>
          <t>Luca Men's Midweight Fleece Sweatshirt</t>
        </is>
      </c>
      <c r="D2802" s="0" t="inlineStr">
        <is>
          <t>'103390</t>
        </is>
      </c>
      <c r="E2802" s="0" t="inlineStr">
        <is>
          <t>LUCA:103390E-2XL</t>
        </is>
      </c>
      <c r="F2802" s="0" t="inlineStr">
        <is>
          <t>'000000000000</t>
        </is>
      </c>
      <c r="G2802" s="0" t="inlineStr">
        <is>
          <t>MENS</t>
        </is>
      </c>
      <c r="H2802" s="0" t="inlineStr">
        <is>
          <t>2XL</t>
        </is>
      </c>
      <c r="I2802" s="0">
        <v>31.99</v>
      </c>
      <c r="J2802" s="0">
        <v>25</v>
      </c>
    </row>
    <row r="2803" spans="1:10" customHeight="0">
      <c r="A2803" s="0">
        <f>HYPERLINK("https://dl.dropboxusercontent.com/scl/fi/1nf4fy7yw0ojqttkgbvan/103390-af.jpg?rlkey=gqes397bejj0le2w6sqkihflm&amp;dl=0","Click to download Image")</f>
      </c>
      <c r="B2803" s="0">
        <f>HYPERLINK("https://dl.dropboxusercontent.com/scl/fi/pqjtig7y0u554m9l06erz/10-18-size-chartsmens-relaxed.jpg?rlkey=evlwf4ovjaxqlnptavz7ep0f7&amp;dl=0","Click to download SizeChart")</f>
      </c>
      <c r="C2803" s="0" t="inlineStr">
        <is>
          <t>Luca Men's Midweight Fleece Sweatshirt</t>
        </is>
      </c>
      <c r="D2803" s="0" t="inlineStr">
        <is>
          <t>'103390</t>
        </is>
      </c>
      <c r="E2803" s="0" t="inlineStr">
        <is>
          <t>LUCA:103390F-3XL</t>
        </is>
      </c>
      <c r="F2803" s="0" t="inlineStr">
        <is>
          <t>'000000000000</t>
        </is>
      </c>
      <c r="G2803" s="0" t="inlineStr">
        <is>
          <t>MENS</t>
        </is>
      </c>
      <c r="H2803" s="0" t="inlineStr">
        <is>
          <t>3XL</t>
        </is>
      </c>
      <c r="I2803" s="0">
        <v>31.99</v>
      </c>
      <c r="J2803" s="0">
        <v>7</v>
      </c>
    </row>
    <row r="2804" spans="1:10" customHeight="0">
      <c r="A2804" s="0">
        <f>HYPERLINK("https://dl.dropboxusercontent.com/scl/fi/0we615nuhmo13nzvpkbax/103387-af.jpg?rlkey=latrfekprwzhb5fnq4jeofz0e&amp;dl=0","Click to download Image")</f>
      </c>
      <c r="B2804" s="0">
        <f>HYPERLINK("https://dl.dropboxusercontent.com/scl/fi/pqjtig7y0u554m9l06erz/10-18-size-chartsmens-relaxed.jpg?rlkey=evlwf4ovjaxqlnptavz7ep0f7&amp;dl=0","Click to download SizeChart")</f>
      </c>
      <c r="C2804" s="0" t="inlineStr">
        <is>
          <t>Luca Men's Midweight Fleece Sweatshirt</t>
        </is>
      </c>
      <c r="D2804" s="0" t="inlineStr">
        <is>
          <t>'103387</t>
        </is>
      </c>
      <c r="E2804" s="0" t="inlineStr">
        <is>
          <t>LUCA:103387A-S</t>
        </is>
      </c>
      <c r="F2804" s="0" t="inlineStr">
        <is>
          <t>'000000000000</t>
        </is>
      </c>
      <c r="G2804" s="0" t="inlineStr">
        <is>
          <t>MENS</t>
        </is>
      </c>
      <c r="H2804" s="0" t="inlineStr">
        <is>
          <t>S</t>
        </is>
      </c>
      <c r="I2804" s="0">
        <v>29.99</v>
      </c>
      <c r="J2804" s="0">
        <v>19</v>
      </c>
    </row>
    <row r="2805" spans="1:10" customHeight="0">
      <c r="A2805" s="0">
        <f>HYPERLINK("https://dl.dropboxusercontent.com/scl/fi/0we615nuhmo13nzvpkbax/103387-af.jpg?rlkey=latrfekprwzhb5fnq4jeofz0e&amp;dl=0","Click to download Image")</f>
      </c>
      <c r="B2805" s="0">
        <f>HYPERLINK("https://dl.dropboxusercontent.com/scl/fi/pqjtig7y0u554m9l06erz/10-18-size-chartsmens-relaxed.jpg?rlkey=evlwf4ovjaxqlnptavz7ep0f7&amp;dl=0","Click to download SizeChart")</f>
      </c>
      <c r="C2805" s="0" t="inlineStr">
        <is>
          <t>Luca Men's Midweight Fleece Sweatshirt</t>
        </is>
      </c>
      <c r="D2805" s="0" t="inlineStr">
        <is>
          <t>'103387</t>
        </is>
      </c>
      <c r="E2805" s="0" t="inlineStr">
        <is>
          <t>LUCA:103387B-M</t>
        </is>
      </c>
      <c r="F2805" s="0" t="inlineStr">
        <is>
          <t>'000000000000</t>
        </is>
      </c>
      <c r="G2805" s="0" t="inlineStr">
        <is>
          <t>MENS</t>
        </is>
      </c>
      <c r="H2805" s="0" t="inlineStr">
        <is>
          <t>M</t>
        </is>
      </c>
      <c r="I2805" s="0">
        <v>29.99</v>
      </c>
      <c r="J2805" s="0">
        <v>37</v>
      </c>
    </row>
    <row r="2806" spans="1:10" customHeight="0">
      <c r="A2806" s="0">
        <f>HYPERLINK("https://dl.dropboxusercontent.com/scl/fi/0we615nuhmo13nzvpkbax/103387-af.jpg?rlkey=latrfekprwzhb5fnq4jeofz0e&amp;dl=0","Click to download Image")</f>
      </c>
      <c r="B2806" s="0">
        <f>HYPERLINK("https://dl.dropboxusercontent.com/scl/fi/pqjtig7y0u554m9l06erz/10-18-size-chartsmens-relaxed.jpg?rlkey=evlwf4ovjaxqlnptavz7ep0f7&amp;dl=0","Click to download SizeChart")</f>
      </c>
      <c r="C2806" s="0" t="inlineStr">
        <is>
          <t>Luca Men's Midweight Fleece Sweatshirt</t>
        </is>
      </c>
      <c r="D2806" s="0" t="inlineStr">
        <is>
          <t>'103387</t>
        </is>
      </c>
      <c r="E2806" s="0" t="inlineStr">
        <is>
          <t>LUCA:103387C-L</t>
        </is>
      </c>
      <c r="F2806" s="0" t="inlineStr">
        <is>
          <t>'000000000000</t>
        </is>
      </c>
      <c r="G2806" s="0" t="inlineStr">
        <is>
          <t>MENS</t>
        </is>
      </c>
      <c r="H2806" s="0" t="inlineStr">
        <is>
          <t>L</t>
        </is>
      </c>
      <c r="I2806" s="0">
        <v>29.99</v>
      </c>
      <c r="J2806" s="0">
        <v>58</v>
      </c>
    </row>
    <row r="2807" spans="1:10" customHeight="0">
      <c r="A2807" s="0">
        <f>HYPERLINK("https://dl.dropboxusercontent.com/scl/fi/0we615nuhmo13nzvpkbax/103387-af.jpg?rlkey=latrfekprwzhb5fnq4jeofz0e&amp;dl=0","Click to download Image")</f>
      </c>
      <c r="B2807" s="0">
        <f>HYPERLINK("https://dl.dropboxusercontent.com/scl/fi/pqjtig7y0u554m9l06erz/10-18-size-chartsmens-relaxed.jpg?rlkey=evlwf4ovjaxqlnptavz7ep0f7&amp;dl=0","Click to download SizeChart")</f>
      </c>
      <c r="C2807" s="0" t="inlineStr">
        <is>
          <t>Luca Men's Midweight Fleece Sweatshirt</t>
        </is>
      </c>
      <c r="D2807" s="0" t="inlineStr">
        <is>
          <t>'103387</t>
        </is>
      </c>
      <c r="E2807" s="0" t="inlineStr">
        <is>
          <t>LUCA:103387D-XL</t>
        </is>
      </c>
      <c r="F2807" s="0" t="inlineStr">
        <is>
          <t>'000000000000</t>
        </is>
      </c>
      <c r="G2807" s="0" t="inlineStr">
        <is>
          <t>MENS</t>
        </is>
      </c>
      <c r="H2807" s="0" t="inlineStr">
        <is>
          <t>XL</t>
        </is>
      </c>
      <c r="I2807" s="0">
        <v>29.99</v>
      </c>
      <c r="J2807" s="0">
        <v>57</v>
      </c>
    </row>
    <row r="2808" spans="1:10" customHeight="0">
      <c r="A2808" s="0">
        <f>HYPERLINK("https://dl.dropboxusercontent.com/scl/fi/0we615nuhmo13nzvpkbax/103387-af.jpg?rlkey=latrfekprwzhb5fnq4jeofz0e&amp;dl=0","Click to download Image")</f>
      </c>
      <c r="B2808" s="0">
        <f>HYPERLINK("https://dl.dropboxusercontent.com/scl/fi/pqjtig7y0u554m9l06erz/10-18-size-chartsmens-relaxed.jpg?rlkey=evlwf4ovjaxqlnptavz7ep0f7&amp;dl=0","Click to download SizeChart")</f>
      </c>
      <c r="C2808" s="0" t="inlineStr">
        <is>
          <t>Luca Men's Midweight Fleece Sweatshirt</t>
        </is>
      </c>
      <c r="D2808" s="0" t="inlineStr">
        <is>
          <t>'103387</t>
        </is>
      </c>
      <c r="E2808" s="0" t="inlineStr">
        <is>
          <t>LUCA:103387E-2XL</t>
        </is>
      </c>
      <c r="F2808" s="0" t="inlineStr">
        <is>
          <t>'000000000000</t>
        </is>
      </c>
      <c r="G2808" s="0" t="inlineStr">
        <is>
          <t>MENS</t>
        </is>
      </c>
      <c r="H2808" s="0" t="inlineStr">
        <is>
          <t>2XL</t>
        </is>
      </c>
      <c r="I2808" s="0">
        <v>31.99</v>
      </c>
      <c r="J2808" s="0">
        <v>36</v>
      </c>
    </row>
    <row r="2809" spans="1:10" customHeight="0">
      <c r="A2809" s="0">
        <f>HYPERLINK("https://dl.dropboxusercontent.com/scl/fi/0we615nuhmo13nzvpkbax/103387-af.jpg?rlkey=latrfekprwzhb5fnq4jeofz0e&amp;dl=0","Click to download Image")</f>
      </c>
      <c r="B2809" s="0">
        <f>HYPERLINK("https://dl.dropboxusercontent.com/scl/fi/pqjtig7y0u554m9l06erz/10-18-size-chartsmens-relaxed.jpg?rlkey=evlwf4ovjaxqlnptavz7ep0f7&amp;dl=0","Click to download SizeChart")</f>
      </c>
      <c r="C2809" s="0" t="inlineStr">
        <is>
          <t>Luca Men's Midweight Fleece Sweatshirt</t>
        </is>
      </c>
      <c r="D2809" s="0" t="inlineStr">
        <is>
          <t>'103387</t>
        </is>
      </c>
      <c r="E2809" s="0" t="inlineStr">
        <is>
          <t>LUCA:103387F-3XL</t>
        </is>
      </c>
      <c r="F2809" s="0" t="inlineStr">
        <is>
          <t>'000000000000</t>
        </is>
      </c>
      <c r="G2809" s="0" t="inlineStr">
        <is>
          <t>MENS</t>
        </is>
      </c>
      <c r="H2809" s="0" t="inlineStr">
        <is>
          <t>3XL</t>
        </is>
      </c>
      <c r="I2809" s="0">
        <v>31.99</v>
      </c>
      <c r="J2809" s="0">
        <v>18</v>
      </c>
    </row>
    <row r="2810" spans="1:10" customHeight="0">
      <c r="A2810" s="0">
        <f>HYPERLINK("https://dl.dropboxusercontent.com/scl/fi/k1cj00bbti0uznqsy65dx/103388-af.jpg?rlkey=zkhefa4qhhemty2ydplt5p097&amp;dl=0","Click to download Image")</f>
      </c>
      <c r="B2810" s="0">
        <f>HYPERLINK("https://dl.dropboxusercontent.com/scl/fi/pqjtig7y0u554m9l06erz/10-18-size-chartsmens-relaxed.jpg?rlkey=evlwf4ovjaxqlnptavz7ep0f7&amp;dl=0","Click to download SizeChart")</f>
      </c>
      <c r="C2810" s="0" t="inlineStr">
        <is>
          <t>Luca Men's Midweight Fleece Sweatshirt</t>
        </is>
      </c>
      <c r="D2810" s="0" t="inlineStr">
        <is>
          <t>'103388</t>
        </is>
      </c>
      <c r="E2810" s="0" t="inlineStr">
        <is>
          <t>LUCA:103388A-S</t>
        </is>
      </c>
      <c r="F2810" s="0" t="inlineStr">
        <is>
          <t>'000000000000</t>
        </is>
      </c>
      <c r="G2810" s="0" t="inlineStr">
        <is>
          <t>MENS</t>
        </is>
      </c>
      <c r="H2810" s="0" t="inlineStr">
        <is>
          <t>S</t>
        </is>
      </c>
      <c r="I2810" s="0">
        <v>29.99</v>
      </c>
      <c r="J2810" s="0">
        <v>16</v>
      </c>
    </row>
    <row r="2811" spans="1:10" customHeight="0">
      <c r="A2811" s="0">
        <f>HYPERLINK("https://dl.dropboxusercontent.com/scl/fi/k1cj00bbti0uznqsy65dx/103388-af.jpg?rlkey=zkhefa4qhhemty2ydplt5p097&amp;dl=0","Click to download Image")</f>
      </c>
      <c r="B2811" s="0">
        <f>HYPERLINK("https://dl.dropboxusercontent.com/scl/fi/pqjtig7y0u554m9l06erz/10-18-size-chartsmens-relaxed.jpg?rlkey=evlwf4ovjaxqlnptavz7ep0f7&amp;dl=0","Click to download SizeChart")</f>
      </c>
      <c r="C2811" s="0" t="inlineStr">
        <is>
          <t>Luca Men's Midweight Fleece Sweatshirt</t>
        </is>
      </c>
      <c r="D2811" s="0" t="inlineStr">
        <is>
          <t>'103388</t>
        </is>
      </c>
      <c r="E2811" s="0" t="inlineStr">
        <is>
          <t>LUCA:103388B-M</t>
        </is>
      </c>
      <c r="F2811" s="0" t="inlineStr">
        <is>
          <t>'000000000000</t>
        </is>
      </c>
      <c r="G2811" s="0" t="inlineStr">
        <is>
          <t>MENS</t>
        </is>
      </c>
      <c r="H2811" s="0" t="inlineStr">
        <is>
          <t>M</t>
        </is>
      </c>
      <c r="I2811" s="0">
        <v>29.99</v>
      </c>
      <c r="J2811" s="0">
        <v>31</v>
      </c>
    </row>
    <row r="2812" spans="1:10" customHeight="0">
      <c r="A2812" s="0">
        <f>HYPERLINK("https://dl.dropboxusercontent.com/scl/fi/k1cj00bbti0uznqsy65dx/103388-af.jpg?rlkey=zkhefa4qhhemty2ydplt5p097&amp;dl=0","Click to download Image")</f>
      </c>
      <c r="B2812" s="0">
        <f>HYPERLINK("https://dl.dropboxusercontent.com/scl/fi/pqjtig7y0u554m9l06erz/10-18-size-chartsmens-relaxed.jpg?rlkey=evlwf4ovjaxqlnptavz7ep0f7&amp;dl=0","Click to download SizeChart")</f>
      </c>
      <c r="C2812" s="0" t="inlineStr">
        <is>
          <t>Luca Men's Midweight Fleece Sweatshirt</t>
        </is>
      </c>
      <c r="D2812" s="0" t="inlineStr">
        <is>
          <t>'103388</t>
        </is>
      </c>
      <c r="E2812" s="0" t="inlineStr">
        <is>
          <t>LUCA:103388C-L</t>
        </is>
      </c>
      <c r="F2812" s="0" t="inlineStr">
        <is>
          <t>'000000000000</t>
        </is>
      </c>
      <c r="G2812" s="0" t="inlineStr">
        <is>
          <t>MENS</t>
        </is>
      </c>
      <c r="H2812" s="0" t="inlineStr">
        <is>
          <t>L</t>
        </is>
      </c>
      <c r="I2812" s="0">
        <v>29.99</v>
      </c>
      <c r="J2812" s="0">
        <v>55</v>
      </c>
    </row>
    <row r="2813" spans="1:10" customHeight="0">
      <c r="A2813" s="0">
        <f>HYPERLINK("https://dl.dropboxusercontent.com/scl/fi/k1cj00bbti0uznqsy65dx/103388-af.jpg?rlkey=zkhefa4qhhemty2ydplt5p097&amp;dl=0","Click to download Image")</f>
      </c>
      <c r="B2813" s="0">
        <f>HYPERLINK("https://dl.dropboxusercontent.com/scl/fi/pqjtig7y0u554m9l06erz/10-18-size-chartsmens-relaxed.jpg?rlkey=evlwf4ovjaxqlnptavz7ep0f7&amp;dl=0","Click to download SizeChart")</f>
      </c>
      <c r="C2813" s="0" t="inlineStr">
        <is>
          <t>Luca Men's Midweight Fleece Sweatshirt</t>
        </is>
      </c>
      <c r="D2813" s="0" t="inlineStr">
        <is>
          <t>'103388</t>
        </is>
      </c>
      <c r="E2813" s="0" t="inlineStr">
        <is>
          <t>LUCA:103388D-XL</t>
        </is>
      </c>
      <c r="F2813" s="0" t="inlineStr">
        <is>
          <t>'000000000000</t>
        </is>
      </c>
      <c r="G2813" s="0" t="inlineStr">
        <is>
          <t>MENS</t>
        </is>
      </c>
      <c r="H2813" s="0" t="inlineStr">
        <is>
          <t>XL</t>
        </is>
      </c>
      <c r="I2813" s="0">
        <v>29.99</v>
      </c>
      <c r="J2813" s="0">
        <v>55</v>
      </c>
    </row>
    <row r="2814" spans="1:10" customHeight="0">
      <c r="A2814" s="0">
        <f>HYPERLINK("https://dl.dropboxusercontent.com/scl/fi/k1cj00bbti0uznqsy65dx/103388-af.jpg?rlkey=zkhefa4qhhemty2ydplt5p097&amp;dl=0","Click to download Image")</f>
      </c>
      <c r="B2814" s="0">
        <f>HYPERLINK("https://dl.dropboxusercontent.com/scl/fi/pqjtig7y0u554m9l06erz/10-18-size-chartsmens-relaxed.jpg?rlkey=evlwf4ovjaxqlnptavz7ep0f7&amp;dl=0","Click to download SizeChart")</f>
      </c>
      <c r="C2814" s="0" t="inlineStr">
        <is>
          <t>Luca Men's Midweight Fleece Sweatshirt</t>
        </is>
      </c>
      <c r="D2814" s="0" t="inlineStr">
        <is>
          <t>'103388</t>
        </is>
      </c>
      <c r="E2814" s="0" t="inlineStr">
        <is>
          <t>LUCA:103388E-2XL</t>
        </is>
      </c>
      <c r="F2814" s="0" t="inlineStr">
        <is>
          <t>'000000000000</t>
        </is>
      </c>
      <c r="G2814" s="0" t="inlineStr">
        <is>
          <t>MENS</t>
        </is>
      </c>
      <c r="H2814" s="0" t="inlineStr">
        <is>
          <t>2XL</t>
        </is>
      </c>
      <c r="I2814" s="0">
        <v>31.99</v>
      </c>
      <c r="J2814" s="0">
        <v>36</v>
      </c>
    </row>
    <row r="2815" spans="1:10" customHeight="0">
      <c r="A2815" s="0">
        <f>HYPERLINK("https://dl.dropboxusercontent.com/scl/fi/k1cj00bbti0uznqsy65dx/103388-af.jpg?rlkey=zkhefa4qhhemty2ydplt5p097&amp;dl=0","Click to download Image")</f>
      </c>
      <c r="B2815" s="0">
        <f>HYPERLINK("https://dl.dropboxusercontent.com/scl/fi/pqjtig7y0u554m9l06erz/10-18-size-chartsmens-relaxed.jpg?rlkey=evlwf4ovjaxqlnptavz7ep0f7&amp;dl=0","Click to download SizeChart")</f>
      </c>
      <c r="C2815" s="0" t="inlineStr">
        <is>
          <t>Luca Men's Midweight Fleece Sweatshirt</t>
        </is>
      </c>
      <c r="D2815" s="0" t="inlineStr">
        <is>
          <t>'103388</t>
        </is>
      </c>
      <c r="E2815" s="0" t="inlineStr">
        <is>
          <t>LUCA:103388F-3XL</t>
        </is>
      </c>
      <c r="F2815" s="0" t="inlineStr">
        <is>
          <t>'000000000000</t>
        </is>
      </c>
      <c r="G2815" s="0" t="inlineStr">
        <is>
          <t>MENS</t>
        </is>
      </c>
      <c r="H2815" s="0" t="inlineStr">
        <is>
          <t>3XL</t>
        </is>
      </c>
      <c r="I2815" s="0">
        <v>31.99</v>
      </c>
      <c r="J2815" s="0">
        <v>16</v>
      </c>
    </row>
    <row r="2816" spans="1:10" customHeight="0">
      <c r="A2816" s="0">
        <f>HYPERLINK("https://dl.dropboxusercontent.com/scl/fi/fxlltn9dr1luqousnz6v7/101292af.jpg?rlkey=0qp3eizesfyawsaiqoriwgck2&amp;dl=0","Click to download Image")</f>
      </c>
      <c r="C2816" s="0" t="inlineStr">
        <is>
          <t>Todd Men's Long Sleeve</t>
        </is>
      </c>
      <c r="D2816" s="0" t="inlineStr">
        <is>
          <t>'101292</t>
        </is>
      </c>
      <c r="E2816" s="0" t="inlineStr">
        <is>
          <t>TODD:101292A-S</t>
        </is>
      </c>
      <c r="F2816" s="0" t="inlineStr">
        <is>
          <t>'000000000000</t>
        </is>
      </c>
      <c r="G2816" s="0" t="inlineStr">
        <is>
          <t>MENS</t>
        </is>
      </c>
      <c r="H2816" s="0" t="inlineStr">
        <is>
          <t>S</t>
        </is>
      </c>
      <c r="I2816" s="0">
        <v>16.99</v>
      </c>
      <c r="J2816" s="0">
        <v>0</v>
      </c>
    </row>
    <row r="2817" spans="1:10" customHeight="0">
      <c r="A2817" s="0">
        <f>HYPERLINK("https://dl.dropboxusercontent.com/scl/fi/fxlltn9dr1luqousnz6v7/101292af.jpg?rlkey=0qp3eizesfyawsaiqoriwgck2&amp;dl=0","Click to download Image")</f>
      </c>
      <c r="C2817" s="0" t="inlineStr">
        <is>
          <t>Todd Men's Long Sleeve</t>
        </is>
      </c>
      <c r="D2817" s="0" t="inlineStr">
        <is>
          <t>'101292</t>
        </is>
      </c>
      <c r="E2817" s="0" t="inlineStr">
        <is>
          <t>TODD:101292B-M</t>
        </is>
      </c>
      <c r="F2817" s="0" t="inlineStr">
        <is>
          <t>'000000000000</t>
        </is>
      </c>
      <c r="G2817" s="0" t="inlineStr">
        <is>
          <t>MENS</t>
        </is>
      </c>
      <c r="H2817" s="0" t="inlineStr">
        <is>
          <t>M</t>
        </is>
      </c>
      <c r="I2817" s="0">
        <v>16.99</v>
      </c>
      <c r="J2817" s="0">
        <v>5</v>
      </c>
    </row>
    <row r="2818" spans="1:10" customHeight="0">
      <c r="A2818" s="0">
        <f>HYPERLINK("https://dl.dropboxusercontent.com/scl/fi/fxlltn9dr1luqousnz6v7/101292af.jpg?rlkey=0qp3eizesfyawsaiqoriwgck2&amp;dl=0","Click to download Image")</f>
      </c>
      <c r="C2818" s="0" t="inlineStr">
        <is>
          <t>Todd Men's Long Sleeve</t>
        </is>
      </c>
      <c r="D2818" s="0" t="inlineStr">
        <is>
          <t>'101292</t>
        </is>
      </c>
      <c r="E2818" s="0" t="inlineStr">
        <is>
          <t>TODD:101292C-L</t>
        </is>
      </c>
      <c r="F2818" s="0" t="inlineStr">
        <is>
          <t>'000000000000</t>
        </is>
      </c>
      <c r="G2818" s="0" t="inlineStr">
        <is>
          <t>MENS</t>
        </is>
      </c>
      <c r="H2818" s="0" t="inlineStr">
        <is>
          <t>L</t>
        </is>
      </c>
      <c r="I2818" s="0">
        <v>16.99</v>
      </c>
      <c r="J2818" s="0">
        <v>0</v>
      </c>
    </row>
    <row r="2819" spans="1:10" customHeight="0">
      <c r="A2819" s="0">
        <f>HYPERLINK("https://dl.dropboxusercontent.com/scl/fi/fxlltn9dr1luqousnz6v7/101292af.jpg?rlkey=0qp3eizesfyawsaiqoriwgck2&amp;dl=0","Click to download Image")</f>
      </c>
      <c r="C2819" s="0" t="inlineStr">
        <is>
          <t>Todd Men's Long Sleeve</t>
        </is>
      </c>
      <c r="D2819" s="0" t="inlineStr">
        <is>
          <t>'101292</t>
        </is>
      </c>
      <c r="E2819" s="0" t="inlineStr">
        <is>
          <t>TODD:101292D-XL</t>
        </is>
      </c>
      <c r="F2819" s="0" t="inlineStr">
        <is>
          <t>'000000000000</t>
        </is>
      </c>
      <c r="G2819" s="0" t="inlineStr">
        <is>
          <t>MENS</t>
        </is>
      </c>
      <c r="H2819" s="0" t="inlineStr">
        <is>
          <t>XL</t>
        </is>
      </c>
      <c r="I2819" s="0">
        <v>16.99</v>
      </c>
      <c r="J2819" s="0">
        <v>0</v>
      </c>
    </row>
    <row r="2820" spans="1:10" customHeight="0">
      <c r="A2820" s="0">
        <f>HYPERLINK("https://dl.dropboxusercontent.com/scl/fi/fxlltn9dr1luqousnz6v7/101292af.jpg?rlkey=0qp3eizesfyawsaiqoriwgck2&amp;dl=0","Click to download Image")</f>
      </c>
      <c r="C2820" s="0" t="inlineStr">
        <is>
          <t>Todd Men's Long Sleeve</t>
        </is>
      </c>
      <c r="D2820" s="0" t="inlineStr">
        <is>
          <t>'101292</t>
        </is>
      </c>
      <c r="E2820" s="0" t="inlineStr">
        <is>
          <t>TODD:101292E-2XL</t>
        </is>
      </c>
      <c r="F2820" s="0" t="inlineStr">
        <is>
          <t>'000000000000</t>
        </is>
      </c>
      <c r="G2820" s="0" t="inlineStr">
        <is>
          <t>MENS</t>
        </is>
      </c>
      <c r="H2820" s="0" t="inlineStr">
        <is>
          <t>2XL</t>
        </is>
      </c>
      <c r="I2820" s="0">
        <v>16.99</v>
      </c>
      <c r="J2820" s="0">
        <v>0</v>
      </c>
    </row>
    <row r="2821" spans="1:10" customHeight="0">
      <c r="A2821" s="0">
        <f>HYPERLINK("https://dl.dropboxusercontent.com/scl/fi/fxlltn9dr1luqousnz6v7/101292af.jpg?rlkey=0qp3eizesfyawsaiqoriwgck2&amp;dl=0","Click to download Image")</f>
      </c>
      <c r="C2821" s="0" t="inlineStr">
        <is>
          <t>Todd Men's Long Sleeve</t>
        </is>
      </c>
      <c r="D2821" s="0" t="inlineStr">
        <is>
          <t>'101292</t>
        </is>
      </c>
      <c r="E2821" s="0" t="inlineStr">
        <is>
          <t>TODD:101292F-3XL</t>
        </is>
      </c>
      <c r="F2821" s="0" t="inlineStr">
        <is>
          <t>'000000000000</t>
        </is>
      </c>
      <c r="G2821" s="0" t="inlineStr">
        <is>
          <t>MENS</t>
        </is>
      </c>
      <c r="H2821" s="0" t="inlineStr">
        <is>
          <t>3XL</t>
        </is>
      </c>
      <c r="I2821" s="0">
        <v>16.99</v>
      </c>
      <c r="J2821" s="0">
        <v>4</v>
      </c>
    </row>
    <row r="2822" spans="1:10" customHeight="0">
      <c r="A2822" s="0">
        <f>HYPERLINK("https://dl.dropboxusercontent.com/scl/fi/tx07623kw2jnt92hv45ip/103368-af.jpg?rlkey=rzwwql2pizi3ea1wsd0ufnmji&amp;dl=0","Click to download Image")</f>
      </c>
      <c r="B2822" s="0">
        <f>HYPERLINK("https://dl.dropboxusercontent.com/scl/fi/evoidjsbkusvnhz7g1t02/10-18-size-chartsmens-relaxed.jpg?rlkey=7pyjs2z45j3fq38pg4bc1k2jp&amp;dl=0","Click to download SizeChart")</f>
      </c>
      <c r="C2822" s="0" t="inlineStr">
        <is>
          <t>Decker Men's Midweight Hoodie</t>
        </is>
      </c>
      <c r="D2822" s="0" t="inlineStr">
        <is>
          <t>'103368</t>
        </is>
      </c>
      <c r="E2822" s="0" t="inlineStr">
        <is>
          <t>DECKER:103368A-S</t>
        </is>
      </c>
      <c r="F2822" s="0" t="inlineStr">
        <is>
          <t>'000000000000</t>
        </is>
      </c>
      <c r="G2822" s="0" t="inlineStr">
        <is>
          <t>MENS</t>
        </is>
      </c>
      <c r="H2822" s="0" t="inlineStr">
        <is>
          <t>S</t>
        </is>
      </c>
      <c r="I2822" s="0">
        <v>29.99</v>
      </c>
      <c r="J2822" s="0">
        <v>0</v>
      </c>
    </row>
    <row r="2823" spans="1:10" customHeight="0">
      <c r="A2823" s="0">
        <f>HYPERLINK("https://dl.dropboxusercontent.com/scl/fi/tx07623kw2jnt92hv45ip/103368-af.jpg?rlkey=rzwwql2pizi3ea1wsd0ufnmji&amp;dl=0","Click to download Image")</f>
      </c>
      <c r="B2823" s="0">
        <f>HYPERLINK("https://dl.dropboxusercontent.com/scl/fi/evoidjsbkusvnhz7g1t02/10-18-size-chartsmens-relaxed.jpg?rlkey=7pyjs2z45j3fq38pg4bc1k2jp&amp;dl=0","Click to download SizeChart")</f>
      </c>
      <c r="C2823" s="0" t="inlineStr">
        <is>
          <t>Decker Men's Midweight Hoodie</t>
        </is>
      </c>
      <c r="D2823" s="0" t="inlineStr">
        <is>
          <t>'103368</t>
        </is>
      </c>
      <c r="E2823" s="0" t="inlineStr">
        <is>
          <t>DECKER:103368B-M</t>
        </is>
      </c>
      <c r="F2823" s="0" t="inlineStr">
        <is>
          <t>'000000000000</t>
        </is>
      </c>
      <c r="G2823" s="0" t="inlineStr">
        <is>
          <t>MENS</t>
        </is>
      </c>
      <c r="H2823" s="0" t="inlineStr">
        <is>
          <t>M</t>
        </is>
      </c>
      <c r="I2823" s="0">
        <v>29.99</v>
      </c>
      <c r="J2823" s="0">
        <v>5</v>
      </c>
    </row>
    <row r="2824" spans="1:10" customHeight="0">
      <c r="A2824" s="0">
        <f>HYPERLINK("https://dl.dropboxusercontent.com/scl/fi/tx07623kw2jnt92hv45ip/103368-af.jpg?rlkey=rzwwql2pizi3ea1wsd0ufnmji&amp;dl=0","Click to download Image")</f>
      </c>
      <c r="B2824" s="0">
        <f>HYPERLINK("https://dl.dropboxusercontent.com/scl/fi/evoidjsbkusvnhz7g1t02/10-18-size-chartsmens-relaxed.jpg?rlkey=7pyjs2z45j3fq38pg4bc1k2jp&amp;dl=0","Click to download SizeChart")</f>
      </c>
      <c r="C2824" s="0" t="inlineStr">
        <is>
          <t>Decker Men's Midweight Hoodie</t>
        </is>
      </c>
      <c r="D2824" s="0" t="inlineStr">
        <is>
          <t>'103368</t>
        </is>
      </c>
      <c r="E2824" s="0" t="inlineStr">
        <is>
          <t>DECKER:103368C-L</t>
        </is>
      </c>
      <c r="F2824" s="0" t="inlineStr">
        <is>
          <t>'000000000000</t>
        </is>
      </c>
      <c r="G2824" s="0" t="inlineStr">
        <is>
          <t>MENS</t>
        </is>
      </c>
      <c r="H2824" s="0" t="inlineStr">
        <is>
          <t>L</t>
        </is>
      </c>
      <c r="I2824" s="0">
        <v>29.99</v>
      </c>
      <c r="J2824" s="0">
        <v>19</v>
      </c>
    </row>
    <row r="2825" spans="1:10" customHeight="0">
      <c r="A2825" s="0">
        <f>HYPERLINK("https://dl.dropboxusercontent.com/scl/fi/tx07623kw2jnt92hv45ip/103368-af.jpg?rlkey=rzwwql2pizi3ea1wsd0ufnmji&amp;dl=0","Click to download Image")</f>
      </c>
      <c r="B2825" s="0">
        <f>HYPERLINK("https://dl.dropboxusercontent.com/scl/fi/evoidjsbkusvnhz7g1t02/10-18-size-chartsmens-relaxed.jpg?rlkey=7pyjs2z45j3fq38pg4bc1k2jp&amp;dl=0","Click to download SizeChart")</f>
      </c>
      <c r="C2825" s="0" t="inlineStr">
        <is>
          <t>Decker Men's Midweight Hoodie</t>
        </is>
      </c>
      <c r="D2825" s="0" t="inlineStr">
        <is>
          <t>'103368</t>
        </is>
      </c>
      <c r="E2825" s="0" t="inlineStr">
        <is>
          <t>DECKER:103368D-XL</t>
        </is>
      </c>
      <c r="F2825" s="0" t="inlineStr">
        <is>
          <t>'000000000000</t>
        </is>
      </c>
      <c r="G2825" s="0" t="inlineStr">
        <is>
          <t>MENS</t>
        </is>
      </c>
      <c r="H2825" s="0" t="inlineStr">
        <is>
          <t>XL</t>
        </is>
      </c>
      <c r="I2825" s="0">
        <v>29.99</v>
      </c>
      <c r="J2825" s="0">
        <v>25</v>
      </c>
    </row>
    <row r="2826" spans="1:10" customHeight="0">
      <c r="A2826" s="0">
        <f>HYPERLINK("https://dl.dropboxusercontent.com/scl/fi/tx07623kw2jnt92hv45ip/103368-af.jpg?rlkey=rzwwql2pizi3ea1wsd0ufnmji&amp;dl=0","Click to download Image")</f>
      </c>
      <c r="B2826" s="0">
        <f>HYPERLINK("https://dl.dropboxusercontent.com/scl/fi/evoidjsbkusvnhz7g1t02/10-18-size-chartsmens-relaxed.jpg?rlkey=7pyjs2z45j3fq38pg4bc1k2jp&amp;dl=0","Click to download SizeChart")</f>
      </c>
      <c r="C2826" s="0" t="inlineStr">
        <is>
          <t>Decker Men's Midweight Hoodie</t>
        </is>
      </c>
      <c r="D2826" s="0" t="inlineStr">
        <is>
          <t>'103368</t>
        </is>
      </c>
      <c r="E2826" s="0" t="inlineStr">
        <is>
          <t>DECKER:103368E-2XL</t>
        </is>
      </c>
      <c r="F2826" s="0" t="inlineStr">
        <is>
          <t>'000000000000</t>
        </is>
      </c>
      <c r="G2826" s="0" t="inlineStr">
        <is>
          <t>MENS</t>
        </is>
      </c>
      <c r="H2826" s="0" t="inlineStr">
        <is>
          <t>2XL</t>
        </is>
      </c>
      <c r="I2826" s="0">
        <v>31.99</v>
      </c>
      <c r="J2826" s="0">
        <v>18</v>
      </c>
    </row>
    <row r="2827" spans="1:10" customHeight="0">
      <c r="A2827" s="0">
        <f>HYPERLINK("https://dl.dropboxusercontent.com/scl/fi/tx07623kw2jnt92hv45ip/103368-af.jpg?rlkey=rzwwql2pizi3ea1wsd0ufnmji&amp;dl=0","Click to download Image")</f>
      </c>
      <c r="B2827" s="0">
        <f>HYPERLINK("https://dl.dropboxusercontent.com/scl/fi/evoidjsbkusvnhz7g1t02/10-18-size-chartsmens-relaxed.jpg?rlkey=7pyjs2z45j3fq38pg4bc1k2jp&amp;dl=0","Click to download SizeChart")</f>
      </c>
      <c r="C2827" s="0" t="inlineStr">
        <is>
          <t>Decker Men's Midweight Hoodie</t>
        </is>
      </c>
      <c r="D2827" s="0" t="inlineStr">
        <is>
          <t>'103368</t>
        </is>
      </c>
      <c r="E2827" s="0" t="inlineStr">
        <is>
          <t>DECKER:103368F-3XL</t>
        </is>
      </c>
      <c r="F2827" s="0" t="inlineStr">
        <is>
          <t>'000000000000</t>
        </is>
      </c>
      <c r="G2827" s="0" t="inlineStr">
        <is>
          <t>MENS</t>
        </is>
      </c>
      <c r="H2827" s="0" t="inlineStr">
        <is>
          <t>3XL</t>
        </is>
      </c>
      <c r="I2827" s="0">
        <v>31.99</v>
      </c>
      <c r="J2827" s="0">
        <v>7</v>
      </c>
    </row>
    <row r="2828" spans="1:10" customHeight="0">
      <c r="A2828" s="0">
        <f>HYPERLINK("https://dl.dropboxusercontent.com/scl/fi/lsadkeuuq7kkvy7pq71ux/99451af.jpg?rlkey=0si4d217w1722n25jc1eeglgg&amp;dl=0","Click to download Image")</f>
      </c>
      <c r="B2828" s="0">
        <f>HYPERLINK("https://dl.dropboxusercontent.com/scl/fi/dvpqulnc9745fp2tp7eu6/10-18-size-chartsmens-relaxed.jpg?rlkey=cv1uclng6w0qvge89xonpxdog&amp;dl=0","Click to download SizeChart")</f>
      </c>
      <c r="C2828" s="0" t="inlineStr">
        <is>
          <t>Lewis Men's Midweight Crewneck</t>
        </is>
      </c>
      <c r="D2828" s="0" t="inlineStr">
        <is>
          <t>'99451</t>
        </is>
      </c>
      <c r="E2828" s="0" t="inlineStr">
        <is>
          <t>LEWIS:99451A-S</t>
        </is>
      </c>
      <c r="F2828" s="0" t="inlineStr">
        <is>
          <t>'000000000000</t>
        </is>
      </c>
      <c r="G2828" s="0" t="inlineStr">
        <is>
          <t>MENS</t>
        </is>
      </c>
      <c r="H2828" s="0" t="inlineStr">
        <is>
          <t>S</t>
        </is>
      </c>
      <c r="I2828" s="0">
        <v>49.99</v>
      </c>
      <c r="J2828" s="0">
        <v>5</v>
      </c>
    </row>
    <row r="2829" spans="1:10" customHeight="0">
      <c r="A2829" s="0">
        <f>HYPERLINK("https://dl.dropboxusercontent.com/scl/fi/lsadkeuuq7kkvy7pq71ux/99451af.jpg?rlkey=0si4d217w1722n25jc1eeglgg&amp;dl=0","Click to download Image")</f>
      </c>
      <c r="B2829" s="0">
        <f>HYPERLINK("https://dl.dropboxusercontent.com/scl/fi/dvpqulnc9745fp2tp7eu6/10-18-size-chartsmens-relaxed.jpg?rlkey=cv1uclng6w0qvge89xonpxdog&amp;dl=0","Click to download SizeChart")</f>
      </c>
      <c r="C2829" s="0" t="inlineStr">
        <is>
          <t>Lewis Men's Midweight Crewneck</t>
        </is>
      </c>
      <c r="D2829" s="0" t="inlineStr">
        <is>
          <t>'99451</t>
        </is>
      </c>
      <c r="E2829" s="0" t="inlineStr">
        <is>
          <t>LEWIS:99451B-M</t>
        </is>
      </c>
      <c r="F2829" s="0" t="inlineStr">
        <is>
          <t>'000000000000</t>
        </is>
      </c>
      <c r="G2829" s="0" t="inlineStr">
        <is>
          <t>MENS</t>
        </is>
      </c>
      <c r="H2829" s="0" t="inlineStr">
        <is>
          <t>M</t>
        </is>
      </c>
      <c r="I2829" s="0">
        <v>49.99</v>
      </c>
      <c r="J2829" s="0">
        <v>0</v>
      </c>
    </row>
    <row r="2830" spans="1:10" customHeight="0">
      <c r="A2830" s="0">
        <f>HYPERLINK("https://dl.dropboxusercontent.com/scl/fi/lsadkeuuq7kkvy7pq71ux/99451af.jpg?rlkey=0si4d217w1722n25jc1eeglgg&amp;dl=0","Click to download Image")</f>
      </c>
      <c r="B2830" s="0">
        <f>HYPERLINK("https://dl.dropboxusercontent.com/scl/fi/dvpqulnc9745fp2tp7eu6/10-18-size-chartsmens-relaxed.jpg?rlkey=cv1uclng6w0qvge89xonpxdog&amp;dl=0","Click to download SizeChart")</f>
      </c>
      <c r="C2830" s="0" t="inlineStr">
        <is>
          <t>Lewis Men's Midweight Crewneck</t>
        </is>
      </c>
      <c r="D2830" s="0" t="inlineStr">
        <is>
          <t>'99451</t>
        </is>
      </c>
      <c r="E2830" s="0" t="inlineStr">
        <is>
          <t>LEWIS:99451C-L</t>
        </is>
      </c>
      <c r="F2830" s="0" t="inlineStr">
        <is>
          <t>'000000000000</t>
        </is>
      </c>
      <c r="G2830" s="0" t="inlineStr">
        <is>
          <t>MENS</t>
        </is>
      </c>
      <c r="H2830" s="0" t="inlineStr">
        <is>
          <t>L</t>
        </is>
      </c>
      <c r="I2830" s="0">
        <v>49.99</v>
      </c>
      <c r="J2830" s="0">
        <v>0</v>
      </c>
    </row>
    <row r="2831" spans="1:10" customHeight="0">
      <c r="A2831" s="0">
        <f>HYPERLINK("https://dl.dropboxusercontent.com/scl/fi/lsadkeuuq7kkvy7pq71ux/99451af.jpg?rlkey=0si4d217w1722n25jc1eeglgg&amp;dl=0","Click to download Image")</f>
      </c>
      <c r="B2831" s="0">
        <f>HYPERLINK("https://dl.dropboxusercontent.com/scl/fi/dvpqulnc9745fp2tp7eu6/10-18-size-chartsmens-relaxed.jpg?rlkey=cv1uclng6w0qvge89xonpxdog&amp;dl=0","Click to download SizeChart")</f>
      </c>
      <c r="C2831" s="0" t="inlineStr">
        <is>
          <t>Lewis Men's Midweight Crewneck</t>
        </is>
      </c>
      <c r="D2831" s="0" t="inlineStr">
        <is>
          <t>'99451</t>
        </is>
      </c>
      <c r="E2831" s="0" t="inlineStr">
        <is>
          <t>LEWIS:99451D-XL</t>
        </is>
      </c>
      <c r="F2831" s="0" t="inlineStr">
        <is>
          <t>'000000000000</t>
        </is>
      </c>
      <c r="G2831" s="0" t="inlineStr">
        <is>
          <t>MENS</t>
        </is>
      </c>
      <c r="H2831" s="0" t="inlineStr">
        <is>
          <t>XL</t>
        </is>
      </c>
      <c r="I2831" s="0">
        <v>49.99</v>
      </c>
      <c r="J2831" s="0">
        <v>0</v>
      </c>
    </row>
    <row r="2832" spans="1:10" customHeight="0">
      <c r="A2832" s="0">
        <f>HYPERLINK("https://dl.dropboxusercontent.com/scl/fi/lsadkeuuq7kkvy7pq71ux/99451af.jpg?rlkey=0si4d217w1722n25jc1eeglgg&amp;dl=0","Click to download Image")</f>
      </c>
      <c r="B2832" s="0">
        <f>HYPERLINK("https://dl.dropboxusercontent.com/scl/fi/dvpqulnc9745fp2tp7eu6/10-18-size-chartsmens-relaxed.jpg?rlkey=cv1uclng6w0qvge89xonpxdog&amp;dl=0","Click to download SizeChart")</f>
      </c>
      <c r="C2832" s="0" t="inlineStr">
        <is>
          <t>Lewis Men's Midweight Crewneck</t>
        </is>
      </c>
      <c r="D2832" s="0" t="inlineStr">
        <is>
          <t>'99451</t>
        </is>
      </c>
      <c r="E2832" s="0" t="inlineStr">
        <is>
          <t>LEWIS:99451E-2XL</t>
        </is>
      </c>
      <c r="F2832" s="0" t="inlineStr">
        <is>
          <t>'000000000000</t>
        </is>
      </c>
      <c r="G2832" s="0" t="inlineStr">
        <is>
          <t>MENS</t>
        </is>
      </c>
      <c r="H2832" s="0" t="inlineStr">
        <is>
          <t>2XL</t>
        </is>
      </c>
      <c r="I2832" s="0">
        <v>51.99</v>
      </c>
      <c r="J2832" s="0">
        <v>0</v>
      </c>
    </row>
    <row r="2833" spans="1:10" customHeight="0">
      <c r="A2833" s="0">
        <f>HYPERLINK("https://dl.dropboxusercontent.com/scl/fi/lsadkeuuq7kkvy7pq71ux/99451af.jpg?rlkey=0si4d217w1722n25jc1eeglgg&amp;dl=0","Click to download Image")</f>
      </c>
      <c r="B2833" s="0">
        <f>HYPERLINK("https://dl.dropboxusercontent.com/scl/fi/dvpqulnc9745fp2tp7eu6/10-18-size-chartsmens-relaxed.jpg?rlkey=cv1uclng6w0qvge89xonpxdog&amp;dl=0","Click to download SizeChart")</f>
      </c>
      <c r="C2833" s="0" t="inlineStr">
        <is>
          <t>Lewis Men's Midweight Crewneck</t>
        </is>
      </c>
      <c r="D2833" s="0" t="inlineStr">
        <is>
          <t>'99451</t>
        </is>
      </c>
      <c r="E2833" s="0" t="inlineStr">
        <is>
          <t>LEWIS:99451F-3XL</t>
        </is>
      </c>
      <c r="F2833" s="0" t="inlineStr">
        <is>
          <t>'000000000000</t>
        </is>
      </c>
      <c r="G2833" s="0" t="inlineStr">
        <is>
          <t>MENS</t>
        </is>
      </c>
      <c r="H2833" s="0" t="inlineStr">
        <is>
          <t>3XL</t>
        </is>
      </c>
      <c r="I2833" s="0">
        <v>51.99</v>
      </c>
      <c r="J2833" s="0">
        <v>5</v>
      </c>
    </row>
    <row r="2834" spans="1:10" customHeight="0">
      <c r="A2834" s="0">
        <f>HYPERLINK("https://dl.dropboxusercontent.com/scl/fi/qbioehn9j81pvy827ibwu/98865-f25476.jpg?rlkey=psx8ben747zkx5if0kcd5et0s&amp;dl=0","Click to download Image")</f>
      </c>
      <c r="B2834" s="0">
        <f>HYPERLINK("https://dl.dropboxusercontent.com/scl/fi/guyzuzfs12p4b5j7hx6io/mens-d.jpg?rlkey=zebk59hbams0kny9o07xaj6st&amp;dl=0","Click to download SizeChart")</f>
      </c>
      <c r="C2834" s="0" t="inlineStr">
        <is>
          <t>Jason Men's Midweight Fleece Sweatshirt</t>
        </is>
      </c>
      <c r="D2834" s="0" t="inlineStr">
        <is>
          <t>'98865</t>
        </is>
      </c>
      <c r="E2834" s="0" t="inlineStr">
        <is>
          <t>JASON:98865A-S</t>
        </is>
      </c>
      <c r="F2834" s="0" t="inlineStr">
        <is>
          <t>'000000000000</t>
        </is>
      </c>
      <c r="G2834" s="0" t="inlineStr">
        <is>
          <t>MENS</t>
        </is>
      </c>
      <c r="H2834" s="0" t="inlineStr">
        <is>
          <t>S</t>
        </is>
      </c>
      <c r="I2834" s="0">
        <v>39.99</v>
      </c>
      <c r="J2834" s="0">
        <v>34</v>
      </c>
    </row>
    <row r="2835" spans="1:10" customHeight="0">
      <c r="A2835" s="0">
        <f>HYPERLINK("https://dl.dropboxusercontent.com/scl/fi/qbioehn9j81pvy827ibwu/98865-f25476.jpg?rlkey=psx8ben747zkx5if0kcd5et0s&amp;dl=0","Click to download Image")</f>
      </c>
      <c r="B2835" s="0">
        <f>HYPERLINK("https://dl.dropboxusercontent.com/scl/fi/guyzuzfs12p4b5j7hx6io/mens-d.jpg?rlkey=zebk59hbams0kny9o07xaj6st&amp;dl=0","Click to download SizeChart")</f>
      </c>
      <c r="C2835" s="0" t="inlineStr">
        <is>
          <t>Jason Men's Midweight Fleece Sweatshirt</t>
        </is>
      </c>
      <c r="D2835" s="0" t="inlineStr">
        <is>
          <t>'98865</t>
        </is>
      </c>
      <c r="E2835" s="0" t="inlineStr">
        <is>
          <t>JASON:98865B-M</t>
        </is>
      </c>
      <c r="F2835" s="0" t="inlineStr">
        <is>
          <t>'000000000000</t>
        </is>
      </c>
      <c r="G2835" s="0" t="inlineStr">
        <is>
          <t>MENS</t>
        </is>
      </c>
      <c r="H2835" s="0" t="inlineStr">
        <is>
          <t>M</t>
        </is>
      </c>
      <c r="I2835" s="0">
        <v>39.99</v>
      </c>
      <c r="J2835" s="0">
        <v>25</v>
      </c>
    </row>
    <row r="2836" spans="1:10" customHeight="0">
      <c r="A2836" s="0">
        <f>HYPERLINK("https://dl.dropboxusercontent.com/scl/fi/qbioehn9j81pvy827ibwu/98865-f25476.jpg?rlkey=psx8ben747zkx5if0kcd5et0s&amp;dl=0","Click to download Image")</f>
      </c>
      <c r="B2836" s="0">
        <f>HYPERLINK("https://dl.dropboxusercontent.com/scl/fi/guyzuzfs12p4b5j7hx6io/mens-d.jpg?rlkey=zebk59hbams0kny9o07xaj6st&amp;dl=0","Click to download SizeChart")</f>
      </c>
      <c r="C2836" s="0" t="inlineStr">
        <is>
          <t>Jason Men's Midweight Fleece Sweatshirt</t>
        </is>
      </c>
      <c r="D2836" s="0" t="inlineStr">
        <is>
          <t>'98865</t>
        </is>
      </c>
      <c r="E2836" s="0" t="inlineStr">
        <is>
          <t>JASON:98865C-L</t>
        </is>
      </c>
      <c r="F2836" s="0" t="inlineStr">
        <is>
          <t>'000000000000</t>
        </is>
      </c>
      <c r="G2836" s="0" t="inlineStr">
        <is>
          <t>MENS</t>
        </is>
      </c>
      <c r="H2836" s="0" t="inlineStr">
        <is>
          <t>L</t>
        </is>
      </c>
      <c r="I2836" s="0">
        <v>39.99</v>
      </c>
      <c r="J2836" s="0">
        <v>39</v>
      </c>
    </row>
    <row r="2837" spans="1:10" customHeight="0">
      <c r="A2837" s="0">
        <f>HYPERLINK("https://dl.dropboxusercontent.com/scl/fi/qbioehn9j81pvy827ibwu/98865-f25476.jpg?rlkey=psx8ben747zkx5if0kcd5et0s&amp;dl=0","Click to download Image")</f>
      </c>
      <c r="B2837" s="0">
        <f>HYPERLINK("https://dl.dropboxusercontent.com/scl/fi/guyzuzfs12p4b5j7hx6io/mens-d.jpg?rlkey=zebk59hbams0kny9o07xaj6st&amp;dl=0","Click to download SizeChart")</f>
      </c>
      <c r="C2837" s="0" t="inlineStr">
        <is>
          <t>Jason Men's Midweight Fleece Sweatshirt</t>
        </is>
      </c>
      <c r="D2837" s="0" t="inlineStr">
        <is>
          <t>'98865</t>
        </is>
      </c>
      <c r="E2837" s="0" t="inlineStr">
        <is>
          <t>JASON:98865D-XL</t>
        </is>
      </c>
      <c r="F2837" s="0" t="inlineStr">
        <is>
          <t>'000000000000</t>
        </is>
      </c>
      <c r="G2837" s="0" t="inlineStr">
        <is>
          <t>MENS</t>
        </is>
      </c>
      <c r="H2837" s="0" t="inlineStr">
        <is>
          <t>XL</t>
        </is>
      </c>
      <c r="I2837" s="0">
        <v>39.99</v>
      </c>
      <c r="J2837" s="0">
        <v>27</v>
      </c>
    </row>
    <row r="2838" spans="1:10" customHeight="0">
      <c r="A2838" s="0">
        <f>HYPERLINK("https://dl.dropboxusercontent.com/scl/fi/qbioehn9j81pvy827ibwu/98865-f25476.jpg?rlkey=psx8ben747zkx5if0kcd5et0s&amp;dl=0","Click to download Image")</f>
      </c>
      <c r="B2838" s="0">
        <f>HYPERLINK("https://dl.dropboxusercontent.com/scl/fi/guyzuzfs12p4b5j7hx6io/mens-d.jpg?rlkey=zebk59hbams0kny9o07xaj6st&amp;dl=0","Click to download SizeChart")</f>
      </c>
      <c r="C2838" s="0" t="inlineStr">
        <is>
          <t>Jason Men's Midweight Fleece Sweatshirt</t>
        </is>
      </c>
      <c r="D2838" s="0" t="inlineStr">
        <is>
          <t>'98865</t>
        </is>
      </c>
      <c r="E2838" s="0" t="inlineStr">
        <is>
          <t>JASON:98865E-2XL</t>
        </is>
      </c>
      <c r="F2838" s="0" t="inlineStr">
        <is>
          <t>'000000000000</t>
        </is>
      </c>
      <c r="G2838" s="0" t="inlineStr">
        <is>
          <t>MENS</t>
        </is>
      </c>
      <c r="H2838" s="0" t="inlineStr">
        <is>
          <t>2XL</t>
        </is>
      </c>
      <c r="I2838" s="0">
        <v>41.99</v>
      </c>
      <c r="J2838" s="0">
        <v>22</v>
      </c>
    </row>
    <row r="2839" spans="1:10" customHeight="0">
      <c r="A2839" s="0">
        <f>HYPERLINK("https://dl.dropboxusercontent.com/scl/fi/qbioehn9j81pvy827ibwu/98865-f25476.jpg?rlkey=psx8ben747zkx5if0kcd5et0s&amp;dl=0","Click to download Image")</f>
      </c>
      <c r="B2839" s="0">
        <f>HYPERLINK("https://dl.dropboxusercontent.com/scl/fi/guyzuzfs12p4b5j7hx6io/mens-d.jpg?rlkey=zebk59hbams0kny9o07xaj6st&amp;dl=0","Click to download SizeChart")</f>
      </c>
      <c r="C2839" s="0" t="inlineStr">
        <is>
          <t>Jason Men's Midweight Fleece Sweatshirt</t>
        </is>
      </c>
      <c r="D2839" s="0" t="inlineStr">
        <is>
          <t>'98865</t>
        </is>
      </c>
      <c r="E2839" s="0" t="inlineStr">
        <is>
          <t>JASON:98865F-3XL</t>
        </is>
      </c>
      <c r="F2839" s="0" t="inlineStr">
        <is>
          <t>'000000000000</t>
        </is>
      </c>
      <c r="G2839" s="0" t="inlineStr">
        <is>
          <t>MENS</t>
        </is>
      </c>
      <c r="H2839" s="0" t="inlineStr">
        <is>
          <t>3XL</t>
        </is>
      </c>
      <c r="I2839" s="0">
        <v>41.99</v>
      </c>
      <c r="J2839" s="0">
        <v>26</v>
      </c>
    </row>
    <row r="2840" spans="1:10" customHeight="0">
      <c r="A2840" s="0">
        <f>HYPERLINK("https://dl.dropboxusercontent.com/scl/fi/f4ybeg1wf803j8p0bedvl/104401-af.jpg?rlkey=a8t0sb1telgp3tk73t9lmv7x3&amp;dl=0","Click to download Image")</f>
      </c>
      <c r="C2840" s="0" t="inlineStr">
        <is>
          <t>Andrea Women's Laser Cut Cap</t>
        </is>
      </c>
      <c r="D2840" s="0" t="inlineStr">
        <is>
          <t>'104401</t>
        </is>
      </c>
      <c r="E2840" s="0" t="inlineStr">
        <is>
          <t>ANDREA:104401</t>
        </is>
      </c>
      <c r="F2840" s="0" t="inlineStr">
        <is>
          <t>'000000000000</t>
        </is>
      </c>
      <c r="G2840" s="0" t="inlineStr">
        <is>
          <t>WOMENS</t>
        </is>
      </c>
      <c r="H2840" s="0" t="inlineStr">
        <is>
          <t>WOMENS</t>
        </is>
      </c>
      <c r="I2840" s="0">
        <v>21.99</v>
      </c>
      <c r="J2840" s="0">
        <v>94</v>
      </c>
    </row>
    <row r="2841" spans="1:10" customHeight="0">
      <c r="A2841" s="0">
        <f>HYPERLINK("https://dl.dropboxusercontent.com/scl/fi/0zghoemaxae3zhs3rfree/soto-01.jpg?rlkey=ebszehkyi9c3xlwqmxm34qk1v&amp;dl=0","Click to download Image")</f>
      </c>
      <c r="B2841" s="0">
        <f>HYPERLINK("https://dl.dropboxusercontent.com/scl/fi/leufaxborg5deprarw503/mens-t-shirt-size-chartssoto-triblend.jpg?rlkey=14ijj9rpzb1zfnlbas6kfbzyj&amp;dl=0","Click to download SizeChart")</f>
      </c>
      <c r="C2841" s="0" t="inlineStr">
        <is>
          <t>Soto Men's 3/4 Sleeve Shirt</t>
        </is>
      </c>
      <c r="D2841" s="0" t="inlineStr">
        <is>
          <t>'104328</t>
        </is>
      </c>
      <c r="E2841" s="0" t="inlineStr">
        <is>
          <t>SOTO:104328A-S</t>
        </is>
      </c>
      <c r="F2841" s="0" t="inlineStr">
        <is>
          <t>'000000000000</t>
        </is>
      </c>
      <c r="G2841" s="0" t="inlineStr">
        <is>
          <t>MENS</t>
        </is>
      </c>
      <c r="H2841" s="0" t="inlineStr">
        <is>
          <t>S</t>
        </is>
      </c>
      <c r="I2841" s="0">
        <v>29.99</v>
      </c>
      <c r="J2841" s="0">
        <v>24</v>
      </c>
    </row>
    <row r="2842" spans="1:10" customHeight="0">
      <c r="A2842" s="0">
        <f>HYPERLINK("https://dl.dropboxusercontent.com/scl/fi/0zghoemaxae3zhs3rfree/soto-01.jpg?rlkey=ebszehkyi9c3xlwqmxm34qk1v&amp;dl=0","Click to download Image")</f>
      </c>
      <c r="B2842" s="0">
        <f>HYPERLINK("https://dl.dropboxusercontent.com/scl/fi/leufaxborg5deprarw503/mens-t-shirt-size-chartssoto-triblend.jpg?rlkey=14ijj9rpzb1zfnlbas6kfbzyj&amp;dl=0","Click to download SizeChart")</f>
      </c>
      <c r="C2842" s="0" t="inlineStr">
        <is>
          <t>Soto Men's 3/4 Sleeve Shirt</t>
        </is>
      </c>
      <c r="D2842" s="0" t="inlineStr">
        <is>
          <t>'104328</t>
        </is>
      </c>
      <c r="E2842" s="0" t="inlineStr">
        <is>
          <t>SOTO:104328B-M</t>
        </is>
      </c>
      <c r="F2842" s="0" t="inlineStr">
        <is>
          <t>'000000000000</t>
        </is>
      </c>
      <c r="G2842" s="0" t="inlineStr">
        <is>
          <t>MENS</t>
        </is>
      </c>
      <c r="H2842" s="0" t="inlineStr">
        <is>
          <t>M</t>
        </is>
      </c>
      <c r="I2842" s="0">
        <v>29.99</v>
      </c>
      <c r="J2842" s="0">
        <v>17</v>
      </c>
    </row>
    <row r="2843" spans="1:10" customHeight="0">
      <c r="A2843" s="0">
        <f>HYPERLINK("https://dl.dropboxusercontent.com/scl/fi/0zghoemaxae3zhs3rfree/soto-01.jpg?rlkey=ebszehkyi9c3xlwqmxm34qk1v&amp;dl=0","Click to download Image")</f>
      </c>
      <c r="B2843" s="0">
        <f>HYPERLINK("https://dl.dropboxusercontent.com/scl/fi/leufaxborg5deprarw503/mens-t-shirt-size-chartssoto-triblend.jpg?rlkey=14ijj9rpzb1zfnlbas6kfbzyj&amp;dl=0","Click to download SizeChart")</f>
      </c>
      <c r="C2843" s="0" t="inlineStr">
        <is>
          <t>Soto Men's 3/4 Sleeve Shirt</t>
        </is>
      </c>
      <c r="D2843" s="0" t="inlineStr">
        <is>
          <t>'104328</t>
        </is>
      </c>
      <c r="E2843" s="0" t="inlineStr">
        <is>
          <t>SOTO:104328D-XL</t>
        </is>
      </c>
      <c r="F2843" s="0" t="inlineStr">
        <is>
          <t>'000000000000</t>
        </is>
      </c>
      <c r="G2843" s="0" t="inlineStr">
        <is>
          <t>MENS</t>
        </is>
      </c>
      <c r="H2843" s="0" t="inlineStr">
        <is>
          <t>XL</t>
        </is>
      </c>
      <c r="I2843" s="0">
        <v>29.99</v>
      </c>
      <c r="J2843" s="0">
        <v>1</v>
      </c>
    </row>
    <row r="2844" spans="1:10" customHeight="0">
      <c r="A2844" s="0">
        <f>HYPERLINK("https://dl.dropboxusercontent.com/scl/fi/0zghoemaxae3zhs3rfree/soto-01.jpg?rlkey=ebszehkyi9c3xlwqmxm34qk1v&amp;dl=0","Click to download Image")</f>
      </c>
      <c r="B2844" s="0">
        <f>HYPERLINK("https://dl.dropboxusercontent.com/scl/fi/leufaxborg5deprarw503/mens-t-shirt-size-chartssoto-triblend.jpg?rlkey=14ijj9rpzb1zfnlbas6kfbzyj&amp;dl=0","Click to download SizeChart")</f>
      </c>
      <c r="C2844" s="0" t="inlineStr">
        <is>
          <t>Soto Men's 3/4 Sleeve Shirt</t>
        </is>
      </c>
      <c r="D2844" s="0" t="inlineStr">
        <is>
          <t>'104328</t>
        </is>
      </c>
      <c r="E2844" s="0" t="inlineStr">
        <is>
          <t>SOTO:104328E-2XL</t>
        </is>
      </c>
      <c r="F2844" s="0" t="inlineStr">
        <is>
          <t>'000000000000</t>
        </is>
      </c>
      <c r="G2844" s="0" t="inlineStr">
        <is>
          <t>MENS</t>
        </is>
      </c>
      <c r="H2844" s="0" t="inlineStr">
        <is>
          <t>2XL</t>
        </is>
      </c>
      <c r="I2844" s="0">
        <v>31.99</v>
      </c>
      <c r="J2844" s="0">
        <v>10</v>
      </c>
    </row>
    <row r="2845" spans="1:10" customHeight="0">
      <c r="A2845" s="0">
        <f>HYPERLINK("https://dl.dropboxusercontent.com/scl/fi/0zghoemaxae3zhs3rfree/soto-01.jpg?rlkey=ebszehkyi9c3xlwqmxm34qk1v&amp;dl=0","Click to download Image")</f>
      </c>
      <c r="B2845" s="0">
        <f>HYPERLINK("https://dl.dropboxusercontent.com/scl/fi/leufaxborg5deprarw503/mens-t-shirt-size-chartssoto-triblend.jpg?rlkey=14ijj9rpzb1zfnlbas6kfbzyj&amp;dl=0","Click to download SizeChart")</f>
      </c>
      <c r="C2845" s="0" t="inlineStr">
        <is>
          <t>Soto Men's 3/4 Sleeve Shirt</t>
        </is>
      </c>
      <c r="D2845" s="0" t="inlineStr">
        <is>
          <t>'104328</t>
        </is>
      </c>
      <c r="E2845" s="0" t="inlineStr">
        <is>
          <t>SOTO:104328F-3XL</t>
        </is>
      </c>
      <c r="F2845" s="0" t="inlineStr">
        <is>
          <t>'000000000000</t>
        </is>
      </c>
      <c r="G2845" s="0" t="inlineStr">
        <is>
          <t>MENS</t>
        </is>
      </c>
      <c r="H2845" s="0" t="inlineStr">
        <is>
          <t>3XL</t>
        </is>
      </c>
      <c r="I2845" s="0">
        <v>31.99</v>
      </c>
      <c r="J2845" s="0">
        <v>13</v>
      </c>
    </row>
    <row r="2846" spans="1:10" customHeight="0">
      <c r="A2846" s="0">
        <f>HYPERLINK("https://dl.dropboxusercontent.com/scl/fi/da2rjkzqrg7bbcy5ewd25/105608f.jpg?rlkey=tkqf6auhkczl0g8grs0x50nrm&amp;dl=0","Click to download Image")</f>
      </c>
      <c r="C2846" s="0" t="inlineStr">
        <is>
          <t>Kenna Women's Performance Long Sleeve Shirt</t>
        </is>
      </c>
      <c r="D2846" s="0" t="inlineStr">
        <is>
          <t>'105608</t>
        </is>
      </c>
      <c r="E2846" s="0" t="inlineStr">
        <is>
          <t>KENNA:105608A-S</t>
        </is>
      </c>
      <c r="F2846" s="0" t="inlineStr">
        <is>
          <t>'000000000000</t>
        </is>
      </c>
      <c r="G2846" s="0" t="inlineStr">
        <is>
          <t>WOMENS</t>
        </is>
      </c>
      <c r="H2846" s="0" t="inlineStr">
        <is>
          <t>S</t>
        </is>
      </c>
      <c r="I2846" s="0">
        <v>29.99</v>
      </c>
      <c r="J2846" s="0">
        <v>35</v>
      </c>
    </row>
    <row r="2847" spans="1:10" customHeight="0">
      <c r="A2847" s="0">
        <f>HYPERLINK("https://dl.dropboxusercontent.com/scl/fi/da2rjkzqrg7bbcy5ewd25/105608f.jpg?rlkey=tkqf6auhkczl0g8grs0x50nrm&amp;dl=0","Click to download Image")</f>
      </c>
      <c r="C2847" s="0" t="inlineStr">
        <is>
          <t>Kenna Women's Performance Long Sleeve Shirt</t>
        </is>
      </c>
      <c r="D2847" s="0" t="inlineStr">
        <is>
          <t>'105608</t>
        </is>
      </c>
      <c r="E2847" s="0" t="inlineStr">
        <is>
          <t>KENNA:105608B-M</t>
        </is>
      </c>
      <c r="F2847" s="0" t="inlineStr">
        <is>
          <t>'000000000000</t>
        </is>
      </c>
      <c r="G2847" s="0" t="inlineStr">
        <is>
          <t>WOMENS</t>
        </is>
      </c>
      <c r="H2847" s="0" t="inlineStr">
        <is>
          <t>M</t>
        </is>
      </c>
      <c r="I2847" s="0">
        <v>29.99</v>
      </c>
      <c r="J2847" s="0">
        <v>26</v>
      </c>
    </row>
    <row r="2848" spans="1:10" customHeight="0">
      <c r="A2848" s="0">
        <f>HYPERLINK("https://dl.dropboxusercontent.com/scl/fi/da2rjkzqrg7bbcy5ewd25/105608f.jpg?rlkey=tkqf6auhkczl0g8grs0x50nrm&amp;dl=0","Click to download Image")</f>
      </c>
      <c r="C2848" s="0" t="inlineStr">
        <is>
          <t>Kenna Women's Performance Long Sleeve Shirt</t>
        </is>
      </c>
      <c r="D2848" s="0" t="inlineStr">
        <is>
          <t>'105608</t>
        </is>
      </c>
      <c r="E2848" s="0" t="inlineStr">
        <is>
          <t>KENNA:105608C-L</t>
        </is>
      </c>
      <c r="F2848" s="0" t="inlineStr">
        <is>
          <t>'000000000000</t>
        </is>
      </c>
      <c r="G2848" s="0" t="inlineStr">
        <is>
          <t>WOMENS</t>
        </is>
      </c>
      <c r="H2848" s="0" t="inlineStr">
        <is>
          <t>L</t>
        </is>
      </c>
      <c r="I2848" s="0">
        <v>29.99</v>
      </c>
      <c r="J2848" s="0">
        <v>32</v>
      </c>
    </row>
    <row r="2849" spans="1:10" customHeight="0">
      <c r="A2849" s="0">
        <f>HYPERLINK("https://dl.dropboxusercontent.com/scl/fi/da2rjkzqrg7bbcy5ewd25/105608f.jpg?rlkey=tkqf6auhkczl0g8grs0x50nrm&amp;dl=0","Click to download Image")</f>
      </c>
      <c r="C2849" s="0" t="inlineStr">
        <is>
          <t>Kenna Women's Performance Long Sleeve Shirt</t>
        </is>
      </c>
      <c r="D2849" s="0" t="inlineStr">
        <is>
          <t>'105608</t>
        </is>
      </c>
      <c r="E2849" s="0" t="inlineStr">
        <is>
          <t>KENNA:105608D-XL</t>
        </is>
      </c>
      <c r="F2849" s="0" t="inlineStr">
        <is>
          <t>'000000000000</t>
        </is>
      </c>
      <c r="G2849" s="0" t="inlineStr">
        <is>
          <t>WOMENS</t>
        </is>
      </c>
      <c r="H2849" s="0" t="inlineStr">
        <is>
          <t>XL</t>
        </is>
      </c>
      <c r="I2849" s="0">
        <v>29.99</v>
      </c>
      <c r="J2849" s="0">
        <v>47</v>
      </c>
    </row>
    <row r="2850" spans="1:10" customHeight="0">
      <c r="A2850" s="0">
        <f>HYPERLINK("https://dl.dropboxusercontent.com/scl/fi/da2rjkzqrg7bbcy5ewd25/105608f.jpg?rlkey=tkqf6auhkczl0g8grs0x50nrm&amp;dl=0","Click to download Image")</f>
      </c>
      <c r="C2850" s="0" t="inlineStr">
        <is>
          <t>Kenna Women's Performance Long Sleeve Shirt</t>
        </is>
      </c>
      <c r="D2850" s="0" t="inlineStr">
        <is>
          <t>'105608</t>
        </is>
      </c>
      <c r="E2850" s="0" t="inlineStr">
        <is>
          <t>KENNA:105608E-2XL</t>
        </is>
      </c>
      <c r="F2850" s="0" t="inlineStr">
        <is>
          <t>'000000000000</t>
        </is>
      </c>
      <c r="G2850" s="0" t="inlineStr">
        <is>
          <t>WOMENS</t>
        </is>
      </c>
      <c r="H2850" s="0" t="inlineStr">
        <is>
          <t>2XL</t>
        </is>
      </c>
      <c r="I2850" s="0">
        <v>31.99</v>
      </c>
      <c r="J2850" s="0">
        <v>50</v>
      </c>
    </row>
    <row r="2851" spans="1:10" customHeight="0">
      <c r="A2851" s="0">
        <f>HYPERLINK("https://dl.dropboxusercontent.com/scl/fi/da2rjkzqrg7bbcy5ewd25/105608f.jpg?rlkey=tkqf6auhkczl0g8grs0x50nrm&amp;dl=0","Click to download Image")</f>
      </c>
      <c r="C2851" s="0" t="inlineStr">
        <is>
          <t>Kenna Women's Performance Long Sleeve Shirt</t>
        </is>
      </c>
      <c r="D2851" s="0" t="inlineStr">
        <is>
          <t>'105608</t>
        </is>
      </c>
      <c r="E2851" s="0" t="inlineStr">
        <is>
          <t>KENNA:105608F-3XL</t>
        </is>
      </c>
      <c r="F2851" s="0" t="inlineStr">
        <is>
          <t>'000000000000</t>
        </is>
      </c>
      <c r="G2851" s="0" t="inlineStr">
        <is>
          <t>WOMENS</t>
        </is>
      </c>
      <c r="H2851" s="0" t="inlineStr">
        <is>
          <t>3XL</t>
        </is>
      </c>
      <c r="I2851" s="0">
        <v>31.99</v>
      </c>
      <c r="J2851" s="0">
        <v>9</v>
      </c>
    </row>
    <row r="2852" spans="1:10" customHeight="0">
      <c r="A2852" s="0">
        <f>HYPERLINK("https://dl.dropboxusercontent.com/scl/fi/ndof1suc05q1vj2x0mlbf/isu.jpg?rlkey=c4tv0bjqgw8spfb8tp1v9e0rb&amp;dl=0","Click to download Image")</f>
      </c>
      <c r="B2852" s="0">
        <f>HYPERLINK("https://dl.dropboxusercontent.com/scl/fi/e4awf2yk81vydkrp725wd/womens-t-shirt-size-chartsmarilynn-bamboo.jpg?rlkey=50tk09fw7jrr6eg6cec0tmn3u&amp;dl=0","Click to download SizeChart")</f>
      </c>
      <c r="C2852" s="0" t="inlineStr">
        <is>
          <t>"Have My Heart" Marilynn V-Neck</t>
        </is>
      </c>
      <c r="D2852" s="0" t="inlineStr">
        <is>
          <t>'113848</t>
        </is>
      </c>
      <c r="E2852" s="0" t="inlineStr">
        <is>
          <t>ISU HAVE MY HEART:113848A-S</t>
        </is>
      </c>
      <c r="F2852" s="0" t="inlineStr">
        <is>
          <t>'801113848042</t>
        </is>
      </c>
      <c r="G2852" s="0" t="inlineStr">
        <is>
          <t>WOMENS</t>
        </is>
      </c>
      <c r="H2852" s="0" t="inlineStr">
        <is>
          <t>S</t>
        </is>
      </c>
      <c r="I2852" s="0">
        <v>29.99</v>
      </c>
      <c r="J2852" s="0">
        <v>28</v>
      </c>
    </row>
    <row r="2853" spans="1:10" customHeight="0">
      <c r="A2853" s="0">
        <f>HYPERLINK("https://dl.dropboxusercontent.com/scl/fi/ndof1suc05q1vj2x0mlbf/isu.jpg?rlkey=c4tv0bjqgw8spfb8tp1v9e0rb&amp;dl=0","Click to download Image")</f>
      </c>
      <c r="B2853" s="0">
        <f>HYPERLINK("https://dl.dropboxusercontent.com/scl/fi/e4awf2yk81vydkrp725wd/womens-t-shirt-size-chartsmarilynn-bamboo.jpg?rlkey=50tk09fw7jrr6eg6cec0tmn3u&amp;dl=0","Click to download SizeChart")</f>
      </c>
      <c r="C2853" s="0" t="inlineStr">
        <is>
          <t>"Have My Heart" Marilynn V-Neck</t>
        </is>
      </c>
      <c r="D2853" s="0" t="inlineStr">
        <is>
          <t>'113848</t>
        </is>
      </c>
      <c r="E2853" s="0" t="inlineStr">
        <is>
          <t>ISU HAVE MY HEART:113848B-M</t>
        </is>
      </c>
      <c r="F2853" s="0" t="inlineStr">
        <is>
          <t>'801113848059</t>
        </is>
      </c>
      <c r="G2853" s="0" t="inlineStr">
        <is>
          <t>WOMENS</t>
        </is>
      </c>
      <c r="H2853" s="0" t="inlineStr">
        <is>
          <t>M</t>
        </is>
      </c>
      <c r="I2853" s="0">
        <v>29.99</v>
      </c>
      <c r="J2853" s="0">
        <v>26</v>
      </c>
    </row>
    <row r="2854" spans="1:10" customHeight="0">
      <c r="A2854" s="0">
        <f>HYPERLINK("https://dl.dropboxusercontent.com/scl/fi/ndof1suc05q1vj2x0mlbf/isu.jpg?rlkey=c4tv0bjqgw8spfb8tp1v9e0rb&amp;dl=0","Click to download Image")</f>
      </c>
      <c r="B2854" s="0">
        <f>HYPERLINK("https://dl.dropboxusercontent.com/scl/fi/e4awf2yk81vydkrp725wd/womens-t-shirt-size-chartsmarilynn-bamboo.jpg?rlkey=50tk09fw7jrr6eg6cec0tmn3u&amp;dl=0","Click to download SizeChart")</f>
      </c>
      <c r="C2854" s="0" t="inlineStr">
        <is>
          <t>"Have My Heart" Marilynn V-Neck</t>
        </is>
      </c>
      <c r="D2854" s="0" t="inlineStr">
        <is>
          <t>'113848</t>
        </is>
      </c>
      <c r="E2854" s="0" t="inlineStr">
        <is>
          <t>ISU HAVE MY HEART:113848C-L</t>
        </is>
      </c>
      <c r="F2854" s="0" t="inlineStr">
        <is>
          <t>'801113848066</t>
        </is>
      </c>
      <c r="G2854" s="0" t="inlineStr">
        <is>
          <t>WOMENS</t>
        </is>
      </c>
      <c r="H2854" s="0" t="inlineStr">
        <is>
          <t>L</t>
        </is>
      </c>
      <c r="I2854" s="0">
        <v>29.99</v>
      </c>
      <c r="J2854" s="0">
        <v>27</v>
      </c>
    </row>
    <row r="2855" spans="1:10" customHeight="0">
      <c r="A2855" s="0">
        <f>HYPERLINK("https://dl.dropboxusercontent.com/scl/fi/ndof1suc05q1vj2x0mlbf/isu.jpg?rlkey=c4tv0bjqgw8spfb8tp1v9e0rb&amp;dl=0","Click to download Image")</f>
      </c>
      <c r="B2855" s="0">
        <f>HYPERLINK("https://dl.dropboxusercontent.com/scl/fi/e4awf2yk81vydkrp725wd/womens-t-shirt-size-chartsmarilynn-bamboo.jpg?rlkey=50tk09fw7jrr6eg6cec0tmn3u&amp;dl=0","Click to download SizeChart")</f>
      </c>
      <c r="C2855" s="0" t="inlineStr">
        <is>
          <t>"Have My Heart" Marilynn V-Neck</t>
        </is>
      </c>
      <c r="D2855" s="0" t="inlineStr">
        <is>
          <t>'113848</t>
        </is>
      </c>
      <c r="E2855" s="0" t="inlineStr">
        <is>
          <t>ISU HAVE MY HEART:113848D-XL</t>
        </is>
      </c>
      <c r="F2855" s="0" t="inlineStr">
        <is>
          <t>'801113848073</t>
        </is>
      </c>
      <c r="G2855" s="0" t="inlineStr">
        <is>
          <t>WOMENS</t>
        </is>
      </c>
      <c r="H2855" s="0" t="inlineStr">
        <is>
          <t>XL</t>
        </is>
      </c>
      <c r="I2855" s="0">
        <v>29.99</v>
      </c>
      <c r="J2855" s="0">
        <v>30</v>
      </c>
    </row>
    <row r="2856" spans="1:10" customHeight="0">
      <c r="A2856" s="0">
        <f>HYPERLINK("https://dl.dropboxusercontent.com/scl/fi/ndof1suc05q1vj2x0mlbf/isu.jpg?rlkey=c4tv0bjqgw8spfb8tp1v9e0rb&amp;dl=0","Click to download Image")</f>
      </c>
      <c r="B2856" s="0">
        <f>HYPERLINK("https://dl.dropboxusercontent.com/scl/fi/e4awf2yk81vydkrp725wd/womens-t-shirt-size-chartsmarilynn-bamboo.jpg?rlkey=50tk09fw7jrr6eg6cec0tmn3u&amp;dl=0","Click to download SizeChart")</f>
      </c>
      <c r="C2856" s="0" t="inlineStr">
        <is>
          <t>"Have My Heart" Marilynn V-Neck</t>
        </is>
      </c>
      <c r="D2856" s="0" t="inlineStr">
        <is>
          <t>'113848</t>
        </is>
      </c>
      <c r="E2856" s="0" t="inlineStr">
        <is>
          <t>ISU HAVE MY HEART:113848E-2XL</t>
        </is>
      </c>
      <c r="F2856" s="0" t="inlineStr">
        <is>
          <t>'801113848080</t>
        </is>
      </c>
      <c r="G2856" s="0" t="inlineStr">
        <is>
          <t>WOMENS</t>
        </is>
      </c>
      <c r="H2856" s="0" t="inlineStr">
        <is>
          <t>2XL</t>
        </is>
      </c>
      <c r="I2856" s="0">
        <v>29.99</v>
      </c>
      <c r="J2856" s="0">
        <v>0</v>
      </c>
    </row>
    <row r="2857" spans="1:10" customHeight="0">
      <c r="A2857" s="0">
        <f>HYPERLINK("https://dl.dropboxusercontent.com/scl/fi/ndof1suc05q1vj2x0mlbf/isu.jpg?rlkey=c4tv0bjqgw8spfb8tp1v9e0rb&amp;dl=0","Click to download Image")</f>
      </c>
      <c r="B2857" s="0">
        <f>HYPERLINK("https://dl.dropboxusercontent.com/scl/fi/e4awf2yk81vydkrp725wd/womens-t-shirt-size-chartsmarilynn-bamboo.jpg?rlkey=50tk09fw7jrr6eg6cec0tmn3u&amp;dl=0","Click to download SizeChart")</f>
      </c>
      <c r="C2857" s="0" t="inlineStr">
        <is>
          <t>"Have My Heart" Marilynn V-Neck</t>
        </is>
      </c>
      <c r="D2857" s="0" t="inlineStr">
        <is>
          <t>'113848</t>
        </is>
      </c>
      <c r="E2857" s="0" t="inlineStr">
        <is>
          <t>ISU HAVE MY HEART:113848F-3XL</t>
        </is>
      </c>
      <c r="F2857" s="0" t="inlineStr">
        <is>
          <t>'801113848097</t>
        </is>
      </c>
      <c r="G2857" s="0" t="inlineStr">
        <is>
          <t>WOMENS</t>
        </is>
      </c>
      <c r="H2857" s="0" t="inlineStr">
        <is>
          <t>3XL</t>
        </is>
      </c>
      <c r="I2857" s="0">
        <v>29.99</v>
      </c>
      <c r="J2857" s="0">
        <v>0</v>
      </c>
    </row>
    <row r="2858" spans="1:10" customHeight="0">
      <c r="A2858" s="0">
        <f>HYPERLINK("https://dl.dropboxusercontent.com/scl/fi/qhgmss9n6tez5ckvp7cqp/atheartisu.jpg?rlkey=t8gse4urgt9wf3zdlk4e3e1i6&amp;dl=0","Click to download Image")</f>
      </c>
      <c r="B2858" s="0">
        <f>HYPERLINK("https://dl.dropboxusercontent.com/scl/fi/ogvvoe64gygrrl8qzz8do/womens-t-shirt-size-chartsmarilynn-bamboo.jpg?rlkey=4rlehau9fcb2e87xqcs0xk6sk&amp;dl=0","Click to download SizeChart")</f>
      </c>
      <c r="C2858" s="0" t="inlineStr">
        <is>
          <t>"@ Heart" Marilynn V-Neck</t>
        </is>
      </c>
      <c r="D2858" s="0" t="inlineStr">
        <is>
          <t>'113845</t>
        </is>
      </c>
      <c r="E2858" s="0" t="inlineStr">
        <is>
          <t>ISU AT HEART MARILYNN:113845A-S</t>
        </is>
      </c>
      <c r="F2858" s="0" t="inlineStr">
        <is>
          <t>'801113845041</t>
        </is>
      </c>
      <c r="G2858" s="0" t="inlineStr">
        <is>
          <t>WOMENS</t>
        </is>
      </c>
      <c r="H2858" s="0" t="inlineStr">
        <is>
          <t>S</t>
        </is>
      </c>
      <c r="I2858" s="0">
        <v>29.99</v>
      </c>
      <c r="J2858" s="0">
        <v>21</v>
      </c>
    </row>
    <row r="2859" spans="1:10" customHeight="0">
      <c r="A2859" s="0">
        <f>HYPERLINK("https://dl.dropboxusercontent.com/scl/fi/qhgmss9n6tez5ckvp7cqp/atheartisu.jpg?rlkey=t8gse4urgt9wf3zdlk4e3e1i6&amp;dl=0","Click to download Image")</f>
      </c>
      <c r="B2859" s="0">
        <f>HYPERLINK("https://dl.dropboxusercontent.com/scl/fi/ogvvoe64gygrrl8qzz8do/womens-t-shirt-size-chartsmarilynn-bamboo.jpg?rlkey=4rlehau9fcb2e87xqcs0xk6sk&amp;dl=0","Click to download SizeChart")</f>
      </c>
      <c r="C2859" s="0" t="inlineStr">
        <is>
          <t>"@ Heart" Marilynn V-Neck</t>
        </is>
      </c>
      <c r="D2859" s="0" t="inlineStr">
        <is>
          <t>'113845</t>
        </is>
      </c>
      <c r="E2859" s="0" t="inlineStr">
        <is>
          <t>ISU AT HEART MARILYNN:113845B-M</t>
        </is>
      </c>
      <c r="F2859" s="0" t="inlineStr">
        <is>
          <t>'801113845058</t>
        </is>
      </c>
      <c r="G2859" s="0" t="inlineStr">
        <is>
          <t>WOMENS</t>
        </is>
      </c>
      <c r="H2859" s="0" t="inlineStr">
        <is>
          <t>M</t>
        </is>
      </c>
      <c r="I2859" s="0">
        <v>29.99</v>
      </c>
      <c r="J2859" s="0">
        <v>17</v>
      </c>
    </row>
    <row r="2860" spans="1:10" customHeight="0">
      <c r="A2860" s="0">
        <f>HYPERLINK("https://dl.dropboxusercontent.com/scl/fi/qhgmss9n6tez5ckvp7cqp/atheartisu.jpg?rlkey=t8gse4urgt9wf3zdlk4e3e1i6&amp;dl=0","Click to download Image")</f>
      </c>
      <c r="B2860" s="0">
        <f>HYPERLINK("https://dl.dropboxusercontent.com/scl/fi/ogvvoe64gygrrl8qzz8do/womens-t-shirt-size-chartsmarilynn-bamboo.jpg?rlkey=4rlehau9fcb2e87xqcs0xk6sk&amp;dl=0","Click to download SizeChart")</f>
      </c>
      <c r="C2860" s="0" t="inlineStr">
        <is>
          <t>"@ Heart" Marilynn V-Neck</t>
        </is>
      </c>
      <c r="D2860" s="0" t="inlineStr">
        <is>
          <t>'113845</t>
        </is>
      </c>
      <c r="E2860" s="0" t="inlineStr">
        <is>
          <t>ISU AT HEART MARILYNN:113845C-L</t>
        </is>
      </c>
      <c r="F2860" s="0" t="inlineStr">
        <is>
          <t>'801113845065</t>
        </is>
      </c>
      <c r="G2860" s="0" t="inlineStr">
        <is>
          <t>WOMENS</t>
        </is>
      </c>
      <c r="H2860" s="0" t="inlineStr">
        <is>
          <t>L</t>
        </is>
      </c>
      <c r="I2860" s="0">
        <v>29.99</v>
      </c>
      <c r="J2860" s="0">
        <v>11</v>
      </c>
    </row>
    <row r="2861" spans="1:10" customHeight="0">
      <c r="A2861" s="0">
        <f>HYPERLINK("https://dl.dropboxusercontent.com/scl/fi/qhgmss9n6tez5ckvp7cqp/atheartisu.jpg?rlkey=t8gse4urgt9wf3zdlk4e3e1i6&amp;dl=0","Click to download Image")</f>
      </c>
      <c r="B2861" s="0">
        <f>HYPERLINK("https://dl.dropboxusercontent.com/scl/fi/ogvvoe64gygrrl8qzz8do/womens-t-shirt-size-chartsmarilynn-bamboo.jpg?rlkey=4rlehau9fcb2e87xqcs0xk6sk&amp;dl=0","Click to download SizeChart")</f>
      </c>
      <c r="C2861" s="0" t="inlineStr">
        <is>
          <t>"@ Heart" Marilynn V-Neck</t>
        </is>
      </c>
      <c r="D2861" s="0" t="inlineStr">
        <is>
          <t>'113845</t>
        </is>
      </c>
      <c r="E2861" s="0" t="inlineStr">
        <is>
          <t>ISU AT HEART MARILYNN:113845D-XL</t>
        </is>
      </c>
      <c r="F2861" s="0" t="inlineStr">
        <is>
          <t>'801113845072</t>
        </is>
      </c>
      <c r="G2861" s="0" t="inlineStr">
        <is>
          <t>WOMENS</t>
        </is>
      </c>
      <c r="H2861" s="0" t="inlineStr">
        <is>
          <t>XL</t>
        </is>
      </c>
      <c r="I2861" s="0">
        <v>29.99</v>
      </c>
      <c r="J2861" s="0">
        <v>15</v>
      </c>
    </row>
    <row r="2862" spans="1:10" customHeight="0">
      <c r="A2862" s="0">
        <f>HYPERLINK("https://dl.dropboxusercontent.com/scl/fi/qhgmss9n6tez5ckvp7cqp/atheartisu.jpg?rlkey=t8gse4urgt9wf3zdlk4e3e1i6&amp;dl=0","Click to download Image")</f>
      </c>
      <c r="B2862" s="0">
        <f>HYPERLINK("https://dl.dropboxusercontent.com/scl/fi/ogvvoe64gygrrl8qzz8do/womens-t-shirt-size-chartsmarilynn-bamboo.jpg?rlkey=4rlehau9fcb2e87xqcs0xk6sk&amp;dl=0","Click to download SizeChart")</f>
      </c>
      <c r="C2862" s="0" t="inlineStr">
        <is>
          <t>"@ Heart" Marilynn V-Neck</t>
        </is>
      </c>
      <c r="D2862" s="0" t="inlineStr">
        <is>
          <t>'113845</t>
        </is>
      </c>
      <c r="E2862" s="0" t="inlineStr">
        <is>
          <t>ISU AT HEART MARILYNN:113845E-2XL</t>
        </is>
      </c>
      <c r="F2862" s="0" t="inlineStr">
        <is>
          <t>'801113845089</t>
        </is>
      </c>
      <c r="G2862" s="0" t="inlineStr">
        <is>
          <t>WOMENS</t>
        </is>
      </c>
      <c r="H2862" s="0" t="inlineStr">
        <is>
          <t>2XL</t>
        </is>
      </c>
      <c r="I2862" s="0">
        <v>31.99</v>
      </c>
      <c r="J2862" s="0">
        <v>0</v>
      </c>
    </row>
    <row r="2863" spans="1:10" customHeight="0">
      <c r="A2863" s="0">
        <f>HYPERLINK("https://dl.dropboxusercontent.com/scl/fi/qhgmss9n6tez5ckvp7cqp/atheartisu.jpg?rlkey=t8gse4urgt9wf3zdlk4e3e1i6&amp;dl=0","Click to download Image")</f>
      </c>
      <c r="B2863" s="0">
        <f>HYPERLINK("https://dl.dropboxusercontent.com/scl/fi/ogvvoe64gygrrl8qzz8do/womens-t-shirt-size-chartsmarilynn-bamboo.jpg?rlkey=4rlehau9fcb2e87xqcs0xk6sk&amp;dl=0","Click to download SizeChart")</f>
      </c>
      <c r="C2863" s="0" t="inlineStr">
        <is>
          <t>"@ Heart" Marilynn V-Neck</t>
        </is>
      </c>
      <c r="D2863" s="0" t="inlineStr">
        <is>
          <t>'113845</t>
        </is>
      </c>
      <c r="E2863" s="0" t="inlineStr">
        <is>
          <t>ISU AT HEART MARILYNN:113845F-3XL</t>
        </is>
      </c>
      <c r="F2863" s="0" t="inlineStr">
        <is>
          <t>'801113845096</t>
        </is>
      </c>
      <c r="G2863" s="0" t="inlineStr">
        <is>
          <t>WOMENS</t>
        </is>
      </c>
      <c r="H2863" s="0" t="inlineStr">
        <is>
          <t>3XL</t>
        </is>
      </c>
      <c r="I2863" s="0">
        <v>31.99</v>
      </c>
      <c r="J2863" s="0">
        <v>0</v>
      </c>
    </row>
    <row r="2864" spans="1:10" customHeight="0">
      <c r="A2864" s="0">
        <f>HYPERLINK("https://dl.dropboxusercontent.com/scl/fi/hvgz59lo7p23cdwm8n1hi/105482f71169.jpg?rlkey=qn0jwgzc3p55e6k3nymzrybdp&amp;dl=0","Click to download Image")</f>
      </c>
      <c r="C2864" s="0" t="inlineStr">
        <is>
          <t>Borne Men's French Terry Sweatshirt</t>
        </is>
      </c>
      <c r="D2864" s="0" t="inlineStr">
        <is>
          <t>'105482</t>
        </is>
      </c>
      <c r="E2864" s="0" t="inlineStr">
        <is>
          <t>BORNE:105482A-S</t>
        </is>
      </c>
      <c r="F2864" s="0" t="inlineStr">
        <is>
          <t>'000000000000</t>
        </is>
      </c>
      <c r="G2864" s="0" t="inlineStr">
        <is>
          <t>MENS</t>
        </is>
      </c>
      <c r="H2864" s="0" t="inlineStr">
        <is>
          <t>S</t>
        </is>
      </c>
      <c r="I2864" s="0">
        <v>39.99</v>
      </c>
      <c r="J2864" s="0">
        <v>48</v>
      </c>
    </row>
    <row r="2865" spans="1:10" customHeight="0">
      <c r="A2865" s="0">
        <f>HYPERLINK("https://dl.dropboxusercontent.com/scl/fi/hvgz59lo7p23cdwm8n1hi/105482f71169.jpg?rlkey=qn0jwgzc3p55e6k3nymzrybdp&amp;dl=0","Click to download Image")</f>
      </c>
      <c r="C2865" s="0" t="inlineStr">
        <is>
          <t>Borne Men's French Terry Sweatshirt</t>
        </is>
      </c>
      <c r="D2865" s="0" t="inlineStr">
        <is>
          <t>'105482</t>
        </is>
      </c>
      <c r="E2865" s="0" t="inlineStr">
        <is>
          <t>BORNE:105482B-M</t>
        </is>
      </c>
      <c r="F2865" s="0" t="inlineStr">
        <is>
          <t>'000000000000</t>
        </is>
      </c>
      <c r="G2865" s="0" t="inlineStr">
        <is>
          <t>MENS</t>
        </is>
      </c>
      <c r="H2865" s="0" t="inlineStr">
        <is>
          <t>M</t>
        </is>
      </c>
      <c r="I2865" s="0">
        <v>39.99</v>
      </c>
      <c r="J2865" s="0">
        <v>27</v>
      </c>
    </row>
    <row r="2866" spans="1:10" customHeight="0">
      <c r="A2866" s="0">
        <f>HYPERLINK("https://dl.dropboxusercontent.com/scl/fi/hvgz59lo7p23cdwm8n1hi/105482f71169.jpg?rlkey=qn0jwgzc3p55e6k3nymzrybdp&amp;dl=0","Click to download Image")</f>
      </c>
      <c r="C2866" s="0" t="inlineStr">
        <is>
          <t>Borne Men's French Terry Sweatshirt</t>
        </is>
      </c>
      <c r="D2866" s="0" t="inlineStr">
        <is>
          <t>'105482</t>
        </is>
      </c>
      <c r="E2866" s="0" t="inlineStr">
        <is>
          <t>BORNE:105482E-2XL</t>
        </is>
      </c>
      <c r="F2866" s="0" t="inlineStr">
        <is>
          <t>'000000000000</t>
        </is>
      </c>
      <c r="G2866" s="0" t="inlineStr">
        <is>
          <t>MENS</t>
        </is>
      </c>
      <c r="H2866" s="0" t="inlineStr">
        <is>
          <t>2XL</t>
        </is>
      </c>
      <c r="I2866" s="0">
        <v>41.99</v>
      </c>
      <c r="J2866" s="0">
        <v>17</v>
      </c>
    </row>
    <row r="2867" spans="1:10" customHeight="0">
      <c r="A2867" s="0">
        <f>HYPERLINK("https://dl.dropboxusercontent.com/scl/fi/hvgz59lo7p23cdwm8n1hi/105482f71169.jpg?rlkey=qn0jwgzc3p55e6k3nymzrybdp&amp;dl=0","Click to download Image")</f>
      </c>
      <c r="C2867" s="0" t="inlineStr">
        <is>
          <t>Borne Men's French Terry Sweatshirt</t>
        </is>
      </c>
      <c r="D2867" s="0" t="inlineStr">
        <is>
          <t>'105482</t>
        </is>
      </c>
      <c r="E2867" s="0" t="inlineStr">
        <is>
          <t>BORNE:105482F-3XL</t>
        </is>
      </c>
      <c r="F2867" s="0" t="inlineStr">
        <is>
          <t>'000000000000</t>
        </is>
      </c>
      <c r="G2867" s="0" t="inlineStr">
        <is>
          <t>MENS</t>
        </is>
      </c>
      <c r="H2867" s="0" t="inlineStr">
        <is>
          <t>3XL</t>
        </is>
      </c>
      <c r="I2867" s="0">
        <v>41.99</v>
      </c>
      <c r="J2867" s="0">
        <v>17</v>
      </c>
    </row>
    <row r="2868" spans="1:10" customHeight="0">
      <c r="A2868" s="0">
        <f>HYPERLINK("https://dl.dropboxusercontent.com/scl/fi/lwj7t5blkwzmv4zf385zn/108948f88013.jpg?rlkey=ivjmpti69tak4m43xhuqaapbh&amp;dl=0","Click to download Image")</f>
      </c>
      <c r="B2868" s="0">
        <f>HYPERLINK("https://dl.dropboxusercontent.com/scl/fi/e7bua4scymm197x6zzqma/8-19womens-fitted.jpg?rlkey=73nlt15s36tolq5x8dd8ul4in&amp;dl=0","Click to download SizeChart")</f>
      </c>
      <c r="C2868" s="0" t="inlineStr">
        <is>
          <t>Eliza Women's Off Shoulder Long Sleeve Shirt</t>
        </is>
      </c>
      <c r="D2868" s="0" t="inlineStr">
        <is>
          <t>'108948</t>
        </is>
      </c>
      <c r="E2868" s="0" t="inlineStr">
        <is>
          <t>ISU ELIZA:108948A-S</t>
        </is>
      </c>
      <c r="F2868" s="0" t="inlineStr">
        <is>
          <t>'800108948019</t>
        </is>
      </c>
      <c r="G2868" s="0" t="inlineStr">
        <is>
          <t>WOMENS</t>
        </is>
      </c>
      <c r="H2868" s="0" t="inlineStr">
        <is>
          <t>S</t>
        </is>
      </c>
      <c r="I2868" s="0">
        <v>42.99</v>
      </c>
      <c r="J2868" s="0">
        <v>0</v>
      </c>
    </row>
    <row r="2869" spans="1:10" customHeight="0">
      <c r="A2869" s="0">
        <f>HYPERLINK("https://dl.dropboxusercontent.com/scl/fi/lwj7t5blkwzmv4zf385zn/108948f88013.jpg?rlkey=ivjmpti69tak4m43xhuqaapbh&amp;dl=0","Click to download Image")</f>
      </c>
      <c r="B2869" s="0">
        <f>HYPERLINK("https://dl.dropboxusercontent.com/scl/fi/e7bua4scymm197x6zzqma/8-19womens-fitted.jpg?rlkey=73nlt15s36tolq5x8dd8ul4in&amp;dl=0","Click to download SizeChart")</f>
      </c>
      <c r="C2869" s="0" t="inlineStr">
        <is>
          <t>Eliza Women's Off Shoulder Long Sleeve Shirt</t>
        </is>
      </c>
      <c r="D2869" s="0" t="inlineStr">
        <is>
          <t>'108948</t>
        </is>
      </c>
      <c r="E2869" s="0" t="inlineStr">
        <is>
          <t>ISU ELIZA:108948B-M</t>
        </is>
      </c>
      <c r="F2869" s="0" t="inlineStr">
        <is>
          <t>'800108948026</t>
        </is>
      </c>
      <c r="G2869" s="0" t="inlineStr">
        <is>
          <t>WOMENS</t>
        </is>
      </c>
      <c r="H2869" s="0" t="inlineStr">
        <is>
          <t>M</t>
        </is>
      </c>
      <c r="I2869" s="0">
        <v>42.99</v>
      </c>
      <c r="J2869" s="0">
        <v>7</v>
      </c>
    </row>
    <row r="2870" spans="1:10" customHeight="0">
      <c r="A2870" s="0">
        <f>HYPERLINK("https://dl.dropboxusercontent.com/scl/fi/lwj7t5blkwzmv4zf385zn/108948f88013.jpg?rlkey=ivjmpti69tak4m43xhuqaapbh&amp;dl=0","Click to download Image")</f>
      </c>
      <c r="B2870" s="0">
        <f>HYPERLINK("https://dl.dropboxusercontent.com/scl/fi/e7bua4scymm197x6zzqma/8-19womens-fitted.jpg?rlkey=73nlt15s36tolq5x8dd8ul4in&amp;dl=0","Click to download SizeChart")</f>
      </c>
      <c r="C2870" s="0" t="inlineStr">
        <is>
          <t>Eliza Women's Off Shoulder Long Sleeve Shirt</t>
        </is>
      </c>
      <c r="D2870" s="0" t="inlineStr">
        <is>
          <t>'108948</t>
        </is>
      </c>
      <c r="E2870" s="0" t="inlineStr">
        <is>
          <t>ISU ELIZA:108948C-L</t>
        </is>
      </c>
      <c r="F2870" s="0" t="inlineStr">
        <is>
          <t>'800108948033</t>
        </is>
      </c>
      <c r="G2870" s="0" t="inlineStr">
        <is>
          <t>WOMENS</t>
        </is>
      </c>
      <c r="H2870" s="0" t="inlineStr">
        <is>
          <t>L</t>
        </is>
      </c>
      <c r="I2870" s="0">
        <v>42.99</v>
      </c>
      <c r="J2870" s="0">
        <v>15</v>
      </c>
    </row>
    <row r="2871" spans="1:10" customHeight="0">
      <c r="A2871" s="0">
        <f>HYPERLINK("https://dl.dropboxusercontent.com/scl/fi/lwj7t5blkwzmv4zf385zn/108948f88013.jpg?rlkey=ivjmpti69tak4m43xhuqaapbh&amp;dl=0","Click to download Image")</f>
      </c>
      <c r="B2871" s="0">
        <f>HYPERLINK("https://dl.dropboxusercontent.com/scl/fi/e7bua4scymm197x6zzqma/8-19womens-fitted.jpg?rlkey=73nlt15s36tolq5x8dd8ul4in&amp;dl=0","Click to download SizeChart")</f>
      </c>
      <c r="C2871" s="0" t="inlineStr">
        <is>
          <t>Eliza Women's Off Shoulder Long Sleeve Shirt</t>
        </is>
      </c>
      <c r="D2871" s="0" t="inlineStr">
        <is>
          <t>'108948</t>
        </is>
      </c>
      <c r="E2871" s="0" t="inlineStr">
        <is>
          <t>ISU ELIZA:108948D-XL</t>
        </is>
      </c>
      <c r="F2871" s="0" t="inlineStr">
        <is>
          <t>'800108948040</t>
        </is>
      </c>
      <c r="G2871" s="0" t="inlineStr">
        <is>
          <t>WOMENS</t>
        </is>
      </c>
      <c r="H2871" s="0" t="inlineStr">
        <is>
          <t>XL</t>
        </is>
      </c>
      <c r="I2871" s="0">
        <v>42.99</v>
      </c>
      <c r="J2871" s="0">
        <v>4</v>
      </c>
    </row>
    <row r="2872" spans="1:10" customHeight="0">
      <c r="A2872" s="0">
        <f>HYPERLINK("https://dl.dropboxusercontent.com/scl/fi/lwj7t5blkwzmv4zf385zn/108948f88013.jpg?rlkey=ivjmpti69tak4m43xhuqaapbh&amp;dl=0","Click to download Image")</f>
      </c>
      <c r="B2872" s="0">
        <f>HYPERLINK("https://dl.dropboxusercontent.com/scl/fi/e7bua4scymm197x6zzqma/8-19womens-fitted.jpg?rlkey=73nlt15s36tolq5x8dd8ul4in&amp;dl=0","Click to download SizeChart")</f>
      </c>
      <c r="C2872" s="0" t="inlineStr">
        <is>
          <t>Eliza Women's Off Shoulder Long Sleeve Shirt</t>
        </is>
      </c>
      <c r="D2872" s="0" t="inlineStr">
        <is>
          <t>'108948</t>
        </is>
      </c>
      <c r="E2872" s="0" t="inlineStr">
        <is>
          <t>ISU ELIZA:108948E-2XL</t>
        </is>
      </c>
      <c r="F2872" s="0" t="inlineStr">
        <is>
          <t>'800108948057</t>
        </is>
      </c>
      <c r="G2872" s="0" t="inlineStr">
        <is>
          <t>WOMENS</t>
        </is>
      </c>
      <c r="H2872" s="0" t="inlineStr">
        <is>
          <t>2XL</t>
        </is>
      </c>
      <c r="I2872" s="0">
        <v>44.99</v>
      </c>
      <c r="J2872" s="0">
        <v>0</v>
      </c>
    </row>
    <row r="2873" spans="1:10" customHeight="0">
      <c r="A2873" s="0">
        <f>HYPERLINK("https://dl.dropboxusercontent.com/scl/fi/lwj7t5blkwzmv4zf385zn/108948f88013.jpg?rlkey=ivjmpti69tak4m43xhuqaapbh&amp;dl=0","Click to download Image")</f>
      </c>
      <c r="B2873" s="0">
        <f>HYPERLINK("https://dl.dropboxusercontent.com/scl/fi/e7bua4scymm197x6zzqma/8-19womens-fitted.jpg?rlkey=73nlt15s36tolq5x8dd8ul4in&amp;dl=0","Click to download SizeChart")</f>
      </c>
      <c r="C2873" s="0" t="inlineStr">
        <is>
          <t>Eliza Women's Off Shoulder Long Sleeve Shirt</t>
        </is>
      </c>
      <c r="D2873" s="0" t="inlineStr">
        <is>
          <t>'108948</t>
        </is>
      </c>
      <c r="E2873" s="0" t="inlineStr">
        <is>
          <t>ISU ELIZA:108948F-3XL</t>
        </is>
      </c>
      <c r="F2873" s="0" t="inlineStr">
        <is>
          <t>'800108948064</t>
        </is>
      </c>
      <c r="G2873" s="0" t="inlineStr">
        <is>
          <t>WOMENS</t>
        </is>
      </c>
      <c r="H2873" s="0" t="inlineStr">
        <is>
          <t>3XL</t>
        </is>
      </c>
      <c r="I2873" s="0">
        <v>44.99</v>
      </c>
      <c r="J2873" s="0">
        <v>2</v>
      </c>
    </row>
    <row r="2874" spans="1:10" customHeight="0">
      <c r="A2874" s="0">
        <f>HYPERLINK("https://dl.dropboxusercontent.com/scl/fi/58gvy6yhhqzp9qxfycecd/113838af.jpg?rlkey=rige6c1g0ejhw6gqzxcjf8aqb&amp;dl=0","Click to download Image")</f>
      </c>
      <c r="C2874" s="0" t="inlineStr">
        <is>
          <t>Love Cotton Cap</t>
        </is>
      </c>
      <c r="D2874" s="0" t="inlineStr">
        <is>
          <t>'113838</t>
        </is>
      </c>
      <c r="E2874" s="0" t="inlineStr">
        <is>
          <t>ISU LOVE WHITE:113838</t>
        </is>
      </c>
      <c r="F2874" s="0" t="inlineStr">
        <is>
          <t>'701113838015</t>
        </is>
      </c>
      <c r="G2874" s="0" t="inlineStr">
        <is>
          <t>WOMENS</t>
        </is>
      </c>
      <c r="I2874" s="0">
        <v>12.99</v>
      </c>
      <c r="J2874" s="0">
        <v>170</v>
      </c>
    </row>
    <row r="2875" spans="1:10" customHeight="0">
      <c r="A2875" s="0">
        <f>HYPERLINK("https://dl.dropboxusercontent.com/scl/fi/rgjax84ec54tv7qubo50z/113828af.jpg?rlkey=0ti800rwr1xl85egb7ejco4p7&amp;dl=0","Click to download Image")</f>
      </c>
      <c r="C2875" s="0" t="inlineStr">
        <is>
          <t>Love Knit Beanie</t>
        </is>
      </c>
      <c r="D2875" s="0" t="inlineStr">
        <is>
          <t>'113828</t>
        </is>
      </c>
      <c r="E2875" s="0" t="inlineStr">
        <is>
          <t>ISU LOVE BEANIE:113828</t>
        </is>
      </c>
      <c r="F2875" s="0" t="inlineStr">
        <is>
          <t>'701113828016</t>
        </is>
      </c>
      <c r="G2875" s="0" t="inlineStr">
        <is>
          <t>WOMENS</t>
        </is>
      </c>
      <c r="I2875" s="0">
        <v>12.99</v>
      </c>
      <c r="J2875" s="0">
        <v>168</v>
      </c>
    </row>
    <row r="2876" spans="1:10" customHeight="0">
      <c r="A2876" s="0">
        <f>HYPERLINK("https://dl.dropboxusercontent.com/scl/fi/sn8qysah9ik52h2x74y89/113831f.jpg?rlkey=0jmtgxo8gu99jy82clsg519vr&amp;dl=0","Click to download Image")</f>
      </c>
      <c r="C2876" s="0" t="inlineStr">
        <is>
          <t>Cable Knit Heart Beanie</t>
        </is>
      </c>
      <c r="D2876" s="0" t="inlineStr">
        <is>
          <t>'113831</t>
        </is>
      </c>
      <c r="E2876" s="0" t="inlineStr">
        <is>
          <t>ISU HEART RED BEANIE:113831</t>
        </is>
      </c>
      <c r="F2876" s="0" t="inlineStr">
        <is>
          <t>'701113831016</t>
        </is>
      </c>
      <c r="G2876" s="0" t="inlineStr">
        <is>
          <t>WOMENS</t>
        </is>
      </c>
      <c r="I2876" s="0">
        <v>12.99</v>
      </c>
      <c r="J2876" s="0">
        <v>158</v>
      </c>
    </row>
    <row r="2877" spans="1:10" customHeight="0">
      <c r="A2877" s="0">
        <f>HYPERLINK("https://dl.dropboxusercontent.com/scl/fi/ackqy93sx7m3ujh0psqnw/104497f46788.jpg?rlkey=7dz4w36ozyw1ypry0bk9w4fel&amp;dl=0","Click to download Image")</f>
      </c>
      <c r="B2877" s="0">
        <f>HYPERLINK("https://dl.dropboxusercontent.com/scl/fi/7s5vs5emdwac5vg57jzdk/8-19womens-fitted.jpg?rlkey=35dkzuc23dtadqtpec1u20pz9&amp;dl=0","Click to download SizeChart")</f>
      </c>
      <c r="C2877" s="0" t="inlineStr">
        <is>
          <t>Kristin Women's Performance Polo</t>
        </is>
      </c>
      <c r="D2877" s="0" t="inlineStr">
        <is>
          <t>'104497</t>
        </is>
      </c>
      <c r="E2877" s="0" t="inlineStr">
        <is>
          <t>KRISTIN:104497A-S</t>
        </is>
      </c>
      <c r="F2877" s="0" t="inlineStr">
        <is>
          <t>'000000000000</t>
        </is>
      </c>
      <c r="G2877" s="0" t="inlineStr">
        <is>
          <t>WOMENS</t>
        </is>
      </c>
      <c r="H2877" s="0" t="inlineStr">
        <is>
          <t>S</t>
        </is>
      </c>
      <c r="I2877" s="0">
        <v>44.99</v>
      </c>
      <c r="J2877" s="0">
        <v>24</v>
      </c>
    </row>
    <row r="2878" spans="1:10" customHeight="0">
      <c r="A2878" s="0">
        <f>HYPERLINK("https://dl.dropboxusercontent.com/scl/fi/ackqy93sx7m3ujh0psqnw/104497f46788.jpg?rlkey=7dz4w36ozyw1ypry0bk9w4fel&amp;dl=0","Click to download Image")</f>
      </c>
      <c r="B2878" s="0">
        <f>HYPERLINK("https://dl.dropboxusercontent.com/scl/fi/7s5vs5emdwac5vg57jzdk/8-19womens-fitted.jpg?rlkey=35dkzuc23dtadqtpec1u20pz9&amp;dl=0","Click to download SizeChart")</f>
      </c>
      <c r="C2878" s="0" t="inlineStr">
        <is>
          <t>Kristin Women's Performance Polo</t>
        </is>
      </c>
      <c r="D2878" s="0" t="inlineStr">
        <is>
          <t>'104497</t>
        </is>
      </c>
      <c r="E2878" s="0" t="inlineStr">
        <is>
          <t>KRISTIN:104497B-M</t>
        </is>
      </c>
      <c r="F2878" s="0" t="inlineStr">
        <is>
          <t>'000000000000</t>
        </is>
      </c>
      <c r="G2878" s="0" t="inlineStr">
        <is>
          <t>WOMENS</t>
        </is>
      </c>
      <c r="H2878" s="0" t="inlineStr">
        <is>
          <t>M</t>
        </is>
      </c>
      <c r="I2878" s="0">
        <v>44.99</v>
      </c>
      <c r="J2878" s="0">
        <v>36</v>
      </c>
    </row>
    <row r="2879" spans="1:10" customHeight="0">
      <c r="A2879" s="0">
        <f>HYPERLINK("https://dl.dropboxusercontent.com/scl/fi/ackqy93sx7m3ujh0psqnw/104497f46788.jpg?rlkey=7dz4w36ozyw1ypry0bk9w4fel&amp;dl=0","Click to download Image")</f>
      </c>
      <c r="B2879" s="0">
        <f>HYPERLINK("https://dl.dropboxusercontent.com/scl/fi/7s5vs5emdwac5vg57jzdk/8-19womens-fitted.jpg?rlkey=35dkzuc23dtadqtpec1u20pz9&amp;dl=0","Click to download SizeChart")</f>
      </c>
      <c r="C2879" s="0" t="inlineStr">
        <is>
          <t>Kristin Women's Performance Polo</t>
        </is>
      </c>
      <c r="D2879" s="0" t="inlineStr">
        <is>
          <t>'104497</t>
        </is>
      </c>
      <c r="E2879" s="0" t="inlineStr">
        <is>
          <t>KRISTIN:104497C-L</t>
        </is>
      </c>
      <c r="F2879" s="0" t="inlineStr">
        <is>
          <t>'000000000000</t>
        </is>
      </c>
      <c r="G2879" s="0" t="inlineStr">
        <is>
          <t>WOMENS</t>
        </is>
      </c>
      <c r="H2879" s="0" t="inlineStr">
        <is>
          <t>L</t>
        </is>
      </c>
      <c r="I2879" s="0">
        <v>44.99</v>
      </c>
      <c r="J2879" s="0">
        <v>51</v>
      </c>
    </row>
    <row r="2880" spans="1:10" customHeight="0">
      <c r="A2880" s="0">
        <f>HYPERLINK("https://dl.dropboxusercontent.com/scl/fi/ackqy93sx7m3ujh0psqnw/104497f46788.jpg?rlkey=7dz4w36ozyw1ypry0bk9w4fel&amp;dl=0","Click to download Image")</f>
      </c>
      <c r="B2880" s="0">
        <f>HYPERLINK("https://dl.dropboxusercontent.com/scl/fi/7s5vs5emdwac5vg57jzdk/8-19womens-fitted.jpg?rlkey=35dkzuc23dtadqtpec1u20pz9&amp;dl=0","Click to download SizeChart")</f>
      </c>
      <c r="C2880" s="0" t="inlineStr">
        <is>
          <t>Kristin Women's Performance Polo</t>
        </is>
      </c>
      <c r="D2880" s="0" t="inlineStr">
        <is>
          <t>'104497</t>
        </is>
      </c>
      <c r="E2880" s="0" t="inlineStr">
        <is>
          <t>KRISTIN:104497D-XL</t>
        </is>
      </c>
      <c r="F2880" s="0" t="inlineStr">
        <is>
          <t>'000000000000</t>
        </is>
      </c>
      <c r="G2880" s="0" t="inlineStr">
        <is>
          <t>WOMENS</t>
        </is>
      </c>
      <c r="H2880" s="0" t="inlineStr">
        <is>
          <t>XL</t>
        </is>
      </c>
      <c r="I2880" s="0">
        <v>44.99</v>
      </c>
      <c r="J2880" s="0">
        <v>52</v>
      </c>
    </row>
    <row r="2881" spans="1:10" customHeight="0">
      <c r="A2881" s="0">
        <f>HYPERLINK("https://dl.dropboxusercontent.com/scl/fi/ackqy93sx7m3ujh0psqnw/104497f46788.jpg?rlkey=7dz4w36ozyw1ypry0bk9w4fel&amp;dl=0","Click to download Image")</f>
      </c>
      <c r="B2881" s="0">
        <f>HYPERLINK("https://dl.dropboxusercontent.com/scl/fi/7s5vs5emdwac5vg57jzdk/8-19womens-fitted.jpg?rlkey=35dkzuc23dtadqtpec1u20pz9&amp;dl=0","Click to download SizeChart")</f>
      </c>
      <c r="C2881" s="0" t="inlineStr">
        <is>
          <t>Kristin Women's Performance Polo</t>
        </is>
      </c>
      <c r="D2881" s="0" t="inlineStr">
        <is>
          <t>'104497</t>
        </is>
      </c>
      <c r="E2881" s="0" t="inlineStr">
        <is>
          <t>KRISTIN:104497E-2XL</t>
        </is>
      </c>
      <c r="F2881" s="0" t="inlineStr">
        <is>
          <t>'000000000000</t>
        </is>
      </c>
      <c r="G2881" s="0" t="inlineStr">
        <is>
          <t>WOMENS</t>
        </is>
      </c>
      <c r="H2881" s="0" t="inlineStr">
        <is>
          <t>2XL</t>
        </is>
      </c>
      <c r="I2881" s="0">
        <v>46.99</v>
      </c>
      <c r="J2881" s="0">
        <v>44</v>
      </c>
    </row>
    <row r="2882" spans="1:10" customHeight="0">
      <c r="A2882" s="0">
        <f>HYPERLINK("https://dl.dropboxusercontent.com/scl/fi/ackqy93sx7m3ujh0psqnw/104497f46788.jpg?rlkey=7dz4w36ozyw1ypry0bk9w4fel&amp;dl=0","Click to download Image")</f>
      </c>
      <c r="B2882" s="0">
        <f>HYPERLINK("https://dl.dropboxusercontent.com/scl/fi/7s5vs5emdwac5vg57jzdk/8-19womens-fitted.jpg?rlkey=35dkzuc23dtadqtpec1u20pz9&amp;dl=0","Click to download SizeChart")</f>
      </c>
      <c r="C2882" s="0" t="inlineStr">
        <is>
          <t>Kristin Women's Performance Polo</t>
        </is>
      </c>
      <c r="D2882" s="0" t="inlineStr">
        <is>
          <t>'104497</t>
        </is>
      </c>
      <c r="E2882" s="0" t="inlineStr">
        <is>
          <t>KRISTIN:104497F-3XL</t>
        </is>
      </c>
      <c r="F2882" s="0" t="inlineStr">
        <is>
          <t>'000000000000</t>
        </is>
      </c>
      <c r="G2882" s="0" t="inlineStr">
        <is>
          <t>WOMENS</t>
        </is>
      </c>
      <c r="H2882" s="0" t="inlineStr">
        <is>
          <t>3XL</t>
        </is>
      </c>
      <c r="I2882" s="0">
        <v>46.99</v>
      </c>
      <c r="J2882" s="0">
        <v>29</v>
      </c>
    </row>
    <row r="2883" spans="1:10" customHeight="0">
      <c r="A2883" s="0">
        <f>HYPERLINK("https://dl.dropboxusercontent.com/scl/fi/ha1xhejlekw09w9j5al0s/roman49247.jpg?rlkey=y13ss76hdzdpw42v6bw45rh2b&amp;dl=0","Click to download Image")</f>
      </c>
      <c r="B2883" s="0">
        <f>HYPERLINK("https://dl.dropboxusercontent.com/scl/fi/q69y9yyghmofp6c6dckio/10-18-size-chartsinfant.jpg?rlkey=0krtp2jk67mc6oq0dqmota2vg&amp;dl=0","Click to download SizeChart")</f>
      </c>
      <c r="C2883" s="0" t="inlineStr">
        <is>
          <t>Roman Infant Swim Set</t>
        </is>
      </c>
      <c r="D2883" s="0" t="inlineStr">
        <is>
          <t>'104393</t>
        </is>
      </c>
      <c r="E2883" s="0" t="inlineStr">
        <is>
          <t>ROMAN:104393A- 0-3M</t>
        </is>
      </c>
      <c r="F2883" s="0" t="inlineStr">
        <is>
          <t>'000000000000</t>
        </is>
      </c>
      <c r="G2883" s="0" t="inlineStr">
        <is>
          <t>INFANT</t>
        </is>
      </c>
      <c r="H2883" s="0" t="inlineStr">
        <is>
          <t>0-3M</t>
        </is>
      </c>
      <c r="I2883" s="0">
        <v>24.99</v>
      </c>
      <c r="J2883" s="0">
        <v>54</v>
      </c>
    </row>
    <row r="2884" spans="1:10" customHeight="0">
      <c r="A2884" s="0">
        <f>HYPERLINK("https://dl.dropboxusercontent.com/scl/fi/ha1xhejlekw09w9j5al0s/roman49247.jpg?rlkey=y13ss76hdzdpw42v6bw45rh2b&amp;dl=0","Click to download Image")</f>
      </c>
      <c r="B2884" s="0">
        <f>HYPERLINK("https://dl.dropboxusercontent.com/scl/fi/q69y9yyghmofp6c6dckio/10-18-size-chartsinfant.jpg?rlkey=0krtp2jk67mc6oq0dqmota2vg&amp;dl=0","Click to download SizeChart")</f>
      </c>
      <c r="C2884" s="0" t="inlineStr">
        <is>
          <t>Roman Infant Swim Set</t>
        </is>
      </c>
      <c r="D2884" s="0" t="inlineStr">
        <is>
          <t>'104393</t>
        </is>
      </c>
      <c r="E2884" s="0" t="inlineStr">
        <is>
          <t>ROMAN:104393B- 3-6M</t>
        </is>
      </c>
      <c r="F2884" s="0" t="inlineStr">
        <is>
          <t>'000000000000</t>
        </is>
      </c>
      <c r="G2884" s="0" t="inlineStr">
        <is>
          <t>INFANT</t>
        </is>
      </c>
      <c r="H2884" s="0" t="inlineStr">
        <is>
          <t>3-6M</t>
        </is>
      </c>
      <c r="I2884" s="0">
        <v>24.99</v>
      </c>
      <c r="J2884" s="0">
        <v>53</v>
      </c>
    </row>
    <row r="2885" spans="1:10" customHeight="0">
      <c r="A2885" s="0">
        <f>HYPERLINK("https://dl.dropboxusercontent.com/scl/fi/ha1xhejlekw09w9j5al0s/roman49247.jpg?rlkey=y13ss76hdzdpw42v6bw45rh2b&amp;dl=0","Click to download Image")</f>
      </c>
      <c r="B2885" s="0">
        <f>HYPERLINK("https://dl.dropboxusercontent.com/scl/fi/q69y9yyghmofp6c6dckio/10-18-size-chartsinfant.jpg?rlkey=0krtp2jk67mc6oq0dqmota2vg&amp;dl=0","Click to download SizeChart")</f>
      </c>
      <c r="C2885" s="0" t="inlineStr">
        <is>
          <t>Roman Infant Swim Set</t>
        </is>
      </c>
      <c r="D2885" s="0" t="inlineStr">
        <is>
          <t>'104393</t>
        </is>
      </c>
      <c r="E2885" s="0" t="inlineStr">
        <is>
          <t>ROMAN:104393C- 6-9M</t>
        </is>
      </c>
      <c r="F2885" s="0" t="inlineStr">
        <is>
          <t>'000000000000</t>
        </is>
      </c>
      <c r="G2885" s="0" t="inlineStr">
        <is>
          <t>INFANT</t>
        </is>
      </c>
      <c r="H2885" s="0" t="inlineStr">
        <is>
          <t>6-9M</t>
        </is>
      </c>
      <c r="I2885" s="0">
        <v>24.99</v>
      </c>
      <c r="J2885" s="0">
        <v>48</v>
      </c>
    </row>
    <row r="2886" spans="1:10" customHeight="0">
      <c r="A2886" s="0">
        <f>HYPERLINK("https://dl.dropboxusercontent.com/scl/fi/ha1xhejlekw09w9j5al0s/roman49247.jpg?rlkey=y13ss76hdzdpw42v6bw45rh2b&amp;dl=0","Click to download Image")</f>
      </c>
      <c r="B2886" s="0">
        <f>HYPERLINK("https://dl.dropboxusercontent.com/scl/fi/q69y9yyghmofp6c6dckio/10-18-size-chartsinfant.jpg?rlkey=0krtp2jk67mc6oq0dqmota2vg&amp;dl=0","Click to download SizeChart")</f>
      </c>
      <c r="C2886" s="0" t="inlineStr">
        <is>
          <t>Roman Infant Swim Set</t>
        </is>
      </c>
      <c r="D2886" s="0" t="inlineStr">
        <is>
          <t>'104393</t>
        </is>
      </c>
      <c r="E2886" s="0" t="inlineStr">
        <is>
          <t>ROMAN:104393D- 12M</t>
        </is>
      </c>
      <c r="F2886" s="0" t="inlineStr">
        <is>
          <t>'000000000000</t>
        </is>
      </c>
      <c r="G2886" s="0" t="inlineStr">
        <is>
          <t>INFANT</t>
        </is>
      </c>
      <c r="H2886" s="0" t="inlineStr">
        <is>
          <t>12M</t>
        </is>
      </c>
      <c r="I2886" s="0">
        <v>24.99</v>
      </c>
      <c r="J2886" s="0">
        <v>50</v>
      </c>
    </row>
    <row r="2887" spans="1:10" customHeight="0">
      <c r="A2887" s="0">
        <f>HYPERLINK("https://dl.dropboxusercontent.com/scl/fi/rznxpdpiiiki5p2s5nvd8/108949f35568.jpg?rlkey=g34ga5rsyygt0cguaxzdlxohc&amp;dl=0","Click to download Image")</f>
      </c>
      <c r="B2887" s="0">
        <f>HYPERLINK("https://dl.dropboxusercontent.com/scl/fi/jaoohvz0bo48cnwwumg62/8-19womens-fitted.jpg?rlkey=6y6r44srifpjz3a8epss8z98s&amp;dl=0","Click to download SizeChart")</f>
      </c>
      <c r="C2887" s="0" t="inlineStr">
        <is>
          <t>Jacqueline Women's Quilted Puffer Jacket</t>
        </is>
      </c>
      <c r="D2887" s="0" t="inlineStr">
        <is>
          <t>'108949</t>
        </is>
      </c>
      <c r="E2887" s="0" t="inlineStr">
        <is>
          <t>ISU JACQUELINE:108949A-S</t>
        </is>
      </c>
      <c r="F2887" s="0" t="inlineStr">
        <is>
          <t>'800108949016</t>
        </is>
      </c>
      <c r="G2887" s="0" t="inlineStr">
        <is>
          <t>WOMENS</t>
        </is>
      </c>
      <c r="H2887" s="0" t="inlineStr">
        <is>
          <t>S</t>
        </is>
      </c>
      <c r="I2887" s="0">
        <v>129.99</v>
      </c>
      <c r="J2887" s="0">
        <v>4</v>
      </c>
    </row>
    <row r="2888" spans="1:10" customHeight="0">
      <c r="A2888" s="0">
        <f>HYPERLINK("https://dl.dropboxusercontent.com/scl/fi/rznxpdpiiiki5p2s5nvd8/108949f35568.jpg?rlkey=g34ga5rsyygt0cguaxzdlxohc&amp;dl=0","Click to download Image")</f>
      </c>
      <c r="B2888" s="0">
        <f>HYPERLINK("https://dl.dropboxusercontent.com/scl/fi/jaoohvz0bo48cnwwumg62/8-19womens-fitted.jpg?rlkey=6y6r44srifpjz3a8epss8z98s&amp;dl=0","Click to download SizeChart")</f>
      </c>
      <c r="C2888" s="0" t="inlineStr">
        <is>
          <t>Jacqueline Women's Quilted Puffer Jacket</t>
        </is>
      </c>
      <c r="D2888" s="0" t="inlineStr">
        <is>
          <t>'108949</t>
        </is>
      </c>
      <c r="E2888" s="0" t="inlineStr">
        <is>
          <t>ISU JACQUELINE:108949B-M</t>
        </is>
      </c>
      <c r="F2888" s="0" t="inlineStr">
        <is>
          <t>'800108949023</t>
        </is>
      </c>
      <c r="G2888" s="0" t="inlineStr">
        <is>
          <t>WOMENS</t>
        </is>
      </c>
      <c r="H2888" s="0" t="inlineStr">
        <is>
          <t>M</t>
        </is>
      </c>
      <c r="I2888" s="0">
        <v>129.99</v>
      </c>
      <c r="J2888" s="0">
        <v>0</v>
      </c>
    </row>
    <row r="2889" spans="1:10" customHeight="0">
      <c r="A2889" s="0">
        <f>HYPERLINK("https://dl.dropboxusercontent.com/scl/fi/rznxpdpiiiki5p2s5nvd8/108949f35568.jpg?rlkey=g34ga5rsyygt0cguaxzdlxohc&amp;dl=0","Click to download Image")</f>
      </c>
      <c r="B2889" s="0">
        <f>HYPERLINK("https://dl.dropboxusercontent.com/scl/fi/jaoohvz0bo48cnwwumg62/8-19womens-fitted.jpg?rlkey=6y6r44srifpjz3a8epss8z98s&amp;dl=0","Click to download SizeChart")</f>
      </c>
      <c r="C2889" s="0" t="inlineStr">
        <is>
          <t>Jacqueline Women's Quilted Puffer Jacket</t>
        </is>
      </c>
      <c r="D2889" s="0" t="inlineStr">
        <is>
          <t>'108949</t>
        </is>
      </c>
      <c r="E2889" s="0" t="inlineStr">
        <is>
          <t>ISU JACQUELINE:108949C-L</t>
        </is>
      </c>
      <c r="F2889" s="0" t="inlineStr">
        <is>
          <t>'800108949030</t>
        </is>
      </c>
      <c r="G2889" s="0" t="inlineStr">
        <is>
          <t>WOMENS</t>
        </is>
      </c>
      <c r="H2889" s="0" t="inlineStr">
        <is>
          <t>L</t>
        </is>
      </c>
      <c r="I2889" s="0">
        <v>129.99</v>
      </c>
      <c r="J2889" s="0">
        <v>0</v>
      </c>
    </row>
    <row r="2890" spans="1:10" customHeight="0">
      <c r="A2890" s="0">
        <f>HYPERLINK("https://dl.dropboxusercontent.com/scl/fi/rznxpdpiiiki5p2s5nvd8/108949f35568.jpg?rlkey=g34ga5rsyygt0cguaxzdlxohc&amp;dl=0","Click to download Image")</f>
      </c>
      <c r="B2890" s="0">
        <f>HYPERLINK("https://dl.dropboxusercontent.com/scl/fi/jaoohvz0bo48cnwwumg62/8-19womens-fitted.jpg?rlkey=6y6r44srifpjz3a8epss8z98s&amp;dl=0","Click to download SizeChart")</f>
      </c>
      <c r="C2890" s="0" t="inlineStr">
        <is>
          <t>Jacqueline Women's Quilted Puffer Jacket</t>
        </is>
      </c>
      <c r="D2890" s="0" t="inlineStr">
        <is>
          <t>'108949</t>
        </is>
      </c>
      <c r="E2890" s="0" t="inlineStr">
        <is>
          <t>ISU JACQUELINE:108949D-XL</t>
        </is>
      </c>
      <c r="F2890" s="0" t="inlineStr">
        <is>
          <t>'800108949047</t>
        </is>
      </c>
      <c r="G2890" s="0" t="inlineStr">
        <is>
          <t>WOMENS</t>
        </is>
      </c>
      <c r="H2890" s="0" t="inlineStr">
        <is>
          <t>XL</t>
        </is>
      </c>
      <c r="I2890" s="0">
        <v>129.99</v>
      </c>
      <c r="J2890" s="0">
        <v>0</v>
      </c>
    </row>
    <row r="2891" spans="1:10" customHeight="0">
      <c r="A2891" s="0">
        <f>HYPERLINK("https://dl.dropboxusercontent.com/scl/fi/rznxpdpiiiki5p2s5nvd8/108949f35568.jpg?rlkey=g34ga5rsyygt0cguaxzdlxohc&amp;dl=0","Click to download Image")</f>
      </c>
      <c r="B2891" s="0">
        <f>HYPERLINK("https://dl.dropboxusercontent.com/scl/fi/jaoohvz0bo48cnwwumg62/8-19womens-fitted.jpg?rlkey=6y6r44srifpjz3a8epss8z98s&amp;dl=0","Click to download SizeChart")</f>
      </c>
      <c r="C2891" s="0" t="inlineStr">
        <is>
          <t>Jacqueline Women's Quilted Puffer Jacket</t>
        </is>
      </c>
      <c r="D2891" s="0" t="inlineStr">
        <is>
          <t>'108949</t>
        </is>
      </c>
      <c r="E2891" s="0" t="inlineStr">
        <is>
          <t>ISU JACQUELINE:108949E-2XL</t>
        </is>
      </c>
      <c r="F2891" s="0" t="inlineStr">
        <is>
          <t>'800108949054</t>
        </is>
      </c>
      <c r="G2891" s="0" t="inlineStr">
        <is>
          <t>WOMENS</t>
        </is>
      </c>
      <c r="H2891" s="0" t="inlineStr">
        <is>
          <t>2XL</t>
        </is>
      </c>
      <c r="I2891" s="0">
        <v>131.99</v>
      </c>
      <c r="J2891" s="0">
        <v>0</v>
      </c>
    </row>
    <row r="2892" spans="1:10" customHeight="0">
      <c r="A2892" s="0">
        <f>HYPERLINK("https://dl.dropboxusercontent.com/scl/fi/rznxpdpiiiki5p2s5nvd8/108949f35568.jpg?rlkey=g34ga5rsyygt0cguaxzdlxohc&amp;dl=0","Click to download Image")</f>
      </c>
      <c r="B2892" s="0">
        <f>HYPERLINK("https://dl.dropboxusercontent.com/scl/fi/jaoohvz0bo48cnwwumg62/8-19womens-fitted.jpg?rlkey=6y6r44srifpjz3a8epss8z98s&amp;dl=0","Click to download SizeChart")</f>
      </c>
      <c r="C2892" s="0" t="inlineStr">
        <is>
          <t>Jacqueline Women's Quilted Puffer Jacket</t>
        </is>
      </c>
      <c r="D2892" s="0" t="inlineStr">
        <is>
          <t>'108949</t>
        </is>
      </c>
      <c r="E2892" s="0" t="inlineStr">
        <is>
          <t>ISU JACQUELINE:108949F-3XL</t>
        </is>
      </c>
      <c r="F2892" s="0" t="inlineStr">
        <is>
          <t>'800108949061</t>
        </is>
      </c>
      <c r="G2892" s="0" t="inlineStr">
        <is>
          <t>WOMENS</t>
        </is>
      </c>
      <c r="H2892" s="0" t="inlineStr">
        <is>
          <t>3XL</t>
        </is>
      </c>
      <c r="I2892" s="0">
        <v>131.99</v>
      </c>
      <c r="J2892" s="0">
        <v>6</v>
      </c>
    </row>
    <row r="2893" spans="1:10" customHeight="0">
      <c r="A2893" s="0">
        <f>HYPERLINK("https://dl.dropboxusercontent.com/scl/fi/mhb7w2alyv3wgus591bnm/104340-af1.jpg?rlkey=mh8ftnyeeo4473wkm8m63tlqr&amp;dl=0","Click to download Image")</f>
      </c>
      <c r="C2893" s="0" t="inlineStr">
        <is>
          <t>Wade Swim Trunks</t>
        </is>
      </c>
      <c r="D2893" s="0" t="inlineStr">
        <is>
          <t>'104340</t>
        </is>
      </c>
      <c r="E2893" s="0" t="inlineStr">
        <is>
          <t>WADE:104340A-2T</t>
        </is>
      </c>
      <c r="F2893" s="0" t="inlineStr">
        <is>
          <t>'000000000000</t>
        </is>
      </c>
      <c r="G2893" s="0" t="inlineStr">
        <is>
          <t>TODDLER</t>
        </is>
      </c>
      <c r="H2893" s="0" t="inlineStr">
        <is>
          <t>2T</t>
        </is>
      </c>
      <c r="I2893" s="0">
        <v>24.99</v>
      </c>
      <c r="J2893" s="0">
        <v>14</v>
      </c>
    </row>
    <row r="2894" spans="1:10" customHeight="0">
      <c r="A2894" s="0">
        <f>HYPERLINK("https://dl.dropboxusercontent.com/scl/fi/mhb7w2alyv3wgus591bnm/104340-af1.jpg?rlkey=mh8ftnyeeo4473wkm8m63tlqr&amp;dl=0","Click to download Image")</f>
      </c>
      <c r="C2894" s="0" t="inlineStr">
        <is>
          <t>Wade Swim Trunks</t>
        </is>
      </c>
      <c r="D2894" s="0" t="inlineStr">
        <is>
          <t>'104340</t>
        </is>
      </c>
      <c r="E2894" s="0" t="inlineStr">
        <is>
          <t>WADE:104340B-3T</t>
        </is>
      </c>
      <c r="F2894" s="0" t="inlineStr">
        <is>
          <t>'000000000000</t>
        </is>
      </c>
      <c r="G2894" s="0" t="inlineStr">
        <is>
          <t>TODDLER</t>
        </is>
      </c>
      <c r="H2894" s="0" t="inlineStr">
        <is>
          <t>3T</t>
        </is>
      </c>
      <c r="I2894" s="0">
        <v>24.99</v>
      </c>
      <c r="J2894" s="0">
        <v>15</v>
      </c>
    </row>
    <row r="2895" spans="1:10" customHeight="0">
      <c r="A2895" s="0">
        <f>HYPERLINK("https://dl.dropboxusercontent.com/scl/fi/mhb7w2alyv3wgus591bnm/104340-af1.jpg?rlkey=mh8ftnyeeo4473wkm8m63tlqr&amp;dl=0","Click to download Image")</f>
      </c>
      <c r="C2895" s="0" t="inlineStr">
        <is>
          <t>Wade Swim Trunks</t>
        </is>
      </c>
      <c r="D2895" s="0" t="inlineStr">
        <is>
          <t>'104340</t>
        </is>
      </c>
      <c r="E2895" s="0" t="inlineStr">
        <is>
          <t>WADE:104340C-4T</t>
        </is>
      </c>
      <c r="F2895" s="0" t="inlineStr">
        <is>
          <t>'000000000000</t>
        </is>
      </c>
      <c r="G2895" s="0" t="inlineStr">
        <is>
          <t>TODDLER</t>
        </is>
      </c>
      <c r="H2895" s="0" t="inlineStr">
        <is>
          <t>4T</t>
        </is>
      </c>
      <c r="I2895" s="0">
        <v>24.99</v>
      </c>
      <c r="J2895" s="0">
        <v>14</v>
      </c>
    </row>
    <row r="2896" spans="1:10" customHeight="0">
      <c r="A2896" s="0">
        <f>HYPERLINK("https://dl.dropboxusercontent.com/scl/fi/mhb7w2alyv3wgus591bnm/104340-af1.jpg?rlkey=mh8ftnyeeo4473wkm8m63tlqr&amp;dl=0","Click to download Image")</f>
      </c>
      <c r="C2896" s="0" t="inlineStr">
        <is>
          <t>Wade Swim Trunks</t>
        </is>
      </c>
      <c r="D2896" s="0" t="inlineStr">
        <is>
          <t>'104340</t>
        </is>
      </c>
      <c r="E2896" s="0" t="inlineStr">
        <is>
          <t>WADE:104340D-5T</t>
        </is>
      </c>
      <c r="F2896" s="0" t="inlineStr">
        <is>
          <t>'000000000000</t>
        </is>
      </c>
      <c r="G2896" s="0" t="inlineStr">
        <is>
          <t>TODDLER</t>
        </is>
      </c>
      <c r="H2896" s="0" t="inlineStr">
        <is>
          <t>5T</t>
        </is>
      </c>
      <c r="I2896" s="0">
        <v>24.99</v>
      </c>
      <c r="J2896" s="0">
        <v>15</v>
      </c>
    </row>
    <row r="2897" spans="1:10" customHeight="0">
      <c r="A2897" s="0">
        <f>HYPERLINK("https://dl.dropboxusercontent.com/scl/fi/igyeefwmbblb1yohid3ya/113841af.jpg?rlkey=0msyt7nyosvnzfwxv2wnpuwak&amp;dl=0","Click to download Image")</f>
      </c>
      <c r="C2897" s="0" t="inlineStr">
        <is>
          <t>Heart Cotton Cap</t>
        </is>
      </c>
      <c r="D2897" s="0" t="inlineStr">
        <is>
          <t>'113841</t>
        </is>
      </c>
      <c r="E2897" s="0" t="inlineStr">
        <is>
          <t>ISU BLACK HEART:113841</t>
        </is>
      </c>
      <c r="F2897" s="0" t="inlineStr">
        <is>
          <t>'701113841015</t>
        </is>
      </c>
      <c r="G2897" s="0" t="inlineStr">
        <is>
          <t>WOMENS</t>
        </is>
      </c>
      <c r="H2897" s="0" t="inlineStr">
        <is>
          <t>WOMENS</t>
        </is>
      </c>
      <c r="I2897" s="0">
        <v>12.99</v>
      </c>
      <c r="J2897" s="0">
        <v>170</v>
      </c>
    </row>
    <row r="2898" spans="1:10" customHeight="0">
      <c r="A2898" s="0">
        <f>HYPERLINK("https://dl.dropboxusercontent.com/scl/fi/lplv0xhh6xwz8mxyrsqx2/104511-af.jpg?rlkey=sxb4w0mb2r04yjo6bc5k84n4x&amp;dl=0","Click to download Image")</f>
      </c>
      <c r="B2898" s="0">
        <f>HYPERLINK("https://dl.dropboxusercontent.com/scl/fi/455fgysjwyfej8w4sfu2f/10-18-size-chartswomens.jpg?rlkey=0vom369x2z5x2bvc21rgmajtp&amp;dl=0","Click to download SizeChart")</f>
      </c>
      <c r="C2898" s="0" t="inlineStr">
        <is>
          <t>Silverman Women's Shorts</t>
        </is>
      </c>
      <c r="D2898" s="0" t="inlineStr">
        <is>
          <t>'104511</t>
        </is>
      </c>
      <c r="E2898" s="0" t="inlineStr">
        <is>
          <t>SILVERMAN:104511A-4</t>
        </is>
      </c>
      <c r="F2898" s="0" t="inlineStr">
        <is>
          <t>'000000000000</t>
        </is>
      </c>
      <c r="G2898" s="0" t="inlineStr">
        <is>
          <t>WOMENS</t>
        </is>
      </c>
      <c r="H2898" s="0" t="inlineStr">
        <is>
          <t>4</t>
        </is>
      </c>
      <c r="I2898" s="0">
        <v>42.99</v>
      </c>
      <c r="J2898" s="0">
        <v>35</v>
      </c>
    </row>
    <row r="2899" spans="1:10" customHeight="0">
      <c r="A2899" s="0">
        <f>HYPERLINK("https://dl.dropboxusercontent.com/scl/fi/lplv0xhh6xwz8mxyrsqx2/104511-af.jpg?rlkey=sxb4w0mb2r04yjo6bc5k84n4x&amp;dl=0","Click to download Image")</f>
      </c>
      <c r="B2899" s="0">
        <f>HYPERLINK("https://dl.dropboxusercontent.com/scl/fi/455fgysjwyfej8w4sfu2f/10-18-size-chartswomens.jpg?rlkey=0vom369x2z5x2bvc21rgmajtp&amp;dl=0","Click to download SizeChart")</f>
      </c>
      <c r="C2899" s="0" t="inlineStr">
        <is>
          <t>Silverman Women's Shorts</t>
        </is>
      </c>
      <c r="D2899" s="0" t="inlineStr">
        <is>
          <t>'104511</t>
        </is>
      </c>
      <c r="E2899" s="0" t="inlineStr">
        <is>
          <t>SILVERMAN:104511B-6</t>
        </is>
      </c>
      <c r="F2899" s="0" t="inlineStr">
        <is>
          <t>'000000000000</t>
        </is>
      </c>
      <c r="G2899" s="0" t="inlineStr">
        <is>
          <t>WOMENS</t>
        </is>
      </c>
      <c r="H2899" s="0" t="inlineStr">
        <is>
          <t>6</t>
        </is>
      </c>
      <c r="I2899" s="0">
        <v>42.99</v>
      </c>
      <c r="J2899" s="0">
        <v>40</v>
      </c>
    </row>
    <row r="2900" spans="1:10" customHeight="0">
      <c r="A2900" s="0">
        <f>HYPERLINK("https://dl.dropboxusercontent.com/scl/fi/lplv0xhh6xwz8mxyrsqx2/104511-af.jpg?rlkey=sxb4w0mb2r04yjo6bc5k84n4x&amp;dl=0","Click to download Image")</f>
      </c>
      <c r="B2900" s="0">
        <f>HYPERLINK("https://dl.dropboxusercontent.com/scl/fi/455fgysjwyfej8w4sfu2f/10-18-size-chartswomens.jpg?rlkey=0vom369x2z5x2bvc21rgmajtp&amp;dl=0","Click to download SizeChart")</f>
      </c>
      <c r="C2900" s="0" t="inlineStr">
        <is>
          <t>Silverman Women's Shorts</t>
        </is>
      </c>
      <c r="D2900" s="0" t="inlineStr">
        <is>
          <t>'104511</t>
        </is>
      </c>
      <c r="E2900" s="0" t="inlineStr">
        <is>
          <t>SILVERMAN:104511C-8</t>
        </is>
      </c>
      <c r="F2900" s="0" t="inlineStr">
        <is>
          <t>'000000000000</t>
        </is>
      </c>
      <c r="G2900" s="0" t="inlineStr">
        <is>
          <t>WOMENS</t>
        </is>
      </c>
      <c r="H2900" s="0" t="inlineStr">
        <is>
          <t>8</t>
        </is>
      </c>
      <c r="I2900" s="0">
        <v>42.99</v>
      </c>
      <c r="J2900" s="0">
        <v>55</v>
      </c>
    </row>
    <row r="2901" spans="1:10" customHeight="0">
      <c r="A2901" s="0">
        <f>HYPERLINK("https://dl.dropboxusercontent.com/scl/fi/lplv0xhh6xwz8mxyrsqx2/104511-af.jpg?rlkey=sxb4w0mb2r04yjo6bc5k84n4x&amp;dl=0","Click to download Image")</f>
      </c>
      <c r="B2901" s="0">
        <f>HYPERLINK("https://dl.dropboxusercontent.com/scl/fi/455fgysjwyfej8w4sfu2f/10-18-size-chartswomens.jpg?rlkey=0vom369x2z5x2bvc21rgmajtp&amp;dl=0","Click to download SizeChart")</f>
      </c>
      <c r="C2901" s="0" t="inlineStr">
        <is>
          <t>Silverman Women's Shorts</t>
        </is>
      </c>
      <c r="D2901" s="0" t="inlineStr">
        <is>
          <t>'104511</t>
        </is>
      </c>
      <c r="E2901" s="0" t="inlineStr">
        <is>
          <t>SILVERMAN:104511D-10</t>
        </is>
      </c>
      <c r="F2901" s="0" t="inlineStr">
        <is>
          <t>'000000000000</t>
        </is>
      </c>
      <c r="G2901" s="0" t="inlineStr">
        <is>
          <t>WOMENS</t>
        </is>
      </c>
      <c r="H2901" s="0" t="inlineStr">
        <is>
          <t>12</t>
        </is>
      </c>
      <c r="I2901" s="0">
        <v>42.99</v>
      </c>
      <c r="J2901" s="0">
        <v>57</v>
      </c>
    </row>
    <row r="2902" spans="1:10" customHeight="0">
      <c r="A2902" s="0">
        <f>HYPERLINK("https://dl.dropboxusercontent.com/scl/fi/lplv0xhh6xwz8mxyrsqx2/104511-af.jpg?rlkey=sxb4w0mb2r04yjo6bc5k84n4x&amp;dl=0","Click to download Image")</f>
      </c>
      <c r="B2902" s="0">
        <f>HYPERLINK("https://dl.dropboxusercontent.com/scl/fi/455fgysjwyfej8w4sfu2f/10-18-size-chartswomens.jpg?rlkey=0vom369x2z5x2bvc21rgmajtp&amp;dl=0","Click to download SizeChart")</f>
      </c>
      <c r="C2902" s="0" t="inlineStr">
        <is>
          <t>Silverman Women's Shorts</t>
        </is>
      </c>
      <c r="D2902" s="0" t="inlineStr">
        <is>
          <t>'104511</t>
        </is>
      </c>
      <c r="E2902" s="0" t="inlineStr">
        <is>
          <t>SILVERMAN:104511E-12</t>
        </is>
      </c>
      <c r="F2902" s="0" t="inlineStr">
        <is>
          <t>'000000000000</t>
        </is>
      </c>
      <c r="G2902" s="0" t="inlineStr">
        <is>
          <t>WOMENS</t>
        </is>
      </c>
      <c r="H2902" s="0" t="inlineStr">
        <is>
          <t>12</t>
        </is>
      </c>
      <c r="I2902" s="0">
        <v>42.99</v>
      </c>
      <c r="J2902" s="0">
        <v>35</v>
      </c>
    </row>
    <row r="2903" spans="1:10" customHeight="0">
      <c r="A2903" s="0">
        <f>HYPERLINK("https://dl.dropboxusercontent.com/scl/fi/lplv0xhh6xwz8mxyrsqx2/104511-af.jpg?rlkey=sxb4w0mb2r04yjo6bc5k84n4x&amp;dl=0","Click to download Image")</f>
      </c>
      <c r="B2903" s="0">
        <f>HYPERLINK("https://dl.dropboxusercontent.com/scl/fi/455fgysjwyfej8w4sfu2f/10-18-size-chartswomens.jpg?rlkey=0vom369x2z5x2bvc21rgmajtp&amp;dl=0","Click to download SizeChart")</f>
      </c>
      <c r="C2903" s="0" t="inlineStr">
        <is>
          <t>Silverman Women's Shorts</t>
        </is>
      </c>
      <c r="D2903" s="0" t="inlineStr">
        <is>
          <t>'104511</t>
        </is>
      </c>
      <c r="E2903" s="0" t="inlineStr">
        <is>
          <t>SILVERMAN:104511F-14</t>
        </is>
      </c>
      <c r="F2903" s="0" t="inlineStr">
        <is>
          <t>'000000000000</t>
        </is>
      </c>
      <c r="G2903" s="0" t="inlineStr">
        <is>
          <t>WOMENS</t>
        </is>
      </c>
      <c r="H2903" s="0" t="inlineStr">
        <is>
          <t>14</t>
        </is>
      </c>
      <c r="I2903" s="0">
        <v>42.99</v>
      </c>
      <c r="J2903" s="0">
        <v>30</v>
      </c>
    </row>
    <row r="2904" spans="1:10" customHeight="0">
      <c r="A2904" s="0">
        <f>HYPERLINK("https://dl.dropboxusercontent.com/scl/fi/leeo0w4979md10fkpyztz/kathleen-03.jpg?rlkey=6icu2yf85g7tzwve6ufn413u4&amp;dl=0","Click to download Image")</f>
      </c>
      <c r="B2904" s="0">
        <f>HYPERLINK("https://dl.dropboxusercontent.com/scl/fi/h7dq7bbx8wux1zwt32ss8/womens-long-sleeve-size-chartskathleen.jpg?rlkey=cknr2u52cv2j5eg46x5slotp2&amp;dl=0","Click to download SizeChart")</f>
      </c>
      <c r="C2904" s="0" t="inlineStr">
        <is>
          <t>Kathleen Women's Cold Shoulder Long Sleeve Shirt</t>
        </is>
      </c>
      <c r="D2904" s="0" t="inlineStr">
        <is>
          <t>'104396</t>
        </is>
      </c>
      <c r="E2904" s="0" t="inlineStr">
        <is>
          <t>KATHLEEN:104396A-S</t>
        </is>
      </c>
      <c r="F2904" s="0" t="inlineStr">
        <is>
          <t>'000000000000</t>
        </is>
      </c>
      <c r="G2904" s="0" t="inlineStr">
        <is>
          <t>WOMENS</t>
        </is>
      </c>
      <c r="I2904" s="0">
        <v>39.99</v>
      </c>
      <c r="J2904" s="0">
        <v>22</v>
      </c>
    </row>
    <row r="2905" spans="1:10" customHeight="0">
      <c r="A2905" s="0">
        <f>HYPERLINK("https://dl.dropboxusercontent.com/scl/fi/leeo0w4979md10fkpyztz/kathleen-03.jpg?rlkey=6icu2yf85g7tzwve6ufn413u4&amp;dl=0","Click to download Image")</f>
      </c>
      <c r="B2905" s="0">
        <f>HYPERLINK("https://dl.dropboxusercontent.com/scl/fi/h7dq7bbx8wux1zwt32ss8/womens-long-sleeve-size-chartskathleen.jpg?rlkey=cknr2u52cv2j5eg46x5slotp2&amp;dl=0","Click to download SizeChart")</f>
      </c>
      <c r="C2905" s="0" t="inlineStr">
        <is>
          <t>Kathleen Women's Cold Shoulder Long Sleeve Shirt</t>
        </is>
      </c>
      <c r="D2905" s="0" t="inlineStr">
        <is>
          <t>'104396</t>
        </is>
      </c>
      <c r="E2905" s="0" t="inlineStr">
        <is>
          <t>KATHLEEN:104396B-M</t>
        </is>
      </c>
      <c r="F2905" s="0" t="inlineStr">
        <is>
          <t>'000000000000</t>
        </is>
      </c>
      <c r="G2905" s="0" t="inlineStr">
        <is>
          <t>WOMENS</t>
        </is>
      </c>
      <c r="I2905" s="0">
        <v>39.99</v>
      </c>
      <c r="J2905" s="0">
        <v>20</v>
      </c>
    </row>
    <row r="2906" spans="1:10" customHeight="0">
      <c r="A2906" s="0">
        <f>HYPERLINK("https://dl.dropboxusercontent.com/scl/fi/leeo0w4979md10fkpyztz/kathleen-03.jpg?rlkey=6icu2yf85g7tzwve6ufn413u4&amp;dl=0","Click to download Image")</f>
      </c>
      <c r="B2906" s="0">
        <f>HYPERLINK("https://dl.dropboxusercontent.com/scl/fi/h7dq7bbx8wux1zwt32ss8/womens-long-sleeve-size-chartskathleen.jpg?rlkey=cknr2u52cv2j5eg46x5slotp2&amp;dl=0","Click to download SizeChart")</f>
      </c>
      <c r="C2906" s="0" t="inlineStr">
        <is>
          <t>Kathleen Women's Cold Shoulder Long Sleeve Shirt</t>
        </is>
      </c>
      <c r="D2906" s="0" t="inlineStr">
        <is>
          <t>'104396</t>
        </is>
      </c>
      <c r="E2906" s="0" t="inlineStr">
        <is>
          <t>KATHLEEN:104396C-L</t>
        </is>
      </c>
      <c r="F2906" s="0" t="inlineStr">
        <is>
          <t>'000000000000</t>
        </is>
      </c>
      <c r="G2906" s="0" t="inlineStr">
        <is>
          <t>WOMENS</t>
        </is>
      </c>
      <c r="I2906" s="0">
        <v>39.99</v>
      </c>
      <c r="J2906" s="0">
        <v>34</v>
      </c>
    </row>
    <row r="2907" spans="1:10" customHeight="0">
      <c r="A2907" s="0">
        <f>HYPERLINK("https://dl.dropboxusercontent.com/scl/fi/leeo0w4979md10fkpyztz/kathleen-03.jpg?rlkey=6icu2yf85g7tzwve6ufn413u4&amp;dl=0","Click to download Image")</f>
      </c>
      <c r="B2907" s="0">
        <f>HYPERLINK("https://dl.dropboxusercontent.com/scl/fi/h7dq7bbx8wux1zwt32ss8/womens-long-sleeve-size-chartskathleen.jpg?rlkey=cknr2u52cv2j5eg46x5slotp2&amp;dl=0","Click to download SizeChart")</f>
      </c>
      <c r="C2907" s="0" t="inlineStr">
        <is>
          <t>Kathleen Women's Cold Shoulder Long Sleeve Shirt</t>
        </is>
      </c>
      <c r="D2907" s="0" t="inlineStr">
        <is>
          <t>'104396</t>
        </is>
      </c>
      <c r="E2907" s="0" t="inlineStr">
        <is>
          <t>KATHLEEN:104396D-XL</t>
        </is>
      </c>
      <c r="F2907" s="0" t="inlineStr">
        <is>
          <t>'000000000000</t>
        </is>
      </c>
      <c r="G2907" s="0" t="inlineStr">
        <is>
          <t>WOMENS</t>
        </is>
      </c>
      <c r="I2907" s="0">
        <v>39.99</v>
      </c>
      <c r="J2907" s="0">
        <v>36</v>
      </c>
    </row>
    <row r="2908" spans="1:10" customHeight="0">
      <c r="A2908" s="0">
        <f>HYPERLINK("https://dl.dropboxusercontent.com/scl/fi/leeo0w4979md10fkpyztz/kathleen-03.jpg?rlkey=6icu2yf85g7tzwve6ufn413u4&amp;dl=0","Click to download Image")</f>
      </c>
      <c r="B2908" s="0">
        <f>HYPERLINK("https://dl.dropboxusercontent.com/scl/fi/h7dq7bbx8wux1zwt32ss8/womens-long-sleeve-size-chartskathleen.jpg?rlkey=cknr2u52cv2j5eg46x5slotp2&amp;dl=0","Click to download SizeChart")</f>
      </c>
      <c r="C2908" s="0" t="inlineStr">
        <is>
          <t>Kathleen Women's Cold Shoulder Long Sleeve Shirt</t>
        </is>
      </c>
      <c r="D2908" s="0" t="inlineStr">
        <is>
          <t>'104396</t>
        </is>
      </c>
      <c r="E2908" s="0" t="inlineStr">
        <is>
          <t>KATHLEEN:104396E-2XL</t>
        </is>
      </c>
      <c r="F2908" s="0" t="inlineStr">
        <is>
          <t>'000000000000</t>
        </is>
      </c>
      <c r="G2908" s="0" t="inlineStr">
        <is>
          <t>WOMENS</t>
        </is>
      </c>
      <c r="I2908" s="0">
        <v>39.99</v>
      </c>
      <c r="J2908" s="0">
        <v>27</v>
      </c>
    </row>
    <row r="2909" spans="1:10" customHeight="0">
      <c r="A2909" s="0">
        <f>HYPERLINK("https://dl.dropboxusercontent.com/scl/fi/leeo0w4979md10fkpyztz/kathleen-03.jpg?rlkey=6icu2yf85g7tzwve6ufn413u4&amp;dl=0","Click to download Image")</f>
      </c>
      <c r="B2909" s="0">
        <f>HYPERLINK("https://dl.dropboxusercontent.com/scl/fi/h7dq7bbx8wux1zwt32ss8/womens-long-sleeve-size-chartskathleen.jpg?rlkey=cknr2u52cv2j5eg46x5slotp2&amp;dl=0","Click to download SizeChart")</f>
      </c>
      <c r="C2909" s="0" t="inlineStr">
        <is>
          <t>Kathleen Women's Cold Shoulder Long Sleeve Shirt</t>
        </is>
      </c>
      <c r="D2909" s="0" t="inlineStr">
        <is>
          <t>'104396</t>
        </is>
      </c>
      <c r="E2909" s="0" t="inlineStr">
        <is>
          <t>KATHLEEN:104396F-3XL</t>
        </is>
      </c>
      <c r="F2909" s="0" t="inlineStr">
        <is>
          <t>'000000000000</t>
        </is>
      </c>
      <c r="G2909" s="0" t="inlineStr">
        <is>
          <t>WOMENS</t>
        </is>
      </c>
      <c r="I2909" s="0">
        <v>39.99</v>
      </c>
      <c r="J2909" s="0">
        <v>24</v>
      </c>
    </row>
    <row r="2910" spans="1:10" customHeight="0">
      <c r="A2910" s="0">
        <f>HYPERLINK("https://dl.dropboxusercontent.com/scl/fi/yzjab9n17t8rj5p4xfnwm/104411-af.jpg?rlkey=wyp4ncji9wrq1imf1ay7k71we&amp;dl=0","Click to download Image")</f>
      </c>
      <c r="C2910" s="0" t="inlineStr">
        <is>
          <t>Vicki Cooler Tote</t>
        </is>
      </c>
      <c r="D2910" s="0" t="inlineStr">
        <is>
          <t>'104411</t>
        </is>
      </c>
      <c r="E2910" s="0" t="inlineStr">
        <is>
          <t>VICKI:104411</t>
        </is>
      </c>
      <c r="F2910" s="0" t="inlineStr">
        <is>
          <t>'000000000000</t>
        </is>
      </c>
      <c r="H2910" s="0" t="inlineStr">
        <is>
          <t>16.5”W X13”H X 7”D</t>
        </is>
      </c>
      <c r="I2910" s="0">
        <v>39.99</v>
      </c>
      <c r="J2910" s="0">
        <v>30</v>
      </c>
    </row>
    <row r="2911" spans="1:10" customHeight="0">
      <c r="A2911" s="0">
        <f>HYPERLINK("https://dl.dropboxusercontent.com/scl/fi/cbrllxu7smp68dlq5n3h0/100034af.jpg?rlkey=o6nl1gq6k2xu50ieqn7fryg5y&amp;dl=0","Click to download Image")</f>
      </c>
      <c r="C2911" s="0" t="inlineStr">
        <is>
          <t>Tessa Women's Cap</t>
        </is>
      </c>
      <c r="D2911" s="0" t="inlineStr">
        <is>
          <t>'100034</t>
        </is>
      </c>
      <c r="E2911" s="0" t="inlineStr">
        <is>
          <t>TESSA:100034</t>
        </is>
      </c>
      <c r="F2911" s="0" t="inlineStr">
        <is>
          <t>'000000000000</t>
        </is>
      </c>
      <c r="G2911" s="0" t="inlineStr">
        <is>
          <t>WOMENS</t>
        </is>
      </c>
      <c r="H2911" s="0" t="inlineStr">
        <is>
          <t>WOMENS</t>
        </is>
      </c>
      <c r="I2911" s="0">
        <v>18.99</v>
      </c>
      <c r="J2911" s="0">
        <v>230</v>
      </c>
    </row>
    <row r="2912" spans="1:10" customHeight="0">
      <c r="A2912" s="0">
        <f>HYPERLINK("https://dl.dropboxusercontent.com/scl/fi/ypyt7is88xcd9te2i81dk/104422-af.jpg?rlkey=yjqexj5r7ch2rny0ro0wecz4x&amp;dl=0","Click to download Image")</f>
      </c>
      <c r="C2912" s="0" t="inlineStr">
        <is>
          <t>Taylor Foam Infant Cap</t>
        </is>
      </c>
      <c r="D2912" s="0" t="inlineStr">
        <is>
          <t>'104422</t>
        </is>
      </c>
      <c r="E2912" s="0" t="inlineStr">
        <is>
          <t>TAYLOR:104422</t>
        </is>
      </c>
      <c r="F2912" s="0" t="inlineStr">
        <is>
          <t>'000000000000</t>
        </is>
      </c>
      <c r="G2912" s="0" t="inlineStr">
        <is>
          <t>INFANT</t>
        </is>
      </c>
      <c r="H2912" s="0" t="inlineStr">
        <is>
          <t>INFANT</t>
        </is>
      </c>
      <c r="I2912" s="0">
        <v>15.99</v>
      </c>
      <c r="J2912" s="0">
        <v>114</v>
      </c>
    </row>
    <row r="2913" spans="1:10" customHeight="0">
      <c r="A2913" s="0">
        <f>HYPERLINK("https://dl.dropboxusercontent.com/scl/fi/7y3ggoqupaw8rwy6daqg3/105588f30647.jpg?rlkey=jg1us5qscbcol1y2mykmanj7d&amp;dl=0","Click to download Image")</f>
      </c>
      <c r="B2913" s="0">
        <f>HYPERLINK("https://dl.dropboxusercontent.com/scl/fi/gdicwy7awm0br835o15p8/size-charts-toddler-shirt-a.jpg?rlkey=mwav557dukvav74o4nfp7ozdj&amp;dl=0","Click to download SizeChart")</f>
      </c>
      <c r="C2913" s="0" t="inlineStr">
        <is>
          <t>Ralston Toddler Polo</t>
        </is>
      </c>
      <c r="D2913" s="0" t="inlineStr">
        <is>
          <t>'105588</t>
        </is>
      </c>
      <c r="E2913" s="0" t="inlineStr">
        <is>
          <t>RALSTON:105588A-2T</t>
        </is>
      </c>
      <c r="F2913" s="0" t="inlineStr">
        <is>
          <t>'080010558801</t>
        </is>
      </c>
      <c r="G2913" s="0" t="inlineStr">
        <is>
          <t>TODDLER</t>
        </is>
      </c>
      <c r="H2913" s="0" t="inlineStr">
        <is>
          <t>2T</t>
        </is>
      </c>
      <c r="I2913" s="0">
        <v>19.99</v>
      </c>
      <c r="J2913" s="0">
        <v>31</v>
      </c>
    </row>
    <row r="2914" spans="1:10" customHeight="0">
      <c r="A2914" s="0">
        <f>HYPERLINK("https://dl.dropboxusercontent.com/scl/fi/7y3ggoqupaw8rwy6daqg3/105588f30647.jpg?rlkey=jg1us5qscbcol1y2mykmanj7d&amp;dl=0","Click to download Image")</f>
      </c>
      <c r="B2914" s="0">
        <f>HYPERLINK("https://dl.dropboxusercontent.com/scl/fi/gdicwy7awm0br835o15p8/size-charts-toddler-shirt-a.jpg?rlkey=mwav557dukvav74o4nfp7ozdj&amp;dl=0","Click to download SizeChart")</f>
      </c>
      <c r="C2914" s="0" t="inlineStr">
        <is>
          <t>Ralston Toddler Polo</t>
        </is>
      </c>
      <c r="D2914" s="0" t="inlineStr">
        <is>
          <t>'105588</t>
        </is>
      </c>
      <c r="E2914" s="0" t="inlineStr">
        <is>
          <t>RALSTON:105588B-3T</t>
        </is>
      </c>
      <c r="F2914" s="0" t="inlineStr">
        <is>
          <t>'080010558802</t>
        </is>
      </c>
      <c r="G2914" s="0" t="inlineStr">
        <is>
          <t>TODDLER</t>
        </is>
      </c>
      <c r="H2914" s="0" t="inlineStr">
        <is>
          <t>3T</t>
        </is>
      </c>
      <c r="I2914" s="0">
        <v>19.99</v>
      </c>
      <c r="J2914" s="0">
        <v>45</v>
      </c>
    </row>
    <row r="2915" spans="1:10" customHeight="0">
      <c r="A2915" s="0">
        <f>HYPERLINK("https://dl.dropboxusercontent.com/scl/fi/7y3ggoqupaw8rwy6daqg3/105588f30647.jpg?rlkey=jg1us5qscbcol1y2mykmanj7d&amp;dl=0","Click to download Image")</f>
      </c>
      <c r="B2915" s="0">
        <f>HYPERLINK("https://dl.dropboxusercontent.com/scl/fi/gdicwy7awm0br835o15p8/size-charts-toddler-shirt-a.jpg?rlkey=mwav557dukvav74o4nfp7ozdj&amp;dl=0","Click to download SizeChart")</f>
      </c>
      <c r="C2915" s="0" t="inlineStr">
        <is>
          <t>Ralston Toddler Polo</t>
        </is>
      </c>
      <c r="D2915" s="0" t="inlineStr">
        <is>
          <t>'105588</t>
        </is>
      </c>
      <c r="E2915" s="0" t="inlineStr">
        <is>
          <t>RALSTON:105588C-4T</t>
        </is>
      </c>
      <c r="F2915" s="0" t="inlineStr">
        <is>
          <t>'080010558803</t>
        </is>
      </c>
      <c r="G2915" s="0" t="inlineStr">
        <is>
          <t>TODDLER</t>
        </is>
      </c>
      <c r="H2915" s="0" t="inlineStr">
        <is>
          <t>4T</t>
        </is>
      </c>
      <c r="I2915" s="0">
        <v>19.99</v>
      </c>
      <c r="J2915" s="0">
        <v>33</v>
      </c>
    </row>
    <row r="2916" spans="1:10" customHeight="0">
      <c r="A2916" s="0">
        <f>HYPERLINK("https://dl.dropboxusercontent.com/scl/fi/7y3ggoqupaw8rwy6daqg3/105588f30647.jpg?rlkey=jg1us5qscbcol1y2mykmanj7d&amp;dl=0","Click to download Image")</f>
      </c>
      <c r="B2916" s="0">
        <f>HYPERLINK("https://dl.dropboxusercontent.com/scl/fi/gdicwy7awm0br835o15p8/size-charts-toddler-shirt-a.jpg?rlkey=mwav557dukvav74o4nfp7ozdj&amp;dl=0","Click to download SizeChart")</f>
      </c>
      <c r="C2916" s="0" t="inlineStr">
        <is>
          <t>Ralston Toddler Polo</t>
        </is>
      </c>
      <c r="D2916" s="0" t="inlineStr">
        <is>
          <t>'105588</t>
        </is>
      </c>
      <c r="E2916" s="0" t="inlineStr">
        <is>
          <t>RALSTON:105588D-5T</t>
        </is>
      </c>
      <c r="F2916" s="0" t="inlineStr">
        <is>
          <t>'080010558804</t>
        </is>
      </c>
      <c r="G2916" s="0" t="inlineStr">
        <is>
          <t>TODDLER</t>
        </is>
      </c>
      <c r="H2916" s="0" t="inlineStr">
        <is>
          <t>5T</t>
        </is>
      </c>
      <c r="I2916" s="0">
        <v>19.99</v>
      </c>
      <c r="J2916" s="0">
        <v>36</v>
      </c>
    </row>
    <row r="2917" spans="1:10" customHeight="0">
      <c r="A2917" s="0">
        <f>HYPERLINK("https://dl.dropboxusercontent.com/scl/fi/x41bsccqpqodn2xw52oyy/104422-af.jpg?rlkey=6tx30iscdwvsewxsff5dduilc&amp;dl=0","Click to download Image")</f>
      </c>
      <c r="C2917" s="0" t="inlineStr">
        <is>
          <t>Taylor Foam Toddler Cap</t>
        </is>
      </c>
      <c r="D2917" s="0" t="inlineStr">
        <is>
          <t>'105622</t>
        </is>
      </c>
      <c r="E2917" s="0" t="inlineStr">
        <is>
          <t>TAYLOR:105622</t>
        </is>
      </c>
      <c r="F2917" s="0" t="inlineStr">
        <is>
          <t>'000000000000</t>
        </is>
      </c>
      <c r="G2917" s="0" t="inlineStr">
        <is>
          <t>TODDLER</t>
        </is>
      </c>
      <c r="H2917" s="0" t="inlineStr">
        <is>
          <t>TODDLER</t>
        </is>
      </c>
      <c r="I2917" s="0">
        <v>15.99</v>
      </c>
      <c r="J2917" s="0">
        <v>137</v>
      </c>
    </row>
    <row r="2918" spans="1:10" customHeight="0">
      <c r="A2918" s="0">
        <f>HYPERLINK("https://dl.dropboxusercontent.com/scl/fi/qf2yz55yy5viunpd5yjm6/105264-af.jpg?rlkey=p377cfu5ta2sar96agds9qku9&amp;dl=0","Click to download Image")</f>
      </c>
      <c r="C2918" s="0" t="inlineStr">
        <is>
          <t>Taylor Foam Men's Cap</t>
        </is>
      </c>
      <c r="D2918" s="0" t="inlineStr">
        <is>
          <t>'105264</t>
        </is>
      </c>
      <c r="E2918" s="0" t="inlineStr">
        <is>
          <t>TAYLOR:105264</t>
        </is>
      </c>
      <c r="F2918" s="0" t="inlineStr">
        <is>
          <t>'000000000000</t>
        </is>
      </c>
      <c r="G2918" s="0" t="inlineStr">
        <is>
          <t>MENS</t>
        </is>
      </c>
      <c r="H2918" s="0" t="inlineStr">
        <is>
          <t>STANDARD MENS</t>
        </is>
      </c>
      <c r="I2918" s="0">
        <v>15.99</v>
      </c>
      <c r="J2918" s="0">
        <v>63</v>
      </c>
    </row>
    <row r="2919" spans="1:10" customHeight="0">
      <c r="A2919" s="0">
        <f>HYPERLINK("https://dl.dropboxusercontent.com/scl/fi/05giz0egrujo7k2x65pxp/101842-f.jpg?rlkey=wnryb2gdaujyfnr5o917p7k9o&amp;dl=0","Click to download Image")</f>
      </c>
      <c r="B2919" s="0">
        <f>HYPERLINK("https://dl.dropboxusercontent.com/scl/fi/xdueb6mchrkffj36haw33/graphic-update22022-infant.jpg?rlkey=kmnej11g7rfjdz5939s0tfcr7&amp;dl=0","Click to download SizeChart")</f>
      </c>
      <c r="C2919" s="0" t="inlineStr">
        <is>
          <t>Sylvia Tutu Infant Bodysuit</t>
        </is>
      </c>
      <c r="D2919" s="0" t="inlineStr">
        <is>
          <t>'101842</t>
        </is>
      </c>
      <c r="E2919" s="0" t="inlineStr">
        <is>
          <t>SYLVIA:101842A-0-3M</t>
        </is>
      </c>
      <c r="F2919" s="0" t="inlineStr">
        <is>
          <t>'000000000000</t>
        </is>
      </c>
      <c r="G2919" s="0" t="inlineStr">
        <is>
          <t>INFANT</t>
        </is>
      </c>
      <c r="H2919" s="0" t="inlineStr">
        <is>
          <t>0-3M</t>
        </is>
      </c>
      <c r="I2919" s="0">
        <v>29.99</v>
      </c>
      <c r="J2919" s="0">
        <v>69</v>
      </c>
    </row>
    <row r="2920" spans="1:10" customHeight="0">
      <c r="A2920" s="0">
        <f>HYPERLINK("https://dl.dropboxusercontent.com/scl/fi/05giz0egrujo7k2x65pxp/101842-f.jpg?rlkey=wnryb2gdaujyfnr5o917p7k9o&amp;dl=0","Click to download Image")</f>
      </c>
      <c r="B2920" s="0">
        <f>HYPERLINK("https://dl.dropboxusercontent.com/scl/fi/xdueb6mchrkffj36haw33/graphic-update22022-infant.jpg?rlkey=kmnej11g7rfjdz5939s0tfcr7&amp;dl=0","Click to download SizeChart")</f>
      </c>
      <c r="C2920" s="0" t="inlineStr">
        <is>
          <t>Sylvia Tutu Infant Bodysuit</t>
        </is>
      </c>
      <c r="D2920" s="0" t="inlineStr">
        <is>
          <t>'101842</t>
        </is>
      </c>
      <c r="E2920" s="0" t="inlineStr">
        <is>
          <t>SYLVIA:101842B-3-6M</t>
        </is>
      </c>
      <c r="F2920" s="0" t="inlineStr">
        <is>
          <t>'000000000000</t>
        </is>
      </c>
      <c r="G2920" s="0" t="inlineStr">
        <is>
          <t>INFANT</t>
        </is>
      </c>
      <c r="H2920" s="0" t="inlineStr">
        <is>
          <t>3-6M</t>
        </is>
      </c>
      <c r="I2920" s="0">
        <v>29.99</v>
      </c>
      <c r="J2920" s="0">
        <v>55</v>
      </c>
    </row>
    <row r="2921" spans="1:10" customHeight="0">
      <c r="A2921" s="0">
        <f>HYPERLINK("https://dl.dropboxusercontent.com/scl/fi/05giz0egrujo7k2x65pxp/101842-f.jpg?rlkey=wnryb2gdaujyfnr5o917p7k9o&amp;dl=0","Click to download Image")</f>
      </c>
      <c r="B2921" s="0">
        <f>HYPERLINK("https://dl.dropboxusercontent.com/scl/fi/xdueb6mchrkffj36haw33/graphic-update22022-infant.jpg?rlkey=kmnej11g7rfjdz5939s0tfcr7&amp;dl=0","Click to download SizeChart")</f>
      </c>
      <c r="C2921" s="0" t="inlineStr">
        <is>
          <t>Sylvia Tutu Infant Bodysuit</t>
        </is>
      </c>
      <c r="D2921" s="0" t="inlineStr">
        <is>
          <t>'101842</t>
        </is>
      </c>
      <c r="E2921" s="0" t="inlineStr">
        <is>
          <t>SYLVIA:101842C-6-9M</t>
        </is>
      </c>
      <c r="F2921" s="0" t="inlineStr">
        <is>
          <t>'000000000000</t>
        </is>
      </c>
      <c r="G2921" s="0" t="inlineStr">
        <is>
          <t>INFANT</t>
        </is>
      </c>
      <c r="H2921" s="0" t="inlineStr">
        <is>
          <t>6-9M</t>
        </is>
      </c>
      <c r="I2921" s="0">
        <v>29.99</v>
      </c>
      <c r="J2921" s="0">
        <v>57</v>
      </c>
    </row>
    <row r="2922" spans="1:10" customHeight="0">
      <c r="A2922" s="0">
        <f>HYPERLINK("https://dl.dropboxusercontent.com/scl/fi/05giz0egrujo7k2x65pxp/101842-f.jpg?rlkey=wnryb2gdaujyfnr5o917p7k9o&amp;dl=0","Click to download Image")</f>
      </c>
      <c r="B2922" s="0">
        <f>HYPERLINK("https://dl.dropboxusercontent.com/scl/fi/xdueb6mchrkffj36haw33/graphic-update22022-infant.jpg?rlkey=kmnej11g7rfjdz5939s0tfcr7&amp;dl=0","Click to download SizeChart")</f>
      </c>
      <c r="C2922" s="0" t="inlineStr">
        <is>
          <t>Sylvia Tutu Infant Bodysuit</t>
        </is>
      </c>
      <c r="D2922" s="0" t="inlineStr">
        <is>
          <t>'101842</t>
        </is>
      </c>
      <c r="E2922" s="0" t="inlineStr">
        <is>
          <t>SYLVIA:101842D-9-12M</t>
        </is>
      </c>
      <c r="F2922" s="0" t="inlineStr">
        <is>
          <t>'000000000000</t>
        </is>
      </c>
      <c r="G2922" s="0" t="inlineStr">
        <is>
          <t>INFANT</t>
        </is>
      </c>
      <c r="H2922" s="0" t="inlineStr">
        <is>
          <t>12M</t>
        </is>
      </c>
      <c r="I2922" s="0">
        <v>29.99</v>
      </c>
      <c r="J2922" s="0">
        <v>76</v>
      </c>
    </row>
    <row r="2923" spans="1:10" customHeight="0">
      <c r="A2923" s="0">
        <f>HYPERLINK("https://dl.dropboxusercontent.com/scl/fi/qywgmc7dazsxjtv76rjpb/103748af43212.jpg?rlkey=m2tyoullh6j12nw9setkj4qq3&amp;dl=0","Click to download Image")</f>
      </c>
      <c r="C2923" s="0" t="inlineStr">
        <is>
          <t>Gustin Realtree Camo Duffle</t>
        </is>
      </c>
      <c r="D2923" s="0" t="inlineStr">
        <is>
          <t>'104795</t>
        </is>
      </c>
      <c r="E2923" s="0" t="inlineStr">
        <is>
          <t>GUSTIN:104795</t>
        </is>
      </c>
      <c r="F2923" s="0" t="inlineStr">
        <is>
          <t>'090010479501</t>
        </is>
      </c>
      <c r="I2923" s="0">
        <v>54.99</v>
      </c>
      <c r="J2923" s="0">
        <v>249</v>
      </c>
    </row>
    <row r="2924" spans="1:10" customHeight="0">
      <c r="A2924" s="0">
        <f>HYPERLINK("https://dl.dropboxusercontent.com/scl/fi/v5iq5sywqikpzhj505fto/98887-f.jpg?rlkey=7akohf6653qp5mpdeqg8zat45&amp;dl=0","Click to download Image")</f>
      </c>
      <c r="B2924" s="0">
        <f>HYPERLINK("https://dl.dropboxusercontent.com/scl/fi/h60lky0whc4g5ruxv83l5/ladies-a.jpg?rlkey=1onm1cez2h3gh6yj88mjjt7uo&amp;dl=0","Click to download SizeChart")</f>
      </c>
      <c r="C2924" s="0" t="inlineStr">
        <is>
          <t>Willow Women's Lace Jersey</t>
        </is>
      </c>
      <c r="D2924" s="0" t="inlineStr">
        <is>
          <t>'98887</t>
        </is>
      </c>
      <c r="E2924" s="0" t="inlineStr">
        <is>
          <t>WILLOW:98887A-S</t>
        </is>
      </c>
      <c r="F2924" s="0" t="inlineStr">
        <is>
          <t>'000000000000</t>
        </is>
      </c>
      <c r="G2924" s="0" t="inlineStr">
        <is>
          <t>WOMENS</t>
        </is>
      </c>
      <c r="H2924" s="0" t="inlineStr">
        <is>
          <t>S</t>
        </is>
      </c>
      <c r="I2924" s="0">
        <v>49.99</v>
      </c>
      <c r="J2924" s="0">
        <v>51</v>
      </c>
    </row>
    <row r="2925" spans="1:10" customHeight="0">
      <c r="A2925" s="0">
        <f>HYPERLINK("https://dl.dropboxusercontent.com/scl/fi/v5iq5sywqikpzhj505fto/98887-f.jpg?rlkey=7akohf6653qp5mpdeqg8zat45&amp;dl=0","Click to download Image")</f>
      </c>
      <c r="B2925" s="0">
        <f>HYPERLINK("https://dl.dropboxusercontent.com/scl/fi/h60lky0whc4g5ruxv83l5/ladies-a.jpg?rlkey=1onm1cez2h3gh6yj88mjjt7uo&amp;dl=0","Click to download SizeChart")</f>
      </c>
      <c r="C2925" s="0" t="inlineStr">
        <is>
          <t>Willow Women's Lace Jersey</t>
        </is>
      </c>
      <c r="D2925" s="0" t="inlineStr">
        <is>
          <t>'98887</t>
        </is>
      </c>
      <c r="E2925" s="0" t="inlineStr">
        <is>
          <t>WILLOW:98887B-M</t>
        </is>
      </c>
      <c r="F2925" s="0" t="inlineStr">
        <is>
          <t>'000000000000</t>
        </is>
      </c>
      <c r="G2925" s="0" t="inlineStr">
        <is>
          <t>WOMENS</t>
        </is>
      </c>
      <c r="H2925" s="0" t="inlineStr">
        <is>
          <t>M</t>
        </is>
      </c>
      <c r="I2925" s="0">
        <v>49.99</v>
      </c>
      <c r="J2925" s="0">
        <v>44</v>
      </c>
    </row>
    <row r="2926" spans="1:10" customHeight="0">
      <c r="A2926" s="0">
        <f>HYPERLINK("https://dl.dropboxusercontent.com/scl/fi/v5iq5sywqikpzhj505fto/98887-f.jpg?rlkey=7akohf6653qp5mpdeqg8zat45&amp;dl=0","Click to download Image")</f>
      </c>
      <c r="B2926" s="0">
        <f>HYPERLINK("https://dl.dropboxusercontent.com/scl/fi/h60lky0whc4g5ruxv83l5/ladies-a.jpg?rlkey=1onm1cez2h3gh6yj88mjjt7uo&amp;dl=0","Click to download SizeChart")</f>
      </c>
      <c r="C2926" s="0" t="inlineStr">
        <is>
          <t>Willow Women's Lace Jersey</t>
        </is>
      </c>
      <c r="D2926" s="0" t="inlineStr">
        <is>
          <t>'98887</t>
        </is>
      </c>
      <c r="E2926" s="0" t="inlineStr">
        <is>
          <t>WILLOW:98887C-L</t>
        </is>
      </c>
      <c r="F2926" s="0" t="inlineStr">
        <is>
          <t>'000000000000</t>
        </is>
      </c>
      <c r="G2926" s="0" t="inlineStr">
        <is>
          <t>WOMENS</t>
        </is>
      </c>
      <c r="H2926" s="0" t="inlineStr">
        <is>
          <t>L</t>
        </is>
      </c>
      <c r="I2926" s="0">
        <v>49.99</v>
      </c>
      <c r="J2926" s="0">
        <v>84</v>
      </c>
    </row>
    <row r="2927" spans="1:10" customHeight="0">
      <c r="A2927" s="0">
        <f>HYPERLINK("https://dl.dropboxusercontent.com/scl/fi/v5iq5sywqikpzhj505fto/98887-f.jpg?rlkey=7akohf6653qp5mpdeqg8zat45&amp;dl=0","Click to download Image")</f>
      </c>
      <c r="B2927" s="0">
        <f>HYPERLINK("https://dl.dropboxusercontent.com/scl/fi/h60lky0whc4g5ruxv83l5/ladies-a.jpg?rlkey=1onm1cez2h3gh6yj88mjjt7uo&amp;dl=0","Click to download SizeChart")</f>
      </c>
      <c r="C2927" s="0" t="inlineStr">
        <is>
          <t>Willow Women's Lace Jersey</t>
        </is>
      </c>
      <c r="D2927" s="0" t="inlineStr">
        <is>
          <t>'98887</t>
        </is>
      </c>
      <c r="E2927" s="0" t="inlineStr">
        <is>
          <t>WILLOW:98887D-XL</t>
        </is>
      </c>
      <c r="F2927" s="0" t="inlineStr">
        <is>
          <t>'000000000000</t>
        </is>
      </c>
      <c r="G2927" s="0" t="inlineStr">
        <is>
          <t>WOMENS</t>
        </is>
      </c>
      <c r="H2927" s="0" t="inlineStr">
        <is>
          <t>XL</t>
        </is>
      </c>
      <c r="I2927" s="0">
        <v>49.99</v>
      </c>
      <c r="J2927" s="0">
        <v>65</v>
      </c>
    </row>
    <row r="2928" spans="1:10" customHeight="0">
      <c r="A2928" s="0">
        <f>HYPERLINK("https://dl.dropboxusercontent.com/scl/fi/v5iq5sywqikpzhj505fto/98887-f.jpg?rlkey=7akohf6653qp5mpdeqg8zat45&amp;dl=0","Click to download Image")</f>
      </c>
      <c r="B2928" s="0">
        <f>HYPERLINK("https://dl.dropboxusercontent.com/scl/fi/h60lky0whc4g5ruxv83l5/ladies-a.jpg?rlkey=1onm1cez2h3gh6yj88mjjt7uo&amp;dl=0","Click to download SizeChart")</f>
      </c>
      <c r="C2928" s="0" t="inlineStr">
        <is>
          <t>Willow Women's Lace Jersey</t>
        </is>
      </c>
      <c r="D2928" s="0" t="inlineStr">
        <is>
          <t>'98887</t>
        </is>
      </c>
      <c r="E2928" s="0" t="inlineStr">
        <is>
          <t>WILLOW:98887E-2XL</t>
        </is>
      </c>
      <c r="F2928" s="0" t="inlineStr">
        <is>
          <t>'000000000000</t>
        </is>
      </c>
      <c r="G2928" s="0" t="inlineStr">
        <is>
          <t>WOMENS</t>
        </is>
      </c>
      <c r="H2928" s="0" t="inlineStr">
        <is>
          <t>2XL</t>
        </is>
      </c>
      <c r="I2928" s="0">
        <v>51.99</v>
      </c>
      <c r="J2928" s="0">
        <v>48</v>
      </c>
    </row>
    <row r="2929" spans="1:10" customHeight="0">
      <c r="A2929" s="0">
        <f>HYPERLINK("https://dl.dropboxusercontent.com/scl/fi/v5iq5sywqikpzhj505fto/98887-f.jpg?rlkey=7akohf6653qp5mpdeqg8zat45&amp;dl=0","Click to download Image")</f>
      </c>
      <c r="B2929" s="0">
        <f>HYPERLINK("https://dl.dropboxusercontent.com/scl/fi/h60lky0whc4g5ruxv83l5/ladies-a.jpg?rlkey=1onm1cez2h3gh6yj88mjjt7uo&amp;dl=0","Click to download SizeChart")</f>
      </c>
      <c r="C2929" s="0" t="inlineStr">
        <is>
          <t>Willow Women's Lace Jersey</t>
        </is>
      </c>
      <c r="D2929" s="0" t="inlineStr">
        <is>
          <t>'98887</t>
        </is>
      </c>
      <c r="E2929" s="0" t="inlineStr">
        <is>
          <t>WILLOW:98887F-3XL</t>
        </is>
      </c>
      <c r="F2929" s="0" t="inlineStr">
        <is>
          <t>'000000000000</t>
        </is>
      </c>
      <c r="G2929" s="0" t="inlineStr">
        <is>
          <t>WOMENS</t>
        </is>
      </c>
      <c r="H2929" s="0" t="inlineStr">
        <is>
          <t>3XL</t>
        </is>
      </c>
      <c r="I2929" s="0">
        <v>51.99</v>
      </c>
      <c r="J2929" s="0">
        <v>26</v>
      </c>
    </row>
    <row r="2930" spans="1:10" customHeight="0">
      <c r="A2930" s="0">
        <f>HYPERLINK("https://dl.dropboxusercontent.com/scl/fi/mrlu2mlsmkh12oq0t0qni/103494af21470.jpg?rlkey=hyx3mloacjsznk86kb2o5pxpl&amp;dl=0","Click to download Image")</f>
      </c>
      <c r="B2930" s="0">
        <f>HYPERLINK("https://dl.dropboxusercontent.com/scl/fi/zqksveyhv76igml1vbv0z/10-18-size-chartsmens-relaxed.jpg?rlkey=3qtyygsn37k5kq3nzgpja6isu&amp;dl=0","Click to download SizeChart")</f>
      </c>
      <c r="C2930" s="0" t="inlineStr">
        <is>
          <t>Westphal Men's 1/4 Zip Pullover</t>
        </is>
      </c>
      <c r="D2930" s="0" t="inlineStr">
        <is>
          <t>'104329</t>
        </is>
      </c>
      <c r="E2930" s="0" t="inlineStr">
        <is>
          <t>WESTPHAL:104329A-S</t>
        </is>
      </c>
      <c r="F2930" s="0" t="inlineStr">
        <is>
          <t>'000000000000</t>
        </is>
      </c>
      <c r="G2930" s="0" t="inlineStr">
        <is>
          <t>MENS</t>
        </is>
      </c>
      <c r="H2930" s="0" t="inlineStr">
        <is>
          <t>S</t>
        </is>
      </c>
      <c r="I2930" s="0">
        <v>54.99</v>
      </c>
      <c r="J2930" s="0">
        <v>13</v>
      </c>
    </row>
    <row r="2931" spans="1:10" customHeight="0">
      <c r="A2931" s="0">
        <f>HYPERLINK("https://dl.dropboxusercontent.com/scl/fi/mrlu2mlsmkh12oq0t0qni/103494af21470.jpg?rlkey=hyx3mloacjsznk86kb2o5pxpl&amp;dl=0","Click to download Image")</f>
      </c>
      <c r="B2931" s="0">
        <f>HYPERLINK("https://dl.dropboxusercontent.com/scl/fi/zqksveyhv76igml1vbv0z/10-18-size-chartsmens-relaxed.jpg?rlkey=3qtyygsn37k5kq3nzgpja6isu&amp;dl=0","Click to download SizeChart")</f>
      </c>
      <c r="C2931" s="0" t="inlineStr">
        <is>
          <t>Westphal Men's 1/4 Zip Pullover</t>
        </is>
      </c>
      <c r="D2931" s="0" t="inlineStr">
        <is>
          <t>'104329</t>
        </is>
      </c>
      <c r="E2931" s="0" t="inlineStr">
        <is>
          <t>WESTPHAL:104329D-XL</t>
        </is>
      </c>
      <c r="F2931" s="0" t="inlineStr">
        <is>
          <t>'000000000000</t>
        </is>
      </c>
      <c r="G2931" s="0" t="inlineStr">
        <is>
          <t>MENS</t>
        </is>
      </c>
      <c r="H2931" s="0" t="inlineStr">
        <is>
          <t>XL</t>
        </is>
      </c>
      <c r="I2931" s="0">
        <v>54.99</v>
      </c>
      <c r="J2931" s="0">
        <v>15</v>
      </c>
    </row>
    <row r="2932" spans="1:10" customHeight="0">
      <c r="A2932" s="0">
        <f>HYPERLINK("https://dl.dropboxusercontent.com/scl/fi/mrlu2mlsmkh12oq0t0qni/103494af21470.jpg?rlkey=hyx3mloacjsznk86kb2o5pxpl&amp;dl=0","Click to download Image")</f>
      </c>
      <c r="B2932" s="0">
        <f>HYPERLINK("https://dl.dropboxusercontent.com/scl/fi/zqksveyhv76igml1vbv0z/10-18-size-chartsmens-relaxed.jpg?rlkey=3qtyygsn37k5kq3nzgpja6isu&amp;dl=0","Click to download SizeChart")</f>
      </c>
      <c r="C2932" s="0" t="inlineStr">
        <is>
          <t>Westphal Men's 1/4 Zip Pullover</t>
        </is>
      </c>
      <c r="D2932" s="0" t="inlineStr">
        <is>
          <t>'104329</t>
        </is>
      </c>
      <c r="E2932" s="0" t="inlineStr">
        <is>
          <t>WESTPHAL:104329E-2XL</t>
        </is>
      </c>
      <c r="F2932" s="0" t="inlineStr">
        <is>
          <t>'000000000000</t>
        </is>
      </c>
      <c r="G2932" s="0" t="inlineStr">
        <is>
          <t>MENS</t>
        </is>
      </c>
      <c r="H2932" s="0" t="inlineStr">
        <is>
          <t>2XL</t>
        </is>
      </c>
      <c r="I2932" s="0">
        <v>56.99</v>
      </c>
      <c r="J2932" s="0">
        <v>11</v>
      </c>
    </row>
    <row r="2933" spans="1:10" customHeight="0">
      <c r="A2933" s="0">
        <f>HYPERLINK("https://dl.dropboxusercontent.com/scl/fi/ja2a36hmpbg07pzwl6n37/wallace-02.jpg?rlkey=qzopj3jd8lw9rf0cr03tcfgwx&amp;dl=0","Click to download Image")</f>
      </c>
      <c r="B2933" s="0">
        <f>HYPERLINK("https://dl.dropboxusercontent.com/scl/fi/oios4sx4vbwogyd1s4zbe/mens-polo-size-chartswallace.jpg?rlkey=tg4r08mpevv02nz4fori2aww3&amp;dl=0","Click to download SizeChart")</f>
      </c>
      <c r="C2933" s="0" t="inlineStr">
        <is>
          <t>Wallace Men's Performance Polo</t>
        </is>
      </c>
      <c r="D2933" s="0" t="inlineStr">
        <is>
          <t>'99877A</t>
        </is>
      </c>
      <c r="E2933" s="0" t="inlineStr">
        <is>
          <t>WALLACE:99877A-S</t>
        </is>
      </c>
      <c r="F2933" s="0" t="inlineStr">
        <is>
          <t>'000000000000</t>
        </is>
      </c>
      <c r="G2933" s="0" t="inlineStr">
        <is>
          <t>MENS</t>
        </is>
      </c>
      <c r="H2933" s="0" t="inlineStr">
        <is>
          <t>S</t>
        </is>
      </c>
      <c r="I2933" s="0">
        <v>44.99</v>
      </c>
      <c r="J2933" s="0">
        <v>35</v>
      </c>
    </row>
    <row r="2934" spans="1:10" customHeight="0">
      <c r="A2934" s="0">
        <f>HYPERLINK("https://dl.dropboxusercontent.com/scl/fi/ja2a36hmpbg07pzwl6n37/wallace-02.jpg?rlkey=qzopj3jd8lw9rf0cr03tcfgwx&amp;dl=0","Click to download Image")</f>
      </c>
      <c r="B2934" s="0">
        <f>HYPERLINK("https://dl.dropboxusercontent.com/scl/fi/oios4sx4vbwogyd1s4zbe/mens-polo-size-chartswallace.jpg?rlkey=tg4r08mpevv02nz4fori2aww3&amp;dl=0","Click to download SizeChart")</f>
      </c>
      <c r="C2934" s="0" t="inlineStr">
        <is>
          <t>Wallace Men's Performance Polo</t>
        </is>
      </c>
      <c r="D2934" s="0" t="inlineStr">
        <is>
          <t>'99877A</t>
        </is>
      </c>
      <c r="E2934" s="0" t="inlineStr">
        <is>
          <t>ISU WALLACE:99877-DT - XL TALL</t>
        </is>
      </c>
      <c r="F2934" s="0" t="inlineStr">
        <is>
          <t>'000000000000</t>
        </is>
      </c>
      <c r="G2934" s="0" t="inlineStr">
        <is>
          <t>MENS</t>
        </is>
      </c>
      <c r="H2934" s="0" t="inlineStr">
        <is>
          <t>XL TALL</t>
        </is>
      </c>
      <c r="I2934" s="0">
        <v>44.99</v>
      </c>
      <c r="J2934" s="0">
        <v>0</v>
      </c>
    </row>
    <row r="2935" spans="1:10" customHeight="0">
      <c r="A2935" s="0">
        <f>HYPERLINK("https://dl.dropboxusercontent.com/scl/fi/ja2a36hmpbg07pzwl6n37/wallace-02.jpg?rlkey=qzopj3jd8lw9rf0cr03tcfgwx&amp;dl=0","Click to download Image")</f>
      </c>
      <c r="B2935" s="0">
        <f>HYPERLINK("https://dl.dropboxusercontent.com/scl/fi/oios4sx4vbwogyd1s4zbe/mens-polo-size-chartswallace.jpg?rlkey=tg4r08mpevv02nz4fori2aww3&amp;dl=0","Click to download SizeChart")</f>
      </c>
      <c r="C2935" s="0" t="inlineStr">
        <is>
          <t>Wallace Men's Performance Polo</t>
        </is>
      </c>
      <c r="D2935" s="0" t="inlineStr">
        <is>
          <t>'99877A</t>
        </is>
      </c>
      <c r="E2935" s="0" t="inlineStr">
        <is>
          <t>ISU WALLACE:99877-ET - 2XL TALL</t>
        </is>
      </c>
      <c r="F2935" s="0" t="inlineStr">
        <is>
          <t>'000000000000</t>
        </is>
      </c>
      <c r="G2935" s="0" t="inlineStr">
        <is>
          <t>MENS</t>
        </is>
      </c>
      <c r="H2935" s="0" t="inlineStr">
        <is>
          <t>2XL TALL</t>
        </is>
      </c>
      <c r="I2935" s="0">
        <v>44.99</v>
      </c>
      <c r="J2935" s="0">
        <v>0</v>
      </c>
    </row>
    <row r="2936" spans="1:10" customHeight="0">
      <c r="A2936" s="0">
        <f>HYPERLINK("https://dl.dropboxusercontent.com/scl/fi/ja2a36hmpbg07pzwl6n37/wallace-02.jpg?rlkey=qzopj3jd8lw9rf0cr03tcfgwx&amp;dl=0","Click to download Image")</f>
      </c>
      <c r="B2936" s="0">
        <f>HYPERLINK("https://dl.dropboxusercontent.com/scl/fi/oios4sx4vbwogyd1s4zbe/mens-polo-size-chartswallace.jpg?rlkey=tg4r08mpevv02nz4fori2aww3&amp;dl=0","Click to download SizeChart")</f>
      </c>
      <c r="C2936" s="0" t="inlineStr">
        <is>
          <t>Wallace Men's Performance Polo</t>
        </is>
      </c>
      <c r="D2936" s="0" t="inlineStr">
        <is>
          <t>'99877A</t>
        </is>
      </c>
      <c r="E2936" s="0" t="inlineStr">
        <is>
          <t>ISU WALLACE:99877-EB - 2XL BIG</t>
        </is>
      </c>
      <c r="F2936" s="0" t="inlineStr">
        <is>
          <t>'000000000000</t>
        </is>
      </c>
      <c r="G2936" s="0" t="inlineStr">
        <is>
          <t>MENS</t>
        </is>
      </c>
      <c r="H2936" s="0" t="inlineStr">
        <is>
          <t>2XL BIG</t>
        </is>
      </c>
      <c r="I2936" s="0">
        <v>44.99</v>
      </c>
      <c r="J2936" s="0">
        <v>2</v>
      </c>
    </row>
    <row r="2937" spans="1:10" customHeight="0">
      <c r="A2937" s="0">
        <f>HYPERLINK("https://dl.dropboxusercontent.com/scl/fi/ja2a36hmpbg07pzwl6n37/wallace-02.jpg?rlkey=qzopj3jd8lw9rf0cr03tcfgwx&amp;dl=0","Click to download Image")</f>
      </c>
      <c r="B2937" s="0">
        <f>HYPERLINK("https://dl.dropboxusercontent.com/scl/fi/oios4sx4vbwogyd1s4zbe/mens-polo-size-chartswallace.jpg?rlkey=tg4r08mpevv02nz4fori2aww3&amp;dl=0","Click to download SizeChart")</f>
      </c>
      <c r="C2937" s="0" t="inlineStr">
        <is>
          <t>Wallace Men's Performance Polo</t>
        </is>
      </c>
      <c r="D2937" s="0" t="inlineStr">
        <is>
          <t>'99877A</t>
        </is>
      </c>
      <c r="E2937" s="0" t="inlineStr">
        <is>
          <t>ISU WALLACE:99877-FT - 3XL TALL</t>
        </is>
      </c>
      <c r="F2937" s="0" t="inlineStr">
        <is>
          <t>'000000000000</t>
        </is>
      </c>
      <c r="G2937" s="0" t="inlineStr">
        <is>
          <t>MENS</t>
        </is>
      </c>
      <c r="H2937" s="0" t="inlineStr">
        <is>
          <t>3XL TALL</t>
        </is>
      </c>
      <c r="I2937" s="0">
        <v>44.99</v>
      </c>
      <c r="J2937" s="0">
        <v>2</v>
      </c>
    </row>
    <row r="2938" spans="1:10" customHeight="0">
      <c r="A2938" s="0">
        <f>HYPERLINK("https://dl.dropboxusercontent.com/scl/fi/ja2a36hmpbg07pzwl6n37/wallace-02.jpg?rlkey=qzopj3jd8lw9rf0cr03tcfgwx&amp;dl=0","Click to download Image")</f>
      </c>
      <c r="B2938" s="0">
        <f>HYPERLINK("https://dl.dropboxusercontent.com/scl/fi/oios4sx4vbwogyd1s4zbe/mens-polo-size-chartswallace.jpg?rlkey=tg4r08mpevv02nz4fori2aww3&amp;dl=0","Click to download SizeChart")</f>
      </c>
      <c r="C2938" s="0" t="inlineStr">
        <is>
          <t>Wallace Men's Performance Polo</t>
        </is>
      </c>
      <c r="D2938" s="0" t="inlineStr">
        <is>
          <t>'99877A</t>
        </is>
      </c>
      <c r="E2938" s="0" t="inlineStr">
        <is>
          <t>ISU WALLACE:99877-FB - 3XL BIG</t>
        </is>
      </c>
      <c r="F2938" s="0" t="inlineStr">
        <is>
          <t>'000000000000</t>
        </is>
      </c>
      <c r="G2938" s="0" t="inlineStr">
        <is>
          <t>MENS</t>
        </is>
      </c>
      <c r="H2938" s="0" t="inlineStr">
        <is>
          <t>3XL BIG</t>
        </is>
      </c>
      <c r="I2938" s="0">
        <v>44.99</v>
      </c>
      <c r="J2938" s="0">
        <v>3</v>
      </c>
    </row>
    <row r="2939" spans="1:10" customHeight="0">
      <c r="A2939" s="0">
        <f>HYPERLINK("https://dl.dropboxusercontent.com/scl/fi/ja2a36hmpbg07pzwl6n37/wallace-02.jpg?rlkey=qzopj3jd8lw9rf0cr03tcfgwx&amp;dl=0","Click to download Image")</f>
      </c>
      <c r="B2939" s="0">
        <f>HYPERLINK("https://dl.dropboxusercontent.com/scl/fi/oios4sx4vbwogyd1s4zbe/mens-polo-size-chartswallace.jpg?rlkey=tg4r08mpevv02nz4fori2aww3&amp;dl=0","Click to download SizeChart")</f>
      </c>
      <c r="C2939" s="0" t="inlineStr">
        <is>
          <t>Wallace Men's Performance Polo</t>
        </is>
      </c>
      <c r="D2939" s="0" t="inlineStr">
        <is>
          <t>'99877A</t>
        </is>
      </c>
      <c r="E2939" s="0" t="inlineStr">
        <is>
          <t>ISU WALLACE:99877-GT - 4XL TALL</t>
        </is>
      </c>
      <c r="F2939" s="0" t="inlineStr">
        <is>
          <t>'000000000000</t>
        </is>
      </c>
      <c r="G2939" s="0" t="inlineStr">
        <is>
          <t>MENS</t>
        </is>
      </c>
      <c r="H2939" s="0" t="inlineStr">
        <is>
          <t>4XL TALL</t>
        </is>
      </c>
      <c r="I2939" s="0">
        <v>44.99</v>
      </c>
      <c r="J2939" s="0">
        <v>6</v>
      </c>
    </row>
    <row r="2940" spans="1:10" customHeight="0">
      <c r="A2940" s="0">
        <f>HYPERLINK("https://dl.dropboxusercontent.com/scl/fi/ja2a36hmpbg07pzwl6n37/wallace-02.jpg?rlkey=qzopj3jd8lw9rf0cr03tcfgwx&amp;dl=0","Click to download Image")</f>
      </c>
      <c r="B2940" s="0">
        <f>HYPERLINK("https://dl.dropboxusercontent.com/scl/fi/oios4sx4vbwogyd1s4zbe/mens-polo-size-chartswallace.jpg?rlkey=tg4r08mpevv02nz4fori2aww3&amp;dl=0","Click to download SizeChart")</f>
      </c>
      <c r="C2940" s="0" t="inlineStr">
        <is>
          <t>Wallace Men's Performance Polo</t>
        </is>
      </c>
      <c r="D2940" s="0" t="inlineStr">
        <is>
          <t>'99877A</t>
        </is>
      </c>
      <c r="E2940" s="0" t="inlineStr">
        <is>
          <t>ISU WALLACE:99877-GB - 4XL BIG</t>
        </is>
      </c>
      <c r="F2940" s="0" t="inlineStr">
        <is>
          <t>'000000000000</t>
        </is>
      </c>
      <c r="G2940" s="0" t="inlineStr">
        <is>
          <t>MENS</t>
        </is>
      </c>
      <c r="H2940" s="0" t="inlineStr">
        <is>
          <t>4XL BIG</t>
        </is>
      </c>
      <c r="I2940" s="0">
        <v>44.99</v>
      </c>
      <c r="J2940" s="0">
        <v>5</v>
      </c>
    </row>
    <row r="2941" spans="1:10" customHeight="0">
      <c r="A2941" s="0">
        <f>HYPERLINK("https://dl.dropboxusercontent.com/scl/fi/ja2a36hmpbg07pzwl6n37/wallace-02.jpg?rlkey=qzopj3jd8lw9rf0cr03tcfgwx&amp;dl=0","Click to download Image")</f>
      </c>
      <c r="B2941" s="0">
        <f>HYPERLINK("https://dl.dropboxusercontent.com/scl/fi/oios4sx4vbwogyd1s4zbe/mens-polo-size-chartswallace.jpg?rlkey=tg4r08mpevv02nz4fori2aww3&amp;dl=0","Click to download SizeChart")</f>
      </c>
      <c r="C2941" s="0" t="inlineStr">
        <is>
          <t>Wallace Men's Performance Polo</t>
        </is>
      </c>
      <c r="D2941" s="0" t="inlineStr">
        <is>
          <t>'99877A</t>
        </is>
      </c>
      <c r="E2941" s="0" t="inlineStr">
        <is>
          <t>ISU WALLACE:99877-HT - 5XL TALL</t>
        </is>
      </c>
      <c r="F2941" s="0" t="inlineStr">
        <is>
          <t>'000000000000</t>
        </is>
      </c>
      <c r="G2941" s="0" t="inlineStr">
        <is>
          <t>MENS</t>
        </is>
      </c>
      <c r="H2941" s="0" t="inlineStr">
        <is>
          <t>5XL TALL</t>
        </is>
      </c>
      <c r="I2941" s="0">
        <v>44.99</v>
      </c>
      <c r="J2941" s="0">
        <v>6</v>
      </c>
    </row>
    <row r="2942" spans="1:10" customHeight="0">
      <c r="A2942" s="0">
        <f>HYPERLINK("https://dl.dropboxusercontent.com/scl/fi/ja2a36hmpbg07pzwl6n37/wallace-02.jpg?rlkey=qzopj3jd8lw9rf0cr03tcfgwx&amp;dl=0","Click to download Image")</f>
      </c>
      <c r="B2942" s="0">
        <f>HYPERLINK("https://dl.dropboxusercontent.com/scl/fi/oios4sx4vbwogyd1s4zbe/mens-polo-size-chartswallace.jpg?rlkey=tg4r08mpevv02nz4fori2aww3&amp;dl=0","Click to download SizeChart")</f>
      </c>
      <c r="C2942" s="0" t="inlineStr">
        <is>
          <t>Wallace Men's Performance Polo</t>
        </is>
      </c>
      <c r="D2942" s="0" t="inlineStr">
        <is>
          <t>'99877A</t>
        </is>
      </c>
      <c r="E2942" s="0" t="inlineStr">
        <is>
          <t>ISU WALLACE:99877-HB - 5XL BIG</t>
        </is>
      </c>
      <c r="F2942" s="0" t="inlineStr">
        <is>
          <t>'000000000000</t>
        </is>
      </c>
      <c r="G2942" s="0" t="inlineStr">
        <is>
          <t>MENS</t>
        </is>
      </c>
      <c r="H2942" s="0" t="inlineStr">
        <is>
          <t>5XL BIG</t>
        </is>
      </c>
      <c r="I2942" s="0">
        <v>44.99</v>
      </c>
      <c r="J2942" s="0">
        <v>6</v>
      </c>
    </row>
    <row r="2943" spans="1:10" customHeight="0">
      <c r="A2943" s="0">
        <f>HYPERLINK("https://dl.dropboxusercontent.com/scl/fi/898hyewlpqguwhwzu3fzi/108932-af.jpg?rlkey=jikpaazx9w1rtk3s3rtqtpzw6&amp;dl=0","Click to download Image")</f>
      </c>
      <c r="B2943" s="0">
        <f>HYPERLINK("https://dl.dropboxusercontent.com/scl/fi/iqvi8q0582vf6kkjzxkkk/womens-size-chartsrosalynn.jpg?rlkey=gk8ovm1lfrt41aroabg8colqu&amp;dl=0","Click to download SizeChart")</f>
      </c>
      <c r="C2943" s="0" t="inlineStr">
        <is>
          <t>Rosalynn Women's Poly Shell Jacket</t>
        </is>
      </c>
      <c r="D2943" s="0" t="inlineStr">
        <is>
          <t>'108932</t>
        </is>
      </c>
      <c r="E2943" s="0" t="inlineStr">
        <is>
          <t>ISU ROSALYNN:108932A-S</t>
        </is>
      </c>
      <c r="F2943" s="0" t="inlineStr">
        <is>
          <t>'800108932018</t>
        </is>
      </c>
      <c r="G2943" s="0" t="inlineStr">
        <is>
          <t>WOMENS</t>
        </is>
      </c>
      <c r="H2943" s="0" t="inlineStr">
        <is>
          <t>S</t>
        </is>
      </c>
      <c r="I2943" s="0">
        <v>89.99</v>
      </c>
      <c r="J2943" s="0">
        <v>6</v>
      </c>
    </row>
    <row r="2944" spans="1:10" customHeight="0">
      <c r="A2944" s="0">
        <f>HYPERLINK("https://dl.dropboxusercontent.com/scl/fi/898hyewlpqguwhwzu3fzi/108932-af.jpg?rlkey=jikpaazx9w1rtk3s3rtqtpzw6&amp;dl=0","Click to download Image")</f>
      </c>
      <c r="B2944" s="0">
        <f>HYPERLINK("https://dl.dropboxusercontent.com/scl/fi/iqvi8q0582vf6kkjzxkkk/womens-size-chartsrosalynn.jpg?rlkey=gk8ovm1lfrt41aroabg8colqu&amp;dl=0","Click to download SizeChart")</f>
      </c>
      <c r="C2944" s="0" t="inlineStr">
        <is>
          <t>Rosalynn Women's Poly Shell Jacket</t>
        </is>
      </c>
      <c r="D2944" s="0" t="inlineStr">
        <is>
          <t>'108932</t>
        </is>
      </c>
      <c r="E2944" s="0" t="inlineStr">
        <is>
          <t>ISU ROSALYNN:108932B-M</t>
        </is>
      </c>
      <c r="F2944" s="0" t="inlineStr">
        <is>
          <t>'800108932025</t>
        </is>
      </c>
      <c r="G2944" s="0" t="inlineStr">
        <is>
          <t>WOMENS</t>
        </is>
      </c>
      <c r="H2944" s="0" t="inlineStr">
        <is>
          <t>M</t>
        </is>
      </c>
      <c r="I2944" s="0">
        <v>89.99</v>
      </c>
      <c r="J2944" s="0">
        <v>14</v>
      </c>
    </row>
    <row r="2945" spans="1:10" customHeight="0">
      <c r="A2945" s="0">
        <f>HYPERLINK("https://dl.dropboxusercontent.com/scl/fi/898hyewlpqguwhwzu3fzi/108932-af.jpg?rlkey=jikpaazx9w1rtk3s3rtqtpzw6&amp;dl=0","Click to download Image")</f>
      </c>
      <c r="B2945" s="0">
        <f>HYPERLINK("https://dl.dropboxusercontent.com/scl/fi/iqvi8q0582vf6kkjzxkkk/womens-size-chartsrosalynn.jpg?rlkey=gk8ovm1lfrt41aroabg8colqu&amp;dl=0","Click to download SizeChart")</f>
      </c>
      <c r="C2945" s="0" t="inlineStr">
        <is>
          <t>Rosalynn Women's Poly Shell Jacket</t>
        </is>
      </c>
      <c r="D2945" s="0" t="inlineStr">
        <is>
          <t>'108932</t>
        </is>
      </c>
      <c r="E2945" s="0" t="inlineStr">
        <is>
          <t>ISU ROSALYNN:108932C-L</t>
        </is>
      </c>
      <c r="F2945" s="0" t="inlineStr">
        <is>
          <t>'800108932032</t>
        </is>
      </c>
      <c r="G2945" s="0" t="inlineStr">
        <is>
          <t>WOMENS</t>
        </is>
      </c>
      <c r="H2945" s="0" t="inlineStr">
        <is>
          <t>L</t>
        </is>
      </c>
      <c r="I2945" s="0">
        <v>89.99</v>
      </c>
      <c r="J2945" s="0">
        <v>13</v>
      </c>
    </row>
    <row r="2946" spans="1:10" customHeight="0">
      <c r="A2946" s="0">
        <f>HYPERLINK("https://dl.dropboxusercontent.com/scl/fi/898hyewlpqguwhwzu3fzi/108932-af.jpg?rlkey=jikpaazx9w1rtk3s3rtqtpzw6&amp;dl=0","Click to download Image")</f>
      </c>
      <c r="B2946" s="0">
        <f>HYPERLINK("https://dl.dropboxusercontent.com/scl/fi/iqvi8q0582vf6kkjzxkkk/womens-size-chartsrosalynn.jpg?rlkey=gk8ovm1lfrt41aroabg8colqu&amp;dl=0","Click to download SizeChart")</f>
      </c>
      <c r="C2946" s="0" t="inlineStr">
        <is>
          <t>Rosalynn Women's Poly Shell Jacket</t>
        </is>
      </c>
      <c r="D2946" s="0" t="inlineStr">
        <is>
          <t>'108932</t>
        </is>
      </c>
      <c r="E2946" s="0" t="inlineStr">
        <is>
          <t>ISU ROSALYNN:108932D-XL</t>
        </is>
      </c>
      <c r="F2946" s="0" t="inlineStr">
        <is>
          <t>'800108932049</t>
        </is>
      </c>
      <c r="G2946" s="0" t="inlineStr">
        <is>
          <t>WOMENS</t>
        </is>
      </c>
      <c r="H2946" s="0" t="inlineStr">
        <is>
          <t>XL</t>
        </is>
      </c>
      <c r="I2946" s="0">
        <v>89.99</v>
      </c>
      <c r="J2946" s="0">
        <v>1</v>
      </c>
    </row>
    <row r="2947" spans="1:10" customHeight="0">
      <c r="A2947" s="0">
        <f>HYPERLINK("https://dl.dropboxusercontent.com/scl/fi/898hyewlpqguwhwzu3fzi/108932-af.jpg?rlkey=jikpaazx9w1rtk3s3rtqtpzw6&amp;dl=0","Click to download Image")</f>
      </c>
      <c r="B2947" s="0">
        <f>HYPERLINK("https://dl.dropboxusercontent.com/scl/fi/iqvi8q0582vf6kkjzxkkk/womens-size-chartsrosalynn.jpg?rlkey=gk8ovm1lfrt41aroabg8colqu&amp;dl=0","Click to download SizeChart")</f>
      </c>
      <c r="C2947" s="0" t="inlineStr">
        <is>
          <t>Rosalynn Women's Poly Shell Jacket</t>
        </is>
      </c>
      <c r="D2947" s="0" t="inlineStr">
        <is>
          <t>'108932</t>
        </is>
      </c>
      <c r="E2947" s="0" t="inlineStr">
        <is>
          <t>ISU ROSALYNN:108932E-2XL</t>
        </is>
      </c>
      <c r="F2947" s="0" t="inlineStr">
        <is>
          <t>'800108932056</t>
        </is>
      </c>
      <c r="G2947" s="0" t="inlineStr">
        <is>
          <t>WOMENS</t>
        </is>
      </c>
      <c r="H2947" s="0" t="inlineStr">
        <is>
          <t>2XL</t>
        </is>
      </c>
      <c r="I2947" s="0">
        <v>91.99</v>
      </c>
      <c r="J2947" s="0">
        <v>1</v>
      </c>
    </row>
    <row r="2948" spans="1:10" customHeight="0">
      <c r="A2948" s="0">
        <f>HYPERLINK("https://dl.dropboxusercontent.com/scl/fi/898hyewlpqguwhwzu3fzi/108932-af.jpg?rlkey=jikpaazx9w1rtk3s3rtqtpzw6&amp;dl=0","Click to download Image")</f>
      </c>
      <c r="B2948" s="0">
        <f>HYPERLINK("https://dl.dropboxusercontent.com/scl/fi/iqvi8q0582vf6kkjzxkkk/womens-size-chartsrosalynn.jpg?rlkey=gk8ovm1lfrt41aroabg8colqu&amp;dl=0","Click to download SizeChart")</f>
      </c>
      <c r="C2948" s="0" t="inlineStr">
        <is>
          <t>Rosalynn Women's Poly Shell Jacket</t>
        </is>
      </c>
      <c r="D2948" s="0" t="inlineStr">
        <is>
          <t>'108932</t>
        </is>
      </c>
      <c r="E2948" s="0" t="inlineStr">
        <is>
          <t>ISU ROSALYNN:108932F-3XL</t>
        </is>
      </c>
      <c r="F2948" s="0" t="inlineStr">
        <is>
          <t>'800108932063</t>
        </is>
      </c>
      <c r="G2948" s="0" t="inlineStr">
        <is>
          <t>WOMENS</t>
        </is>
      </c>
      <c r="H2948" s="0" t="inlineStr">
        <is>
          <t>3XL</t>
        </is>
      </c>
      <c r="I2948" s="0">
        <v>91.99</v>
      </c>
      <c r="J2948" s="0">
        <v>3</v>
      </c>
    </row>
    <row r="2949" spans="1:10" customHeight="0">
      <c r="A2949" s="0">
        <f>HYPERLINK("https://dl.dropboxusercontent.com/scl/fi/nl9qklwuhpg721zttv3bu/tabby-03.jpg?rlkey=ykbyuvmhvdflbb9sjl8qvujw8&amp;dl=0","Click to download Image")</f>
      </c>
      <c r="B2949" s="0">
        <f>HYPERLINK("https://dl.dropboxusercontent.com/scl/fi/xeuhy1j3czu3vwzaxpj58/size-chartladies-g.jpg?rlkey=hf1v4kcuw96c0sn9yj7mkotxn&amp;dl=0","Click to download SizeChart")</f>
      </c>
      <c r="C2949" s="0" t="inlineStr">
        <is>
          <t>Tabby Women's Tank Top</t>
        </is>
      </c>
      <c r="D2949" s="0" t="inlineStr">
        <is>
          <t>'97264</t>
        </is>
      </c>
      <c r="E2949" s="0" t="inlineStr">
        <is>
          <t>TABBY:97264A-S</t>
        </is>
      </c>
      <c r="F2949" s="0" t="inlineStr">
        <is>
          <t>'000000000000</t>
        </is>
      </c>
      <c r="G2949" s="0" t="inlineStr">
        <is>
          <t>WOMENS</t>
        </is>
      </c>
      <c r="H2949" s="0" t="inlineStr">
        <is>
          <t>S</t>
        </is>
      </c>
      <c r="I2949" s="0">
        <v>39.99</v>
      </c>
      <c r="J2949" s="0">
        <v>19</v>
      </c>
    </row>
    <row r="2950" spans="1:10" customHeight="0">
      <c r="A2950" s="0">
        <f>HYPERLINK("https://dl.dropboxusercontent.com/scl/fi/nl9qklwuhpg721zttv3bu/tabby-03.jpg?rlkey=ykbyuvmhvdflbb9sjl8qvujw8&amp;dl=0","Click to download Image")</f>
      </c>
      <c r="B2950" s="0">
        <f>HYPERLINK("https://dl.dropboxusercontent.com/scl/fi/xeuhy1j3czu3vwzaxpj58/size-chartladies-g.jpg?rlkey=hf1v4kcuw96c0sn9yj7mkotxn&amp;dl=0","Click to download SizeChart")</f>
      </c>
      <c r="C2950" s="0" t="inlineStr">
        <is>
          <t>Tabby Women's Tank Top</t>
        </is>
      </c>
      <c r="D2950" s="0" t="inlineStr">
        <is>
          <t>'97264</t>
        </is>
      </c>
      <c r="E2950" s="0" t="inlineStr">
        <is>
          <t>TABBY:97264B-M</t>
        </is>
      </c>
      <c r="F2950" s="0" t="inlineStr">
        <is>
          <t>'000000000000</t>
        </is>
      </c>
      <c r="G2950" s="0" t="inlineStr">
        <is>
          <t>WOMENS</t>
        </is>
      </c>
      <c r="H2950" s="0" t="inlineStr">
        <is>
          <t>M</t>
        </is>
      </c>
      <c r="I2950" s="0">
        <v>39.99</v>
      </c>
      <c r="J2950" s="0">
        <v>4</v>
      </c>
    </row>
    <row r="2951" spans="1:10" customHeight="0">
      <c r="A2951" s="0">
        <f>HYPERLINK("https://dl.dropboxusercontent.com/scl/fi/nl9qklwuhpg721zttv3bu/tabby-03.jpg?rlkey=ykbyuvmhvdflbb9sjl8qvujw8&amp;dl=0","Click to download Image")</f>
      </c>
      <c r="B2951" s="0">
        <f>HYPERLINK("https://dl.dropboxusercontent.com/scl/fi/xeuhy1j3czu3vwzaxpj58/size-chartladies-g.jpg?rlkey=hf1v4kcuw96c0sn9yj7mkotxn&amp;dl=0","Click to download SizeChart")</f>
      </c>
      <c r="C2951" s="0" t="inlineStr">
        <is>
          <t>Tabby Women's Tank Top</t>
        </is>
      </c>
      <c r="D2951" s="0" t="inlineStr">
        <is>
          <t>'97264</t>
        </is>
      </c>
      <c r="E2951" s="0" t="inlineStr">
        <is>
          <t>TABBY:97264C-L</t>
        </is>
      </c>
      <c r="F2951" s="0" t="inlineStr">
        <is>
          <t>'000000000000</t>
        </is>
      </c>
      <c r="G2951" s="0" t="inlineStr">
        <is>
          <t>WOMENS</t>
        </is>
      </c>
      <c r="H2951" s="0" t="inlineStr">
        <is>
          <t>L</t>
        </is>
      </c>
      <c r="I2951" s="0">
        <v>39.99</v>
      </c>
      <c r="J2951" s="0">
        <v>35</v>
      </c>
    </row>
    <row r="2952" spans="1:10" customHeight="0">
      <c r="A2952" s="0">
        <f>HYPERLINK("https://dl.dropboxusercontent.com/scl/fi/nl9qklwuhpg721zttv3bu/tabby-03.jpg?rlkey=ykbyuvmhvdflbb9sjl8qvujw8&amp;dl=0","Click to download Image")</f>
      </c>
      <c r="B2952" s="0">
        <f>HYPERLINK("https://dl.dropboxusercontent.com/scl/fi/xeuhy1j3czu3vwzaxpj58/size-chartladies-g.jpg?rlkey=hf1v4kcuw96c0sn9yj7mkotxn&amp;dl=0","Click to download SizeChart")</f>
      </c>
      <c r="C2952" s="0" t="inlineStr">
        <is>
          <t>Tabby Women's Tank Top</t>
        </is>
      </c>
      <c r="D2952" s="0" t="inlineStr">
        <is>
          <t>'97264</t>
        </is>
      </c>
      <c r="E2952" s="0" t="inlineStr">
        <is>
          <t>TABBY:97264D-XL</t>
        </is>
      </c>
      <c r="F2952" s="0" t="inlineStr">
        <is>
          <t>'000000000000</t>
        </is>
      </c>
      <c r="G2952" s="0" t="inlineStr">
        <is>
          <t>WOMENS</t>
        </is>
      </c>
      <c r="H2952" s="0" t="inlineStr">
        <is>
          <t>XL</t>
        </is>
      </c>
      <c r="I2952" s="0">
        <v>39.99</v>
      </c>
      <c r="J2952" s="0">
        <v>42</v>
      </c>
    </row>
    <row r="2953" spans="1:10" customHeight="0">
      <c r="A2953" s="0">
        <f>HYPERLINK("https://dl.dropboxusercontent.com/scl/fi/nl9qklwuhpg721zttv3bu/tabby-03.jpg?rlkey=ykbyuvmhvdflbb9sjl8qvujw8&amp;dl=0","Click to download Image")</f>
      </c>
      <c r="B2953" s="0">
        <f>HYPERLINK("https://dl.dropboxusercontent.com/scl/fi/xeuhy1j3czu3vwzaxpj58/size-chartladies-g.jpg?rlkey=hf1v4kcuw96c0sn9yj7mkotxn&amp;dl=0","Click to download SizeChart")</f>
      </c>
      <c r="C2953" s="0" t="inlineStr">
        <is>
          <t>Tabby Women's Tank Top</t>
        </is>
      </c>
      <c r="D2953" s="0" t="inlineStr">
        <is>
          <t>'97264</t>
        </is>
      </c>
      <c r="E2953" s="0" t="inlineStr">
        <is>
          <t>TABBY:97264E-2XL</t>
        </is>
      </c>
      <c r="F2953" s="0" t="inlineStr">
        <is>
          <t>'000000000000</t>
        </is>
      </c>
      <c r="G2953" s="0" t="inlineStr">
        <is>
          <t>WOMENS</t>
        </is>
      </c>
      <c r="H2953" s="0" t="inlineStr">
        <is>
          <t>2XL</t>
        </is>
      </c>
      <c r="I2953" s="0">
        <v>39.99</v>
      </c>
      <c r="J2953" s="0">
        <v>9</v>
      </c>
    </row>
    <row r="2954" spans="1:10" customHeight="0">
      <c r="A2954" s="0">
        <f>HYPERLINK("https://dl.dropboxusercontent.com/scl/fi/3tv3tnswl8nqukslr0626/104571af04932.jpg?rlkey=wio6m4er84vtsneo0u1xq31qg&amp;dl=0","Click to download Image")</f>
      </c>
      <c r="B2954" s="0">
        <f>HYPERLINK("https://dl.dropboxusercontent.com/scl/fi/fkctsygm3xvfz61agh0cp/womens-short-sleeve-size-chartspenny.jpg?rlkey=lvvvzhnzqqgmqj4trq0su5fmk&amp;dl=0","Click to download SizeChart")</f>
      </c>
      <c r="C2954" s="0" t="inlineStr">
        <is>
          <t>Penny Women's T-Shirt</t>
        </is>
      </c>
      <c r="D2954" s="0" t="inlineStr">
        <is>
          <t>'104571</t>
        </is>
      </c>
      <c r="E2954" s="0" t="inlineStr">
        <is>
          <t>PENNY:104571A-S</t>
        </is>
      </c>
      <c r="F2954" s="0" t="inlineStr">
        <is>
          <t>'080010457101</t>
        </is>
      </c>
      <c r="G2954" s="0" t="inlineStr">
        <is>
          <t>WOMENS</t>
        </is>
      </c>
      <c r="H2954" s="0" t="inlineStr">
        <is>
          <t>S</t>
        </is>
      </c>
      <c r="I2954" s="0">
        <v>31.99</v>
      </c>
      <c r="J2954" s="0">
        <v>9</v>
      </c>
    </row>
    <row r="2955" spans="1:10" customHeight="0">
      <c r="A2955" s="0">
        <f>HYPERLINK("https://dl.dropboxusercontent.com/scl/fi/3tv3tnswl8nqukslr0626/104571af04932.jpg?rlkey=wio6m4er84vtsneo0u1xq31qg&amp;dl=0","Click to download Image")</f>
      </c>
      <c r="B2955" s="0">
        <f>HYPERLINK("https://dl.dropboxusercontent.com/scl/fi/fkctsygm3xvfz61agh0cp/womens-short-sleeve-size-chartspenny.jpg?rlkey=lvvvzhnzqqgmqj4trq0su5fmk&amp;dl=0","Click to download SizeChart")</f>
      </c>
      <c r="C2955" s="0" t="inlineStr">
        <is>
          <t>Penny Women's T-Shirt</t>
        </is>
      </c>
      <c r="D2955" s="0" t="inlineStr">
        <is>
          <t>'104571</t>
        </is>
      </c>
      <c r="E2955" s="0" t="inlineStr">
        <is>
          <t>PENNY:104571B-M</t>
        </is>
      </c>
      <c r="F2955" s="0" t="inlineStr">
        <is>
          <t>'080010457102</t>
        </is>
      </c>
      <c r="G2955" s="0" t="inlineStr">
        <is>
          <t>WOMENS</t>
        </is>
      </c>
      <c r="H2955" s="0" t="inlineStr">
        <is>
          <t>M</t>
        </is>
      </c>
      <c r="I2955" s="0">
        <v>31.99</v>
      </c>
      <c r="J2955" s="0">
        <v>13</v>
      </c>
    </row>
    <row r="2956" spans="1:10" customHeight="0">
      <c r="A2956" s="0">
        <f>HYPERLINK("https://dl.dropboxusercontent.com/scl/fi/3tv3tnswl8nqukslr0626/104571af04932.jpg?rlkey=wio6m4er84vtsneo0u1xq31qg&amp;dl=0","Click to download Image")</f>
      </c>
      <c r="B2956" s="0">
        <f>HYPERLINK("https://dl.dropboxusercontent.com/scl/fi/fkctsygm3xvfz61agh0cp/womens-short-sleeve-size-chartspenny.jpg?rlkey=lvvvzhnzqqgmqj4trq0su5fmk&amp;dl=0","Click to download SizeChart")</f>
      </c>
      <c r="C2956" s="0" t="inlineStr">
        <is>
          <t>Penny Women's T-Shirt</t>
        </is>
      </c>
      <c r="D2956" s="0" t="inlineStr">
        <is>
          <t>'104571</t>
        </is>
      </c>
      <c r="E2956" s="0" t="inlineStr">
        <is>
          <t>PENNY:104571C-L</t>
        </is>
      </c>
      <c r="F2956" s="0" t="inlineStr">
        <is>
          <t>'080010457103</t>
        </is>
      </c>
      <c r="G2956" s="0" t="inlineStr">
        <is>
          <t>WOMENS</t>
        </is>
      </c>
      <c r="H2956" s="0" t="inlineStr">
        <is>
          <t>L</t>
        </is>
      </c>
      <c r="I2956" s="0">
        <v>31.99</v>
      </c>
      <c r="J2956" s="0">
        <v>22</v>
      </c>
    </row>
    <row r="2957" spans="1:10" customHeight="0">
      <c r="A2957" s="0">
        <f>HYPERLINK("https://dl.dropboxusercontent.com/scl/fi/3tv3tnswl8nqukslr0626/104571af04932.jpg?rlkey=wio6m4er84vtsneo0u1xq31qg&amp;dl=0","Click to download Image")</f>
      </c>
      <c r="B2957" s="0">
        <f>HYPERLINK("https://dl.dropboxusercontent.com/scl/fi/fkctsygm3xvfz61agh0cp/womens-short-sleeve-size-chartspenny.jpg?rlkey=lvvvzhnzqqgmqj4trq0su5fmk&amp;dl=0","Click to download SizeChart")</f>
      </c>
      <c r="C2957" s="0" t="inlineStr">
        <is>
          <t>Penny Women's T-Shirt</t>
        </is>
      </c>
      <c r="D2957" s="0" t="inlineStr">
        <is>
          <t>'104571</t>
        </is>
      </c>
      <c r="E2957" s="0" t="inlineStr">
        <is>
          <t>PENNY:104571D-XL</t>
        </is>
      </c>
      <c r="F2957" s="0" t="inlineStr">
        <is>
          <t>'080010457104</t>
        </is>
      </c>
      <c r="G2957" s="0" t="inlineStr">
        <is>
          <t>WOMENS</t>
        </is>
      </c>
      <c r="H2957" s="0" t="inlineStr">
        <is>
          <t>XL</t>
        </is>
      </c>
      <c r="I2957" s="0">
        <v>31.99</v>
      </c>
      <c r="J2957" s="0">
        <v>26</v>
      </c>
    </row>
    <row r="2958" spans="1:10" customHeight="0">
      <c r="A2958" s="0">
        <f>HYPERLINK("https://dl.dropboxusercontent.com/scl/fi/3tv3tnswl8nqukslr0626/104571af04932.jpg?rlkey=wio6m4er84vtsneo0u1xq31qg&amp;dl=0","Click to download Image")</f>
      </c>
      <c r="B2958" s="0">
        <f>HYPERLINK("https://dl.dropboxusercontent.com/scl/fi/fkctsygm3xvfz61agh0cp/womens-short-sleeve-size-chartspenny.jpg?rlkey=lvvvzhnzqqgmqj4trq0su5fmk&amp;dl=0","Click to download SizeChart")</f>
      </c>
      <c r="C2958" s="0" t="inlineStr">
        <is>
          <t>Penny Women's T-Shirt</t>
        </is>
      </c>
      <c r="D2958" s="0" t="inlineStr">
        <is>
          <t>'104571</t>
        </is>
      </c>
      <c r="E2958" s="0" t="inlineStr">
        <is>
          <t>PENNY:104571E-2XL</t>
        </is>
      </c>
      <c r="F2958" s="0" t="inlineStr">
        <is>
          <t>'080010457105</t>
        </is>
      </c>
      <c r="G2958" s="0" t="inlineStr">
        <is>
          <t>WOMENS</t>
        </is>
      </c>
      <c r="H2958" s="0" t="inlineStr">
        <is>
          <t>2XL</t>
        </is>
      </c>
      <c r="I2958" s="0">
        <v>33.99</v>
      </c>
      <c r="J2958" s="0">
        <v>4</v>
      </c>
    </row>
    <row r="2959" spans="1:10" customHeight="0">
      <c r="A2959" s="0">
        <f>HYPERLINK("https://dl.dropboxusercontent.com/scl/fi/3tv3tnswl8nqukslr0626/104571af04932.jpg?rlkey=wio6m4er84vtsneo0u1xq31qg&amp;dl=0","Click to download Image")</f>
      </c>
      <c r="B2959" s="0">
        <f>HYPERLINK("https://dl.dropboxusercontent.com/scl/fi/fkctsygm3xvfz61agh0cp/womens-short-sleeve-size-chartspenny.jpg?rlkey=lvvvzhnzqqgmqj4trq0su5fmk&amp;dl=0","Click to download SizeChart")</f>
      </c>
      <c r="C2959" s="0" t="inlineStr">
        <is>
          <t>Penny Women's T-Shirt</t>
        </is>
      </c>
      <c r="D2959" s="0" t="inlineStr">
        <is>
          <t>'104571</t>
        </is>
      </c>
      <c r="E2959" s="0" t="inlineStr">
        <is>
          <t>PENNY:104571F-3XL</t>
        </is>
      </c>
      <c r="F2959" s="0" t="inlineStr">
        <is>
          <t>'080010457106</t>
        </is>
      </c>
      <c r="G2959" s="0" t="inlineStr">
        <is>
          <t>WOMENS</t>
        </is>
      </c>
      <c r="H2959" s="0" t="inlineStr">
        <is>
          <t>3XL</t>
        </is>
      </c>
      <c r="I2959" s="0">
        <v>33.99</v>
      </c>
      <c r="J2959" s="0">
        <v>16</v>
      </c>
    </row>
    <row r="2960" spans="1:10" customHeight="0">
      <c r="A2960" s="0">
        <f>HYPERLINK("https://dl.dropboxusercontent.com/scl/fi/13ystmsal7okawt2jvtir/isumurphy90769.jpg?rlkey=b4sy4ec4c5sw47b49v8bmu5bl&amp;dl=0","Click to download Image")</f>
      </c>
      <c r="C2960" s="0" t="inlineStr">
        <is>
          <t>Murphy Scarf OSFM</t>
        </is>
      </c>
      <c r="D2960" s="0" t="inlineStr">
        <is>
          <t>'109227</t>
        </is>
      </c>
      <c r="E2960" s="0" t="inlineStr">
        <is>
          <t>ISU MURPHY:109227</t>
        </is>
      </c>
      <c r="F2960" s="0" t="inlineStr">
        <is>
          <t>'900109227011</t>
        </is>
      </c>
      <c r="I2960" s="0">
        <v>23.99</v>
      </c>
      <c r="J2960" s="0">
        <v>118</v>
      </c>
    </row>
    <row r="2961" spans="1:10" customHeight="0">
      <c r="A2961" s="0">
        <f>HYPERLINK("https://dl.dropboxusercontent.com/scl/fi/1qnnuz5vimpafok6jrcpq/sundress-03.jpg?rlkey=7rjcdpzp4pgnhs4ue7jxusx9v&amp;dl=0","Click to download Image")</f>
      </c>
      <c r="B2961" s="0">
        <f>HYPERLINK("https://dl.dropboxusercontent.com/scl/fi/dh7qe7ninovt1vuuvhhk4/size-chartsinfant-sundress-b.jpg?rlkey=be1mtgd7ovy9ek4uc7n4x5zm2&amp;dl=0","Click to download SizeChart")</f>
      </c>
      <c r="C2961" s="0" t="inlineStr">
        <is>
          <t>Ruffle Sundress Toddler</t>
        </is>
      </c>
      <c r="D2961" s="0" t="inlineStr">
        <is>
          <t>'95616</t>
        </is>
      </c>
      <c r="E2961" s="0" t="inlineStr">
        <is>
          <t>SUN DRESS:95616E-3T</t>
        </is>
      </c>
      <c r="F2961" s="0" t="inlineStr">
        <is>
          <t>'000000000000</t>
        </is>
      </c>
      <c r="G2961" s="0" t="inlineStr">
        <is>
          <t>TODDLER</t>
        </is>
      </c>
      <c r="H2961" s="0" t="inlineStr">
        <is>
          <t>3T</t>
        </is>
      </c>
      <c r="I2961" s="0">
        <v>29.99</v>
      </c>
      <c r="J2961" s="0">
        <v>33</v>
      </c>
    </row>
    <row r="2962" spans="1:10" customHeight="0">
      <c r="A2962" s="0">
        <f>HYPERLINK("https://dl.dropboxusercontent.com/scl/fi/1qnnuz5vimpafok6jrcpq/sundress-03.jpg?rlkey=7rjcdpzp4pgnhs4ue7jxusx9v&amp;dl=0","Click to download Image")</f>
      </c>
      <c r="B2962" s="0">
        <f>HYPERLINK("https://dl.dropboxusercontent.com/scl/fi/dh7qe7ninovt1vuuvhhk4/size-chartsinfant-sundress-b.jpg?rlkey=be1mtgd7ovy9ek4uc7n4x5zm2&amp;dl=0","Click to download SizeChart")</f>
      </c>
      <c r="C2962" s="0" t="inlineStr">
        <is>
          <t>Ruffle Sundress Toddler</t>
        </is>
      </c>
      <c r="D2962" s="0" t="inlineStr">
        <is>
          <t>'95616</t>
        </is>
      </c>
      <c r="E2962" s="0" t="inlineStr">
        <is>
          <t>SUN DRESS:95616F-4T</t>
        </is>
      </c>
      <c r="F2962" s="0" t="inlineStr">
        <is>
          <t>'000000000000</t>
        </is>
      </c>
      <c r="G2962" s="0" t="inlineStr">
        <is>
          <t>TODDLER</t>
        </is>
      </c>
      <c r="H2962" s="0" t="inlineStr">
        <is>
          <t>4T</t>
        </is>
      </c>
      <c r="I2962" s="0">
        <v>29.99</v>
      </c>
      <c r="J2962" s="0">
        <v>18</v>
      </c>
    </row>
    <row r="2963" spans="1:10" customHeight="0">
      <c r="A2963" s="0">
        <f>HYPERLINK("https://dl.dropboxusercontent.com/scl/fi/1qnnuz5vimpafok6jrcpq/sundress-03.jpg?rlkey=7rjcdpzp4pgnhs4ue7jxusx9v&amp;dl=0","Click to download Image")</f>
      </c>
      <c r="B2963" s="0">
        <f>HYPERLINK("https://dl.dropboxusercontent.com/scl/fi/dh7qe7ninovt1vuuvhhk4/size-chartsinfant-sundress-b.jpg?rlkey=be1mtgd7ovy9ek4uc7n4x5zm2&amp;dl=0","Click to download SizeChart")</f>
      </c>
      <c r="C2963" s="0" t="inlineStr">
        <is>
          <t>Ruffle Sundress Toddler</t>
        </is>
      </c>
      <c r="D2963" s="0" t="inlineStr">
        <is>
          <t>'95616</t>
        </is>
      </c>
      <c r="E2963" s="0" t="inlineStr">
        <is>
          <t>SUN DRESS:95616G-5/6</t>
        </is>
      </c>
      <c r="F2963" s="0" t="inlineStr">
        <is>
          <t>'000000000000</t>
        </is>
      </c>
      <c r="G2963" s="0" t="inlineStr">
        <is>
          <t>TODDLER</t>
        </is>
      </c>
      <c r="H2963" s="0" t="inlineStr">
        <is>
          <t>5/6</t>
        </is>
      </c>
      <c r="I2963" s="0">
        <v>29.99</v>
      </c>
      <c r="J2963" s="0">
        <v>5</v>
      </c>
    </row>
    <row r="2964" spans="1:10" customHeight="0">
      <c r="A2964" s="0">
        <f>HYPERLINK("https://dl.dropboxusercontent.com/scl/fi/1qnnuz5vimpafok6jrcpq/sundress-03.jpg?rlkey=7rjcdpzp4pgnhs4ue7jxusx9v&amp;dl=0","Click to download Image")</f>
      </c>
      <c r="B2964" s="0">
        <f>HYPERLINK("https://dl.dropboxusercontent.com/scl/fi/dh7qe7ninovt1vuuvhhk4/size-chartsinfant-sundress-b.jpg?rlkey=be1mtgd7ovy9ek4uc7n4x5zm2&amp;dl=0","Click to download SizeChart")</f>
      </c>
      <c r="C2964" s="0" t="inlineStr">
        <is>
          <t>Ruffle Sundress Toddler</t>
        </is>
      </c>
      <c r="D2964" s="0" t="inlineStr">
        <is>
          <t>'95616</t>
        </is>
      </c>
      <c r="E2964" s="0" t="inlineStr">
        <is>
          <t>SUN DRESS:95616H-6X</t>
        </is>
      </c>
      <c r="F2964" s="0" t="inlineStr">
        <is>
          <t>'000000000000</t>
        </is>
      </c>
      <c r="G2964" s="0" t="inlineStr">
        <is>
          <t>TODDLER</t>
        </is>
      </c>
      <c r="H2964" s="0" t="inlineStr">
        <is>
          <t>6X</t>
        </is>
      </c>
      <c r="I2964" s="0">
        <v>29.99</v>
      </c>
      <c r="J2964" s="0">
        <v>17</v>
      </c>
    </row>
    <row r="2965" spans="1:10" customHeight="0">
      <c r="A2965" s="0">
        <f>HYPERLINK("https://dl.dropboxusercontent.com/scl/fi/5zsxquiou5xu5b35q4vjl/sundress-03.jpg?rlkey=49ol9l4vdla65m1pewvc8g75t&amp;dl=0","Click to download Image")</f>
      </c>
      <c r="B2965" s="0">
        <f>HYPERLINK("https://dl.dropboxusercontent.com/scl/fi/86gf00bdjbzdfifmb9a0c/size-chartsinfant-sundress-b.jpg?rlkey=wvjfs1ozllu9ieim8h4cfw2ax&amp;dl=0","Click to download SizeChart")</f>
      </c>
      <c r="C2965" s="0" t="inlineStr">
        <is>
          <t>Ruffle Sundress Infant</t>
        </is>
      </c>
      <c r="D2965" s="0" t="inlineStr">
        <is>
          <t>'95616</t>
        </is>
      </c>
      <c r="E2965" s="0" t="inlineStr">
        <is>
          <t>SUN DRESS:95616A-6M</t>
        </is>
      </c>
      <c r="F2965" s="0" t="inlineStr">
        <is>
          <t>'000000000000</t>
        </is>
      </c>
      <c r="G2965" s="0" t="inlineStr">
        <is>
          <t>INFANT</t>
        </is>
      </c>
      <c r="H2965" s="0" t="inlineStr">
        <is>
          <t>6M</t>
        </is>
      </c>
      <c r="I2965" s="0">
        <v>29.99</v>
      </c>
      <c r="J2965" s="0">
        <v>24</v>
      </c>
    </row>
    <row r="2966" spans="1:10" customHeight="0">
      <c r="A2966" s="0">
        <f>HYPERLINK("https://dl.dropboxusercontent.com/scl/fi/5zsxquiou5xu5b35q4vjl/sundress-03.jpg?rlkey=49ol9l4vdla65m1pewvc8g75t&amp;dl=0","Click to download Image")</f>
      </c>
      <c r="B2966" s="0">
        <f>HYPERLINK("https://dl.dropboxusercontent.com/scl/fi/86gf00bdjbzdfifmb9a0c/size-chartsinfant-sundress-b.jpg?rlkey=wvjfs1ozllu9ieim8h4cfw2ax&amp;dl=0","Click to download SizeChart")</f>
      </c>
      <c r="C2966" s="0" t="inlineStr">
        <is>
          <t>Ruffle Sundress Infant</t>
        </is>
      </c>
      <c r="D2966" s="0" t="inlineStr">
        <is>
          <t>'95616</t>
        </is>
      </c>
      <c r="E2966" s="0" t="inlineStr">
        <is>
          <t>SUN DRESS:95616B-12M</t>
        </is>
      </c>
      <c r="F2966" s="0" t="inlineStr">
        <is>
          <t>'000000000000</t>
        </is>
      </c>
      <c r="G2966" s="0" t="inlineStr">
        <is>
          <t>INFANT</t>
        </is>
      </c>
      <c r="H2966" s="0" t="inlineStr">
        <is>
          <t>12M</t>
        </is>
      </c>
      <c r="I2966" s="0">
        <v>29.99</v>
      </c>
      <c r="J2966" s="0">
        <v>19</v>
      </c>
    </row>
    <row r="2967" spans="1:10" customHeight="0">
      <c r="A2967" s="0">
        <f>HYPERLINK("https://dl.dropboxusercontent.com/scl/fi/5zsxquiou5xu5b35q4vjl/sundress-03.jpg?rlkey=49ol9l4vdla65m1pewvc8g75t&amp;dl=0","Click to download Image")</f>
      </c>
      <c r="B2967" s="0">
        <f>HYPERLINK("https://dl.dropboxusercontent.com/scl/fi/86gf00bdjbzdfifmb9a0c/size-chartsinfant-sundress-b.jpg?rlkey=wvjfs1ozllu9ieim8h4cfw2ax&amp;dl=0","Click to download SizeChart")</f>
      </c>
      <c r="C2967" s="0" t="inlineStr">
        <is>
          <t>Ruffle Sundress Infant</t>
        </is>
      </c>
      <c r="D2967" s="0" t="inlineStr">
        <is>
          <t>'95616</t>
        </is>
      </c>
      <c r="E2967" s="0" t="inlineStr">
        <is>
          <t>SUN DRESS:95616C-18M</t>
        </is>
      </c>
      <c r="F2967" s="0" t="inlineStr">
        <is>
          <t>'000000000000</t>
        </is>
      </c>
      <c r="G2967" s="0" t="inlineStr">
        <is>
          <t>INFANT</t>
        </is>
      </c>
      <c r="H2967" s="0" t="inlineStr">
        <is>
          <t>18M</t>
        </is>
      </c>
      <c r="I2967" s="0">
        <v>29.99</v>
      </c>
      <c r="J2967" s="0">
        <v>7</v>
      </c>
    </row>
    <row r="2968" spans="1:10" customHeight="0">
      <c r="A2968" s="0">
        <f>HYPERLINK("https://dl.dropboxusercontent.com/scl/fi/5zsxquiou5xu5b35q4vjl/sundress-03.jpg?rlkey=49ol9l4vdla65m1pewvc8g75t&amp;dl=0","Click to download Image")</f>
      </c>
      <c r="B2968" s="0">
        <f>HYPERLINK("https://dl.dropboxusercontent.com/scl/fi/86gf00bdjbzdfifmb9a0c/size-chartsinfant-sundress-b.jpg?rlkey=wvjfs1ozllu9ieim8h4cfw2ax&amp;dl=0","Click to download SizeChart")</f>
      </c>
      <c r="C2968" s="0" t="inlineStr">
        <is>
          <t>Ruffle Sundress Infant</t>
        </is>
      </c>
      <c r="D2968" s="0" t="inlineStr">
        <is>
          <t>'95616</t>
        </is>
      </c>
      <c r="E2968" s="0" t="inlineStr">
        <is>
          <t>SUN DRESS:95616D-24M</t>
        </is>
      </c>
      <c r="F2968" s="0" t="inlineStr">
        <is>
          <t>'000000000000</t>
        </is>
      </c>
      <c r="G2968" s="0" t="inlineStr">
        <is>
          <t>INFANT</t>
        </is>
      </c>
      <c r="H2968" s="0" t="inlineStr">
        <is>
          <t>24M</t>
        </is>
      </c>
      <c r="I2968" s="0">
        <v>29.99</v>
      </c>
      <c r="J2968" s="0">
        <v>7</v>
      </c>
    </row>
    <row r="2969" spans="1:10" customHeight="0">
      <c r="A2969" s="0">
        <f>HYPERLINK("https://dl.dropboxusercontent.com/scl/fi/6zj7qvnhllao6og8xi80m/104398-af.jpg?rlkey=yk9utb16j7s08e33jk5dkkddz&amp;dl=0","Click to download Image")</f>
      </c>
      <c r="C2969" s="0" t="inlineStr">
        <is>
          <t>Anabelle Women's Cap</t>
        </is>
      </c>
      <c r="D2969" s="0" t="inlineStr">
        <is>
          <t>'104398</t>
        </is>
      </c>
      <c r="E2969" s="0" t="inlineStr">
        <is>
          <t>ANNABELLE:104398</t>
        </is>
      </c>
      <c r="F2969" s="0" t="inlineStr">
        <is>
          <t>'000000000000</t>
        </is>
      </c>
      <c r="G2969" s="0" t="inlineStr">
        <is>
          <t>WOMENS</t>
        </is>
      </c>
      <c r="H2969" s="0" t="inlineStr">
        <is>
          <t>WOMENS</t>
        </is>
      </c>
      <c r="I2969" s="0">
        <v>18.99</v>
      </c>
      <c r="J2969" s="0">
        <v>117</v>
      </c>
    </row>
    <row r="2970" spans="1:10" customHeight="0">
      <c r="A2970" s="0">
        <f>HYPERLINK("https://dl.dropboxusercontent.com/scl/fi/w5txh6xe4kcrmnadyrzzq/104378af14738.jpg?rlkey=g9d6d9c9362pwdsdroeef5pnq&amp;dl=0","Click to download Image")</f>
      </c>
      <c r="B2970" s="0">
        <f>HYPERLINK("https://dl.dropboxusercontent.com/scl/fi/ku8ddoccdt5vvdcbh2xku/size-charts-toddler-shirt-a-1.jpg?rlkey=yurf7uqocp2ksw6cro6dv32pm&amp;dl=0","Click to download SizeChart")</f>
      </c>
      <c r="C2970" s="0" t="inlineStr">
        <is>
          <t>Kaleigh Toddler Swimsuit</t>
        </is>
      </c>
      <c r="D2970" s="0" t="inlineStr">
        <is>
          <t>'104378</t>
        </is>
      </c>
      <c r="E2970" s="0" t="inlineStr">
        <is>
          <t>KALEIGH:104378- 2T</t>
        </is>
      </c>
      <c r="F2970" s="0" t="inlineStr">
        <is>
          <t>'080010437801</t>
        </is>
      </c>
      <c r="G2970" s="0" t="inlineStr">
        <is>
          <t>TODDLER</t>
        </is>
      </c>
      <c r="H2970" s="0" t="inlineStr">
        <is>
          <t>2T</t>
        </is>
      </c>
      <c r="I2970" s="0">
        <v>24.99</v>
      </c>
      <c r="J2970" s="0">
        <v>0</v>
      </c>
    </row>
    <row r="2971" spans="1:10" customHeight="0">
      <c r="A2971" s="0">
        <f>HYPERLINK("https://dl.dropboxusercontent.com/scl/fi/w5txh6xe4kcrmnadyrzzq/104378af14738.jpg?rlkey=g9d6d9c9362pwdsdroeef5pnq&amp;dl=0","Click to download Image")</f>
      </c>
      <c r="B2971" s="0">
        <f>HYPERLINK("https://dl.dropboxusercontent.com/scl/fi/ku8ddoccdt5vvdcbh2xku/size-charts-toddler-shirt-a-1.jpg?rlkey=yurf7uqocp2ksw6cro6dv32pm&amp;dl=0","Click to download SizeChart")</f>
      </c>
      <c r="C2971" s="0" t="inlineStr">
        <is>
          <t>Kaleigh Toddler Swimsuit</t>
        </is>
      </c>
      <c r="D2971" s="0" t="inlineStr">
        <is>
          <t>'104378</t>
        </is>
      </c>
      <c r="E2971" s="0" t="inlineStr">
        <is>
          <t>KALEIGH:104378- 3T</t>
        </is>
      </c>
      <c r="F2971" s="0" t="inlineStr">
        <is>
          <t>'080010437802</t>
        </is>
      </c>
      <c r="G2971" s="0" t="inlineStr">
        <is>
          <t>TODDLER</t>
        </is>
      </c>
      <c r="H2971" s="0" t="inlineStr">
        <is>
          <t>3T</t>
        </is>
      </c>
      <c r="I2971" s="0">
        <v>24.99</v>
      </c>
      <c r="J2971" s="0">
        <v>4</v>
      </c>
    </row>
    <row r="2972" spans="1:10" customHeight="0">
      <c r="A2972" s="0">
        <f>HYPERLINK("https://dl.dropboxusercontent.com/scl/fi/w5txh6xe4kcrmnadyrzzq/104378af14738.jpg?rlkey=g9d6d9c9362pwdsdroeef5pnq&amp;dl=0","Click to download Image")</f>
      </c>
      <c r="B2972" s="0">
        <f>HYPERLINK("https://dl.dropboxusercontent.com/scl/fi/ku8ddoccdt5vvdcbh2xku/size-charts-toddler-shirt-a-1.jpg?rlkey=yurf7uqocp2ksw6cro6dv32pm&amp;dl=0","Click to download SizeChart")</f>
      </c>
      <c r="C2972" s="0" t="inlineStr">
        <is>
          <t>Kaleigh Toddler Swimsuit</t>
        </is>
      </c>
      <c r="D2972" s="0" t="inlineStr">
        <is>
          <t>'104378</t>
        </is>
      </c>
      <c r="E2972" s="0" t="inlineStr">
        <is>
          <t>KALEIGH:104378 - 4T</t>
        </is>
      </c>
      <c r="F2972" s="0" t="inlineStr">
        <is>
          <t>'080010437803</t>
        </is>
      </c>
      <c r="G2972" s="0" t="inlineStr">
        <is>
          <t>TODDLER</t>
        </is>
      </c>
      <c r="H2972" s="0" t="inlineStr">
        <is>
          <t>4T</t>
        </is>
      </c>
      <c r="I2972" s="0">
        <v>24.99</v>
      </c>
      <c r="J2972" s="0">
        <v>6</v>
      </c>
    </row>
    <row r="2973" spans="1:10" customHeight="0">
      <c r="A2973" s="0">
        <f>HYPERLINK("https://dl.dropboxusercontent.com/scl/fi/w5txh6xe4kcrmnadyrzzq/104378af14738.jpg?rlkey=g9d6d9c9362pwdsdroeef5pnq&amp;dl=0","Click to download Image")</f>
      </c>
      <c r="B2973" s="0">
        <f>HYPERLINK("https://dl.dropboxusercontent.com/scl/fi/ku8ddoccdt5vvdcbh2xku/size-charts-toddler-shirt-a-1.jpg?rlkey=yurf7uqocp2ksw6cro6dv32pm&amp;dl=0","Click to download SizeChart")</f>
      </c>
      <c r="C2973" s="0" t="inlineStr">
        <is>
          <t>Kaleigh Toddler Swimsuit</t>
        </is>
      </c>
      <c r="D2973" s="0" t="inlineStr">
        <is>
          <t>'104378</t>
        </is>
      </c>
      <c r="E2973" s="0" t="inlineStr">
        <is>
          <t>KALEIGH:104378 - 5T</t>
        </is>
      </c>
      <c r="F2973" s="0" t="inlineStr">
        <is>
          <t>'080010437804</t>
        </is>
      </c>
      <c r="G2973" s="0" t="inlineStr">
        <is>
          <t>TODDLER</t>
        </is>
      </c>
      <c r="H2973" s="0" t="inlineStr">
        <is>
          <t>5T</t>
        </is>
      </c>
      <c r="I2973" s="0">
        <v>24.99</v>
      </c>
      <c r="J2973" s="0">
        <v>10</v>
      </c>
    </row>
    <row r="2974" spans="1:10" customHeight="0">
      <c r="A2974" s="0">
        <f>HYPERLINK("https://dl.dropboxusercontent.com/scl/fi/3hwxo8kfx9mpaei7vkf9s/isustevenf53692.jpg?rlkey=d1i0pyfnhztg5pjxdu1uvodml&amp;dl=0","Click to download Image")</f>
      </c>
      <c r="B2974" s="0">
        <f>HYPERLINK("https://dl.dropboxusercontent.com/scl/fi/u6fqpw03yui58rdmorwtj/mens-d.jpg?rlkey=9cxe6tir3flxnuccowtymny9g&amp;dl=0","Click to download SizeChart")</f>
      </c>
      <c r="C2974" s="0" t="inlineStr">
        <is>
          <t>Steven Men's Shell Jacket</t>
        </is>
      </c>
      <c r="D2974" s="0" t="inlineStr">
        <is>
          <t>'95943</t>
        </is>
      </c>
      <c r="E2974" s="0" t="inlineStr">
        <is>
          <t>STEVEN:95943A-S</t>
        </is>
      </c>
      <c r="F2974" s="0" t="inlineStr">
        <is>
          <t>'000000000000</t>
        </is>
      </c>
      <c r="G2974" s="0" t="inlineStr">
        <is>
          <t>MENS</t>
        </is>
      </c>
      <c r="H2974" s="0" t="inlineStr">
        <is>
          <t>S</t>
        </is>
      </c>
      <c r="I2974" s="0">
        <v>89.99</v>
      </c>
      <c r="J2974" s="0">
        <v>33</v>
      </c>
    </row>
    <row r="2975" spans="1:10" customHeight="0">
      <c r="A2975" s="0">
        <f>HYPERLINK("https://dl.dropboxusercontent.com/scl/fi/3hwxo8kfx9mpaei7vkf9s/isustevenf53692.jpg?rlkey=d1i0pyfnhztg5pjxdu1uvodml&amp;dl=0","Click to download Image")</f>
      </c>
      <c r="B2975" s="0">
        <f>HYPERLINK("https://dl.dropboxusercontent.com/scl/fi/u6fqpw03yui58rdmorwtj/mens-d.jpg?rlkey=9cxe6tir3flxnuccowtymny9g&amp;dl=0","Click to download SizeChart")</f>
      </c>
      <c r="C2975" s="0" t="inlineStr">
        <is>
          <t>Steven Men's Shell Jacket</t>
        </is>
      </c>
      <c r="D2975" s="0" t="inlineStr">
        <is>
          <t>'95943</t>
        </is>
      </c>
      <c r="E2975" s="0" t="inlineStr">
        <is>
          <t>STEVEN:95943B-M</t>
        </is>
      </c>
      <c r="F2975" s="0" t="inlineStr">
        <is>
          <t>'000000000000</t>
        </is>
      </c>
      <c r="G2975" s="0" t="inlineStr">
        <is>
          <t>MENS</t>
        </is>
      </c>
      <c r="H2975" s="0" t="inlineStr">
        <is>
          <t>M</t>
        </is>
      </c>
      <c r="I2975" s="0">
        <v>89.99</v>
      </c>
      <c r="J2975" s="0">
        <v>93</v>
      </c>
    </row>
    <row r="2976" spans="1:10" customHeight="0">
      <c r="A2976" s="0">
        <f>HYPERLINK("https://dl.dropboxusercontent.com/scl/fi/3hwxo8kfx9mpaei7vkf9s/isustevenf53692.jpg?rlkey=d1i0pyfnhztg5pjxdu1uvodml&amp;dl=0","Click to download Image")</f>
      </c>
      <c r="B2976" s="0">
        <f>HYPERLINK("https://dl.dropboxusercontent.com/scl/fi/u6fqpw03yui58rdmorwtj/mens-d.jpg?rlkey=9cxe6tir3flxnuccowtymny9g&amp;dl=0","Click to download SizeChart")</f>
      </c>
      <c r="C2976" s="0" t="inlineStr">
        <is>
          <t>Steven Men's Shell Jacket</t>
        </is>
      </c>
      <c r="D2976" s="0" t="inlineStr">
        <is>
          <t>'95943</t>
        </is>
      </c>
      <c r="E2976" s="0" t="inlineStr">
        <is>
          <t>STEVEN:95943C-L</t>
        </is>
      </c>
      <c r="F2976" s="0" t="inlineStr">
        <is>
          <t>'000000000000</t>
        </is>
      </c>
      <c r="G2976" s="0" t="inlineStr">
        <is>
          <t>MENS</t>
        </is>
      </c>
      <c r="H2976" s="0" t="inlineStr">
        <is>
          <t>L</t>
        </is>
      </c>
      <c r="I2976" s="0">
        <v>89.99</v>
      </c>
      <c r="J2976" s="0">
        <v>102</v>
      </c>
    </row>
    <row r="2977" spans="1:10" customHeight="0">
      <c r="A2977" s="0">
        <f>HYPERLINK("https://dl.dropboxusercontent.com/scl/fi/3hwxo8kfx9mpaei7vkf9s/isustevenf53692.jpg?rlkey=d1i0pyfnhztg5pjxdu1uvodml&amp;dl=0","Click to download Image")</f>
      </c>
      <c r="B2977" s="0">
        <f>HYPERLINK("https://dl.dropboxusercontent.com/scl/fi/u6fqpw03yui58rdmorwtj/mens-d.jpg?rlkey=9cxe6tir3flxnuccowtymny9g&amp;dl=0","Click to download SizeChart")</f>
      </c>
      <c r="C2977" s="0" t="inlineStr">
        <is>
          <t>Steven Men's Shell Jacket</t>
        </is>
      </c>
      <c r="D2977" s="0" t="inlineStr">
        <is>
          <t>'95943</t>
        </is>
      </c>
      <c r="E2977" s="0" t="inlineStr">
        <is>
          <t>STEVEN:95943D-XL</t>
        </is>
      </c>
      <c r="F2977" s="0" t="inlineStr">
        <is>
          <t>'000000000000</t>
        </is>
      </c>
      <c r="G2977" s="0" t="inlineStr">
        <is>
          <t>MENS</t>
        </is>
      </c>
      <c r="H2977" s="0" t="inlineStr">
        <is>
          <t>XL</t>
        </is>
      </c>
      <c r="I2977" s="0">
        <v>89.99</v>
      </c>
      <c r="J2977" s="0">
        <v>109</v>
      </c>
    </row>
    <row r="2978" spans="1:10" customHeight="0">
      <c r="A2978" s="0">
        <f>HYPERLINK("https://dl.dropboxusercontent.com/scl/fi/3hwxo8kfx9mpaei7vkf9s/isustevenf53692.jpg?rlkey=d1i0pyfnhztg5pjxdu1uvodml&amp;dl=0","Click to download Image")</f>
      </c>
      <c r="B2978" s="0">
        <f>HYPERLINK("https://dl.dropboxusercontent.com/scl/fi/u6fqpw03yui58rdmorwtj/mens-d.jpg?rlkey=9cxe6tir3flxnuccowtymny9g&amp;dl=0","Click to download SizeChart")</f>
      </c>
      <c r="C2978" s="0" t="inlineStr">
        <is>
          <t>Steven Men's Shell Jacket</t>
        </is>
      </c>
      <c r="D2978" s="0" t="inlineStr">
        <is>
          <t>'95943</t>
        </is>
      </c>
      <c r="E2978" s="0" t="inlineStr">
        <is>
          <t>STEVEN:95943E-2X</t>
        </is>
      </c>
      <c r="F2978" s="0" t="inlineStr">
        <is>
          <t>'000000000000</t>
        </is>
      </c>
      <c r="G2978" s="0" t="inlineStr">
        <is>
          <t>MENS</t>
        </is>
      </c>
      <c r="H2978" s="0" t="inlineStr">
        <is>
          <t>2XL</t>
        </is>
      </c>
      <c r="I2978" s="0">
        <v>91.99</v>
      </c>
      <c r="J2978" s="0">
        <v>67</v>
      </c>
    </row>
    <row r="2979" spans="1:10" customHeight="0">
      <c r="A2979" s="0">
        <f>HYPERLINK("https://dl.dropboxusercontent.com/scl/fi/3hwxo8kfx9mpaei7vkf9s/isustevenf53692.jpg?rlkey=d1i0pyfnhztg5pjxdu1uvodml&amp;dl=0","Click to download Image")</f>
      </c>
      <c r="B2979" s="0">
        <f>HYPERLINK("https://dl.dropboxusercontent.com/scl/fi/u6fqpw03yui58rdmorwtj/mens-d.jpg?rlkey=9cxe6tir3flxnuccowtymny9g&amp;dl=0","Click to download SizeChart")</f>
      </c>
      <c r="C2979" s="0" t="inlineStr">
        <is>
          <t>Steven Men's Shell Jacket</t>
        </is>
      </c>
      <c r="D2979" s="0" t="inlineStr">
        <is>
          <t>'95943</t>
        </is>
      </c>
      <c r="E2979" s="0" t="inlineStr">
        <is>
          <t>STEVEN:95943F-3X</t>
        </is>
      </c>
      <c r="F2979" s="0" t="inlineStr">
        <is>
          <t>'000000000000</t>
        </is>
      </c>
      <c r="G2979" s="0" t="inlineStr">
        <is>
          <t>MENS</t>
        </is>
      </c>
      <c r="H2979" s="0" t="inlineStr">
        <is>
          <t>3XL</t>
        </is>
      </c>
      <c r="I2979" s="0">
        <v>91.99</v>
      </c>
      <c r="J2979" s="0">
        <v>34</v>
      </c>
    </row>
    <row r="2980" spans="1:10" customHeight="0">
      <c r="A2980" s="0">
        <f>HYPERLINK("https://dl.dropboxusercontent.com/scl/fi/95evb9l0wgmy3ihjgy2ss/dsc0135.jpg?rlkey=o78k4o59bp9vndtadcs8b8ltv&amp;dl=0","Click to download Image")</f>
      </c>
      <c r="B2980" s="0">
        <f>HYPERLINK("https://dl.dropboxusercontent.com/scl/fi/dp7aixgdoydq3aamntdxi/graphic-update22022-youth.jpg?rlkey=ll1i0go8wackknrvgdffxz6ci&amp;dl=0","Click to download SizeChart")</f>
      </c>
      <c r="C2980" s="0" t="inlineStr">
        <is>
          <t>McDowell Youth T-Shirt</t>
        </is>
      </c>
      <c r="D2980" s="0" t="inlineStr">
        <is>
          <t>'104512</t>
        </is>
      </c>
      <c r="E2980" s="0" t="inlineStr">
        <is>
          <t>MCDOWELL:104512A-YS</t>
        </is>
      </c>
      <c r="F2980" s="0" t="inlineStr">
        <is>
          <t>'000000000000</t>
        </is>
      </c>
      <c r="G2980" s="0" t="inlineStr">
        <is>
          <t>YOUTH</t>
        </is>
      </c>
      <c r="H2980" s="0" t="inlineStr">
        <is>
          <t>YS</t>
        </is>
      </c>
      <c r="I2980" s="0">
        <v>29.99</v>
      </c>
      <c r="J2980" s="0">
        <v>13</v>
      </c>
    </row>
    <row r="2981" spans="1:10" customHeight="0">
      <c r="A2981" s="0">
        <f>HYPERLINK("https://dl.dropboxusercontent.com/scl/fi/95evb9l0wgmy3ihjgy2ss/dsc0135.jpg?rlkey=o78k4o59bp9vndtadcs8b8ltv&amp;dl=0","Click to download Image")</f>
      </c>
      <c r="B2981" s="0">
        <f>HYPERLINK("https://dl.dropboxusercontent.com/scl/fi/dp7aixgdoydq3aamntdxi/graphic-update22022-youth.jpg?rlkey=ll1i0go8wackknrvgdffxz6ci&amp;dl=0","Click to download SizeChart")</f>
      </c>
      <c r="C2981" s="0" t="inlineStr">
        <is>
          <t>McDowell Youth T-Shirt</t>
        </is>
      </c>
      <c r="D2981" s="0" t="inlineStr">
        <is>
          <t>'104512</t>
        </is>
      </c>
      <c r="E2981" s="0" t="inlineStr">
        <is>
          <t>MCDOWELL:104512B-YM</t>
        </is>
      </c>
      <c r="F2981" s="0" t="inlineStr">
        <is>
          <t>'000000000000</t>
        </is>
      </c>
      <c r="G2981" s="0" t="inlineStr">
        <is>
          <t>YOUTH</t>
        </is>
      </c>
      <c r="H2981" s="0" t="inlineStr">
        <is>
          <t>YM</t>
        </is>
      </c>
      <c r="I2981" s="0">
        <v>29.99</v>
      </c>
      <c r="J2981" s="0">
        <v>9</v>
      </c>
    </row>
    <row r="2982" spans="1:10" customHeight="0">
      <c r="A2982" s="0">
        <f>HYPERLINK("https://dl.dropboxusercontent.com/scl/fi/95evb9l0wgmy3ihjgy2ss/dsc0135.jpg?rlkey=o78k4o59bp9vndtadcs8b8ltv&amp;dl=0","Click to download Image")</f>
      </c>
      <c r="B2982" s="0">
        <f>HYPERLINK("https://dl.dropboxusercontent.com/scl/fi/dp7aixgdoydq3aamntdxi/graphic-update22022-youth.jpg?rlkey=ll1i0go8wackknrvgdffxz6ci&amp;dl=0","Click to download SizeChart")</f>
      </c>
      <c r="C2982" s="0" t="inlineStr">
        <is>
          <t>McDowell Youth T-Shirt</t>
        </is>
      </c>
      <c r="D2982" s="0" t="inlineStr">
        <is>
          <t>'104512</t>
        </is>
      </c>
      <c r="E2982" s="0" t="inlineStr">
        <is>
          <t>MCDOWELL:104512C-YL</t>
        </is>
      </c>
      <c r="F2982" s="0" t="inlineStr">
        <is>
          <t>'000000000000</t>
        </is>
      </c>
      <c r="G2982" s="0" t="inlineStr">
        <is>
          <t>YOUTH</t>
        </is>
      </c>
      <c r="H2982" s="0" t="inlineStr">
        <is>
          <t>YL</t>
        </is>
      </c>
      <c r="I2982" s="0">
        <v>29.99</v>
      </c>
      <c r="J2982" s="0">
        <v>18</v>
      </c>
    </row>
    <row r="2983" spans="1:10" customHeight="0">
      <c r="A2983" s="0">
        <f>HYPERLINK("https://dl.dropboxusercontent.com/scl/fi/95evb9l0wgmy3ihjgy2ss/dsc0135.jpg?rlkey=o78k4o59bp9vndtadcs8b8ltv&amp;dl=0","Click to download Image")</f>
      </c>
      <c r="B2983" s="0">
        <f>HYPERLINK("https://dl.dropboxusercontent.com/scl/fi/dp7aixgdoydq3aamntdxi/graphic-update22022-youth.jpg?rlkey=ll1i0go8wackknrvgdffxz6ci&amp;dl=0","Click to download SizeChart")</f>
      </c>
      <c r="C2983" s="0" t="inlineStr">
        <is>
          <t>McDowell Youth T-Shirt</t>
        </is>
      </c>
      <c r="D2983" s="0" t="inlineStr">
        <is>
          <t>'104512</t>
        </is>
      </c>
      <c r="E2983" s="0" t="inlineStr">
        <is>
          <t>MCDOWELL:104512D-YXL</t>
        </is>
      </c>
      <c r="F2983" s="0" t="inlineStr">
        <is>
          <t>'000000000000</t>
        </is>
      </c>
      <c r="G2983" s="0" t="inlineStr">
        <is>
          <t>YOUTH</t>
        </is>
      </c>
      <c r="H2983" s="0" t="inlineStr">
        <is>
          <t>YXL</t>
        </is>
      </c>
      <c r="I2983" s="0">
        <v>29.99</v>
      </c>
      <c r="J2983" s="0">
        <v>32</v>
      </c>
    </row>
    <row r="2984" spans="1:10" customHeight="0">
      <c r="A2984" s="0">
        <f>HYPERLINK("https://dl.dropboxusercontent.com/scl/fi/pnwmxszmwc9i2kl6amwiv/98799-af.jpg?rlkey=0x1z6gf7c0j13wj0hhf655w0s&amp;dl=0","Click to download Image")</f>
      </c>
      <c r="B2984" s="0">
        <f>HYPERLINK("https://dl.dropboxusercontent.com/scl/fi/rx5652yyh4tvjs3lu601b/ladies-b.jpg?rlkey=rqn5x15629uemuoxl69tq1wba&amp;dl=0","Click to download SizeChart")</f>
      </c>
      <c r="C2984" s="0" t="inlineStr">
        <is>
          <t>Stephanie Women's Fleece Sweatshirt</t>
        </is>
      </c>
      <c r="D2984" s="0" t="inlineStr">
        <is>
          <t>'98799</t>
        </is>
      </c>
      <c r="E2984" s="0" t="inlineStr">
        <is>
          <t>STEPHANIE:98799C-L</t>
        </is>
      </c>
      <c r="F2984" s="0" t="inlineStr">
        <is>
          <t>'000000000000</t>
        </is>
      </c>
      <c r="G2984" s="0" t="inlineStr">
        <is>
          <t>WOMENS</t>
        </is>
      </c>
      <c r="H2984" s="0" t="inlineStr">
        <is>
          <t>L</t>
        </is>
      </c>
      <c r="I2984" s="0">
        <v>49.99</v>
      </c>
      <c r="J2984" s="0">
        <v>0</v>
      </c>
    </row>
    <row r="2985" spans="1:10" customHeight="0">
      <c r="A2985" s="0">
        <f>HYPERLINK("https://dl.dropboxusercontent.com/scl/fi/pnwmxszmwc9i2kl6amwiv/98799-af.jpg?rlkey=0x1z6gf7c0j13wj0hhf655w0s&amp;dl=0","Click to download Image")</f>
      </c>
      <c r="B2985" s="0">
        <f>HYPERLINK("https://dl.dropboxusercontent.com/scl/fi/rx5652yyh4tvjs3lu601b/ladies-b.jpg?rlkey=rqn5x15629uemuoxl69tq1wba&amp;dl=0","Click to download SizeChart")</f>
      </c>
      <c r="C2985" s="0" t="inlineStr">
        <is>
          <t>Stephanie Women's Fleece Sweatshirt</t>
        </is>
      </c>
      <c r="D2985" s="0" t="inlineStr">
        <is>
          <t>'98799</t>
        </is>
      </c>
      <c r="E2985" s="0" t="inlineStr">
        <is>
          <t>STEPHANIE:98799F-3XL</t>
        </is>
      </c>
      <c r="F2985" s="0" t="inlineStr">
        <is>
          <t>'000000000000</t>
        </is>
      </c>
      <c r="G2985" s="0" t="inlineStr">
        <is>
          <t>WOMENS</t>
        </is>
      </c>
      <c r="H2985" s="0" t="inlineStr">
        <is>
          <t>3XL</t>
        </is>
      </c>
      <c r="I2985" s="0">
        <v>51.99</v>
      </c>
      <c r="J2985" s="0">
        <v>20</v>
      </c>
    </row>
    <row r="2986" spans="1:10" customHeight="0">
      <c r="A2986" s="0">
        <f>HYPERLINK("https://dl.dropboxusercontent.com/scl/fi/rge48hg04j97leq9ajq5y/104909-af.jpg?rlkey=5rq56cfmi8mr66q8nummnurhz&amp;dl=0","Click to download Image")</f>
      </c>
      <c r="B2986" s="0">
        <f>HYPERLINK("https://dl.dropboxusercontent.com/scl/fi/9zbsnvlqpkhap2rw0qoxj/graphic-update22022-youth.jpg?rlkey=cgstkigfja8p0ca6p8k95erxw&amp;dl=0","Click to download SizeChart")</f>
      </c>
      <c r="C2986" s="0" t="inlineStr">
        <is>
          <t>Parker Youth Baseball T-Shirt</t>
        </is>
      </c>
      <c r="D2986" s="0" t="inlineStr">
        <is>
          <t>'104502</t>
        </is>
      </c>
      <c r="E2986" s="0" t="inlineStr">
        <is>
          <t>PARKER:104502A-YS</t>
        </is>
      </c>
      <c r="F2986" s="0" t="inlineStr">
        <is>
          <t>'000000000000</t>
        </is>
      </c>
      <c r="G2986" s="0" t="inlineStr">
        <is>
          <t>YOUTH</t>
        </is>
      </c>
      <c r="H2986" s="0" t="inlineStr">
        <is>
          <t>YS</t>
        </is>
      </c>
      <c r="I2986" s="0">
        <v>29.99</v>
      </c>
      <c r="J2986" s="0">
        <v>47</v>
      </c>
    </row>
    <row r="2987" spans="1:10" customHeight="0">
      <c r="A2987" s="0">
        <f>HYPERLINK("https://dl.dropboxusercontent.com/scl/fi/rge48hg04j97leq9ajq5y/104909-af.jpg?rlkey=5rq56cfmi8mr66q8nummnurhz&amp;dl=0","Click to download Image")</f>
      </c>
      <c r="B2987" s="0">
        <f>HYPERLINK("https://dl.dropboxusercontent.com/scl/fi/9zbsnvlqpkhap2rw0qoxj/graphic-update22022-youth.jpg?rlkey=cgstkigfja8p0ca6p8k95erxw&amp;dl=0","Click to download SizeChart")</f>
      </c>
      <c r="C2987" s="0" t="inlineStr">
        <is>
          <t>Parker Youth Baseball T-Shirt</t>
        </is>
      </c>
      <c r="D2987" s="0" t="inlineStr">
        <is>
          <t>'104502</t>
        </is>
      </c>
      <c r="E2987" s="0" t="inlineStr">
        <is>
          <t>PARKER:104502B-YM</t>
        </is>
      </c>
      <c r="F2987" s="0" t="inlineStr">
        <is>
          <t>'000000000000</t>
        </is>
      </c>
      <c r="G2987" s="0" t="inlineStr">
        <is>
          <t>YOUTH</t>
        </is>
      </c>
      <c r="H2987" s="0" t="inlineStr">
        <is>
          <t>YM</t>
        </is>
      </c>
      <c r="I2987" s="0">
        <v>29.99</v>
      </c>
      <c r="J2987" s="0">
        <v>34</v>
      </c>
    </row>
    <row r="2988" spans="1:10" customHeight="0">
      <c r="A2988" s="0">
        <f>HYPERLINK("https://dl.dropboxusercontent.com/scl/fi/rge48hg04j97leq9ajq5y/104909-af.jpg?rlkey=5rq56cfmi8mr66q8nummnurhz&amp;dl=0","Click to download Image")</f>
      </c>
      <c r="B2988" s="0">
        <f>HYPERLINK("https://dl.dropboxusercontent.com/scl/fi/9zbsnvlqpkhap2rw0qoxj/graphic-update22022-youth.jpg?rlkey=cgstkigfja8p0ca6p8k95erxw&amp;dl=0","Click to download SizeChart")</f>
      </c>
      <c r="C2988" s="0" t="inlineStr">
        <is>
          <t>Parker Youth Baseball T-Shirt</t>
        </is>
      </c>
      <c r="D2988" s="0" t="inlineStr">
        <is>
          <t>'104502</t>
        </is>
      </c>
      <c r="E2988" s="0" t="inlineStr">
        <is>
          <t>PARKER:104502C-YL</t>
        </is>
      </c>
      <c r="F2988" s="0" t="inlineStr">
        <is>
          <t>'000000000000</t>
        </is>
      </c>
      <c r="G2988" s="0" t="inlineStr">
        <is>
          <t>YOUTH</t>
        </is>
      </c>
      <c r="H2988" s="0" t="inlineStr">
        <is>
          <t>YL</t>
        </is>
      </c>
      <c r="I2988" s="0">
        <v>29.99</v>
      </c>
      <c r="J2988" s="0">
        <v>40</v>
      </c>
    </row>
    <row r="2989" spans="1:10" customHeight="0">
      <c r="A2989" s="0">
        <f>HYPERLINK("https://dl.dropboxusercontent.com/scl/fi/rge48hg04j97leq9ajq5y/104909-af.jpg?rlkey=5rq56cfmi8mr66q8nummnurhz&amp;dl=0","Click to download Image")</f>
      </c>
      <c r="B2989" s="0">
        <f>HYPERLINK("https://dl.dropboxusercontent.com/scl/fi/9zbsnvlqpkhap2rw0qoxj/graphic-update22022-youth.jpg?rlkey=cgstkigfja8p0ca6p8k95erxw&amp;dl=0","Click to download SizeChart")</f>
      </c>
      <c r="C2989" s="0" t="inlineStr">
        <is>
          <t>Parker Youth Baseball T-Shirt</t>
        </is>
      </c>
      <c r="D2989" s="0" t="inlineStr">
        <is>
          <t>'104502</t>
        </is>
      </c>
      <c r="E2989" s="0" t="inlineStr">
        <is>
          <t>PARKER:104502D-YXL</t>
        </is>
      </c>
      <c r="F2989" s="0" t="inlineStr">
        <is>
          <t>'000000000000</t>
        </is>
      </c>
      <c r="G2989" s="0" t="inlineStr">
        <is>
          <t>YOUTH</t>
        </is>
      </c>
      <c r="H2989" s="0" t="inlineStr">
        <is>
          <t>YXL</t>
        </is>
      </c>
      <c r="I2989" s="0">
        <v>29.99</v>
      </c>
      <c r="J2989" s="0">
        <v>47</v>
      </c>
    </row>
    <row r="2990" spans="1:10" customHeight="0">
      <c r="A2990" s="0">
        <f>HYPERLINK("https://dl.dropboxusercontent.com/scl/fi/c5umgxlqjo1x7h8bfudjj/104909-af.png?rlkey=0tkm3kzas3b61k7eubger562e&amp;dl=0","Click to download Image")</f>
      </c>
      <c r="B2990" s="0">
        <f>HYPERLINK("https://dl.dropboxusercontent.com/scl/fi/1e6jjjce3ln1v1vxn9qlx/graphic-update22022-toddler.jpg?rlkey=l8c4wkl4mrq8pe0s0xrxu9i3o&amp;dl=0","Click to download SizeChart")</f>
      </c>
      <c r="C2990" s="0" t="inlineStr">
        <is>
          <t>Parker Toddler Baseball T-Shirt</t>
        </is>
      </c>
      <c r="D2990" s="0" t="inlineStr">
        <is>
          <t>'104909</t>
        </is>
      </c>
      <c r="E2990" s="0" t="inlineStr">
        <is>
          <t>PARKER:104909A- 2T</t>
        </is>
      </c>
      <c r="F2990" s="0" t="inlineStr">
        <is>
          <t>'000000000000</t>
        </is>
      </c>
      <c r="G2990" s="0" t="inlineStr">
        <is>
          <t>TODDLER</t>
        </is>
      </c>
      <c r="H2990" s="0" t="inlineStr">
        <is>
          <t>2T</t>
        </is>
      </c>
      <c r="I2990" s="0">
        <v>29.99</v>
      </c>
      <c r="J2990" s="0">
        <v>21</v>
      </c>
    </row>
    <row r="2991" spans="1:10" customHeight="0">
      <c r="A2991" s="0">
        <f>HYPERLINK("https://dl.dropboxusercontent.com/scl/fi/c5umgxlqjo1x7h8bfudjj/104909-af.png?rlkey=0tkm3kzas3b61k7eubger562e&amp;dl=0","Click to download Image")</f>
      </c>
      <c r="B2991" s="0">
        <f>HYPERLINK("https://dl.dropboxusercontent.com/scl/fi/1e6jjjce3ln1v1vxn9qlx/graphic-update22022-toddler.jpg?rlkey=l8c4wkl4mrq8pe0s0xrxu9i3o&amp;dl=0","Click to download SizeChart")</f>
      </c>
      <c r="C2991" s="0" t="inlineStr">
        <is>
          <t>Parker Toddler Baseball T-Shirt</t>
        </is>
      </c>
      <c r="D2991" s="0" t="inlineStr">
        <is>
          <t>'104909</t>
        </is>
      </c>
      <c r="E2991" s="0" t="inlineStr">
        <is>
          <t>PARKER:104909B- 3T</t>
        </is>
      </c>
      <c r="F2991" s="0" t="inlineStr">
        <is>
          <t>'000000000000</t>
        </is>
      </c>
      <c r="G2991" s="0" t="inlineStr">
        <is>
          <t>TODDLER</t>
        </is>
      </c>
      <c r="H2991" s="0" t="inlineStr">
        <is>
          <t>3T</t>
        </is>
      </c>
      <c r="I2991" s="0">
        <v>29.99</v>
      </c>
      <c r="J2991" s="0">
        <v>14</v>
      </c>
    </row>
    <row r="2992" spans="1:10" customHeight="0">
      <c r="A2992" s="0">
        <f>HYPERLINK("https://dl.dropboxusercontent.com/scl/fi/c5umgxlqjo1x7h8bfudjj/104909-af.png?rlkey=0tkm3kzas3b61k7eubger562e&amp;dl=0","Click to download Image")</f>
      </c>
      <c r="B2992" s="0">
        <f>HYPERLINK("https://dl.dropboxusercontent.com/scl/fi/1e6jjjce3ln1v1vxn9qlx/graphic-update22022-toddler.jpg?rlkey=l8c4wkl4mrq8pe0s0xrxu9i3o&amp;dl=0","Click to download SizeChart")</f>
      </c>
      <c r="C2992" s="0" t="inlineStr">
        <is>
          <t>Parker Toddler Baseball T-Shirt</t>
        </is>
      </c>
      <c r="D2992" s="0" t="inlineStr">
        <is>
          <t>'104909</t>
        </is>
      </c>
      <c r="E2992" s="0" t="inlineStr">
        <is>
          <t>PARKER:104909C- 4T</t>
        </is>
      </c>
      <c r="F2992" s="0" t="inlineStr">
        <is>
          <t>'000000000000</t>
        </is>
      </c>
      <c r="G2992" s="0" t="inlineStr">
        <is>
          <t>TODDLER</t>
        </is>
      </c>
      <c r="H2992" s="0" t="inlineStr">
        <is>
          <t>4T</t>
        </is>
      </c>
      <c r="I2992" s="0">
        <v>29.99</v>
      </c>
      <c r="J2992" s="0">
        <v>12</v>
      </c>
    </row>
    <row r="2993" spans="1:10" customHeight="0">
      <c r="A2993" s="0">
        <f>HYPERLINK("https://dl.dropboxusercontent.com/scl/fi/c5umgxlqjo1x7h8bfudjj/104909-af.png?rlkey=0tkm3kzas3b61k7eubger562e&amp;dl=0","Click to download Image")</f>
      </c>
      <c r="B2993" s="0">
        <f>HYPERLINK("https://dl.dropboxusercontent.com/scl/fi/1e6jjjce3ln1v1vxn9qlx/graphic-update22022-toddler.jpg?rlkey=l8c4wkl4mrq8pe0s0xrxu9i3o&amp;dl=0","Click to download SizeChart")</f>
      </c>
      <c r="C2993" s="0" t="inlineStr">
        <is>
          <t>Parker Toddler Baseball T-Shirt</t>
        </is>
      </c>
      <c r="D2993" s="0" t="inlineStr">
        <is>
          <t>'104909</t>
        </is>
      </c>
      <c r="E2993" s="0" t="inlineStr">
        <is>
          <t>PARKER:104909D- 5T</t>
        </is>
      </c>
      <c r="F2993" s="0" t="inlineStr">
        <is>
          <t>'000000000000</t>
        </is>
      </c>
      <c r="G2993" s="0" t="inlineStr">
        <is>
          <t>TODDLER</t>
        </is>
      </c>
      <c r="H2993" s="0" t="inlineStr">
        <is>
          <t>5T</t>
        </is>
      </c>
      <c r="I2993" s="0">
        <v>29.99</v>
      </c>
      <c r="J2993" s="0">
        <v>11</v>
      </c>
    </row>
    <row r="2994" spans="1:10" customHeight="0">
      <c r="A2994" s="0">
        <f>HYPERLINK("https://dl.dropboxusercontent.com/scl/fi/4antkathzaqolox7skmw7/104498-af.jpg?rlkey=q8c1xlqnzo75rwcyelgvr1nzw&amp;dl=0","Click to download Image")</f>
      </c>
      <c r="C2994" s="0" t="inlineStr">
        <is>
          <t>Middleton Youth Cap</t>
        </is>
      </c>
      <c r="D2994" s="0" t="inlineStr">
        <is>
          <t>'104498</t>
        </is>
      </c>
      <c r="E2994" s="0" t="inlineStr">
        <is>
          <t>MIDDLETON:104498</t>
        </is>
      </c>
      <c r="F2994" s="0" t="inlineStr">
        <is>
          <t>'000000000000</t>
        </is>
      </c>
      <c r="G2994" s="0" t="inlineStr">
        <is>
          <t>YOUTH</t>
        </is>
      </c>
      <c r="H2994" s="0" t="inlineStr">
        <is>
          <t>YOUTH</t>
        </is>
      </c>
      <c r="I2994" s="0">
        <v>18.99</v>
      </c>
      <c r="J2994" s="0">
        <v>85</v>
      </c>
    </row>
    <row r="2995" spans="1:10" customHeight="0">
      <c r="A2995" s="0">
        <f>HYPERLINK("https://dl.dropboxusercontent.com/scl/fi/ajm8f8qgnqt03c227qjkz/104498-af.jpg?rlkey=iq066ovi1t4b1yihpxx2956v0&amp;dl=0","Click to download Image")</f>
      </c>
      <c r="C2995" s="0" t="inlineStr">
        <is>
          <t>Middleton Toddler Cap</t>
        </is>
      </c>
      <c r="D2995" s="0" t="inlineStr">
        <is>
          <t>'104905</t>
        </is>
      </c>
      <c r="E2995" s="0" t="inlineStr">
        <is>
          <t>MIDDLETON:104905</t>
        </is>
      </c>
      <c r="F2995" s="0" t="inlineStr">
        <is>
          <t>'000000000000</t>
        </is>
      </c>
      <c r="G2995" s="0" t="inlineStr">
        <is>
          <t>TODDLER</t>
        </is>
      </c>
      <c r="H2995" s="0" t="inlineStr">
        <is>
          <t>TODDLER</t>
        </is>
      </c>
      <c r="I2995" s="0">
        <v>18.99</v>
      </c>
      <c r="J2995" s="0">
        <v>130</v>
      </c>
    </row>
    <row r="2996" spans="1:10" customHeight="0">
      <c r="A2996" s="0">
        <f>HYPERLINK("https://dl.dropboxusercontent.com/scl/fi/97frwo4q1aouzkasze10n/104379-af.jpg?rlkey=wrbvfm9j06ty1jp6jpzbykkyg&amp;dl=0","Click to download Image")</f>
      </c>
      <c r="C2996" s="0" t="inlineStr">
        <is>
          <t>Briggs Youth Cap</t>
        </is>
      </c>
      <c r="D2996" s="0" t="inlineStr">
        <is>
          <t>'104379</t>
        </is>
      </c>
      <c r="E2996" s="0" t="inlineStr">
        <is>
          <t>BRIGGS:104379</t>
        </is>
      </c>
      <c r="F2996" s="0" t="inlineStr">
        <is>
          <t>'000000000000</t>
        </is>
      </c>
      <c r="G2996" s="0" t="inlineStr">
        <is>
          <t>YOUTH</t>
        </is>
      </c>
      <c r="H2996" s="0" t="inlineStr">
        <is>
          <t>YOUTH</t>
        </is>
      </c>
      <c r="I2996" s="0">
        <v>19.99</v>
      </c>
      <c r="J2996" s="0">
        <v>97</v>
      </c>
    </row>
    <row r="2997" spans="1:10" customHeight="0">
      <c r="A2997" s="0">
        <f>HYPERLINK("https://dl.dropboxusercontent.com/scl/fi/qlgc3id16gjhxa9e77cnk/104379-af.jpg?rlkey=m81ypg5n3zk67aspoh8smbvjy&amp;dl=0","Click to download Image")</f>
      </c>
      <c r="C2997" s="0" t="inlineStr">
        <is>
          <t>Briggs Toddler Cap</t>
        </is>
      </c>
      <c r="D2997" s="0" t="inlineStr">
        <is>
          <t>'104907</t>
        </is>
      </c>
      <c r="E2997" s="0" t="inlineStr">
        <is>
          <t>BRIGGS:104907</t>
        </is>
      </c>
      <c r="F2997" s="0" t="inlineStr">
        <is>
          <t>'000000000000</t>
        </is>
      </c>
      <c r="G2997" s="0" t="inlineStr">
        <is>
          <t>TODDLER</t>
        </is>
      </c>
      <c r="H2997" s="0" t="inlineStr">
        <is>
          <t>TODDLER</t>
        </is>
      </c>
      <c r="I2997" s="0">
        <v>19.99</v>
      </c>
      <c r="J2997" s="0">
        <v>87</v>
      </c>
    </row>
    <row r="2998" spans="1:10" customHeight="0">
      <c r="A2998" s="0">
        <f>HYPERLINK("https://dl.dropboxusercontent.com/scl/fi/n1lze8sn62hr3xqvrnp9p/isusprintf170844.jpg?rlkey=tufsrvpmv5g0q57uwb48d1wje&amp;dl=0","Click to download Image")</f>
      </c>
      <c r="C2998" s="0" t="inlineStr">
        <is>
          <t>Sprint Men's Lightweight Hoodie</t>
        </is>
      </c>
      <c r="D2998" s="0" t="inlineStr">
        <is>
          <t>'95588</t>
        </is>
      </c>
      <c r="E2998" s="0" t="inlineStr">
        <is>
          <t>SPRINT:95588B-M</t>
        </is>
      </c>
      <c r="F2998" s="0" t="inlineStr">
        <is>
          <t>'000000000000</t>
        </is>
      </c>
      <c r="G2998" s="0" t="inlineStr">
        <is>
          <t>MENS</t>
        </is>
      </c>
      <c r="H2998" s="0" t="inlineStr">
        <is>
          <t>M</t>
        </is>
      </c>
      <c r="I2998" s="0">
        <v>39.99</v>
      </c>
      <c r="J2998" s="0">
        <v>9</v>
      </c>
    </row>
    <row r="2999" spans="1:10" customHeight="0">
      <c r="A2999" s="0">
        <f>HYPERLINK("https://dl.dropboxusercontent.com/scl/fi/n1lze8sn62hr3xqvrnp9p/isusprintf170844.jpg?rlkey=tufsrvpmv5g0q57uwb48d1wje&amp;dl=0","Click to download Image")</f>
      </c>
      <c r="C2999" s="0" t="inlineStr">
        <is>
          <t>Sprint Men's Lightweight Hoodie</t>
        </is>
      </c>
      <c r="D2999" s="0" t="inlineStr">
        <is>
          <t>'95588</t>
        </is>
      </c>
      <c r="E2999" s="0" t="inlineStr">
        <is>
          <t>SPRINT:95588C-L</t>
        </is>
      </c>
      <c r="F2999" s="0" t="inlineStr">
        <is>
          <t>'000000000000</t>
        </is>
      </c>
      <c r="G2999" s="0" t="inlineStr">
        <is>
          <t>MENS</t>
        </is>
      </c>
      <c r="H2999" s="0" t="inlineStr">
        <is>
          <t>L</t>
        </is>
      </c>
      <c r="I2999" s="0">
        <v>39.99</v>
      </c>
      <c r="J2999" s="0">
        <v>21</v>
      </c>
    </row>
    <row r="3000" spans="1:10" customHeight="0">
      <c r="A3000" s="0">
        <f>HYPERLINK("https://dl.dropboxusercontent.com/scl/fi/n1lze8sn62hr3xqvrnp9p/isusprintf170844.jpg?rlkey=tufsrvpmv5g0q57uwb48d1wje&amp;dl=0","Click to download Image")</f>
      </c>
      <c r="C3000" s="0" t="inlineStr">
        <is>
          <t>Sprint Men's Lightweight Hoodie</t>
        </is>
      </c>
      <c r="D3000" s="0" t="inlineStr">
        <is>
          <t>'95588</t>
        </is>
      </c>
      <c r="E3000" s="0" t="inlineStr">
        <is>
          <t>SPRINT:95588D-XL</t>
        </is>
      </c>
      <c r="F3000" s="0" t="inlineStr">
        <is>
          <t>'000000000000</t>
        </is>
      </c>
      <c r="G3000" s="0" t="inlineStr">
        <is>
          <t>MENS</t>
        </is>
      </c>
      <c r="H3000" s="0" t="inlineStr">
        <is>
          <t>XL</t>
        </is>
      </c>
      <c r="I3000" s="0">
        <v>39.99</v>
      </c>
      <c r="J3000" s="0">
        <v>20</v>
      </c>
    </row>
    <row r="3001" spans="1:10" customHeight="0">
      <c r="A3001" s="0">
        <f>HYPERLINK("https://dl.dropboxusercontent.com/scl/fi/n1lze8sn62hr3xqvrnp9p/isusprintf170844.jpg?rlkey=tufsrvpmv5g0q57uwb48d1wje&amp;dl=0","Click to download Image")</f>
      </c>
      <c r="C3001" s="0" t="inlineStr">
        <is>
          <t>Sprint Men's Lightweight Hoodie</t>
        </is>
      </c>
      <c r="D3001" s="0" t="inlineStr">
        <is>
          <t>'95588</t>
        </is>
      </c>
      <c r="E3001" s="0" t="inlineStr">
        <is>
          <t>SPRINT:95588E-2XL</t>
        </is>
      </c>
      <c r="F3001" s="0" t="inlineStr">
        <is>
          <t>'000000000000</t>
        </is>
      </c>
      <c r="G3001" s="0" t="inlineStr">
        <is>
          <t>MENS</t>
        </is>
      </c>
      <c r="H3001" s="0" t="inlineStr">
        <is>
          <t>2XL</t>
        </is>
      </c>
      <c r="I3001" s="0">
        <v>41.99</v>
      </c>
      <c r="J3001" s="0">
        <v>24</v>
      </c>
    </row>
    <row r="3002" spans="1:10" customHeight="0">
      <c r="A3002" s="0">
        <f>HYPERLINK("https://dl.dropboxusercontent.com/scl/fi/n1lze8sn62hr3xqvrnp9p/isusprintf170844.jpg?rlkey=tufsrvpmv5g0q57uwb48d1wje&amp;dl=0","Click to download Image")</f>
      </c>
      <c r="C3002" s="0" t="inlineStr">
        <is>
          <t>Sprint Men's Lightweight Hoodie</t>
        </is>
      </c>
      <c r="D3002" s="0" t="inlineStr">
        <is>
          <t>'95588</t>
        </is>
      </c>
      <c r="E3002" s="0" t="inlineStr">
        <is>
          <t>SPRINT:95588F-3XL</t>
        </is>
      </c>
      <c r="F3002" s="0" t="inlineStr">
        <is>
          <t>'000000000000</t>
        </is>
      </c>
      <c r="G3002" s="0" t="inlineStr">
        <is>
          <t>MENS</t>
        </is>
      </c>
      <c r="H3002" s="0" t="inlineStr">
        <is>
          <t>3XL</t>
        </is>
      </c>
      <c r="I3002" s="0">
        <v>41.99</v>
      </c>
      <c r="J3002" s="0">
        <v>8</v>
      </c>
    </row>
    <row r="3003" spans="1:10" customHeight="0">
      <c r="A3003" s="0">
        <f>HYPERLINK("https://dl.dropboxusercontent.com/scl/fi/d6bepmvob1x3z2ikvipqu/107097af47799.jpg?rlkey=job9kq6t5ye249b9kxkjpwh1u&amp;dl=0","Click to download Image")</f>
      </c>
      <c r="B3003" s="0">
        <f>HYPERLINK("https://dl.dropboxusercontent.com/scl/fi/dclembwasayxxatzguqkz/8-19-youth-1.jpg?rlkey=yo77gf2axvpo9qf79omlkg3k2&amp;dl=0","Click to download SizeChart")</f>
      </c>
      <c r="C3003" s="0" t="inlineStr">
        <is>
          <t>Lawrence Youth Hoodie</t>
        </is>
      </c>
      <c r="D3003" s="0" t="inlineStr">
        <is>
          <t>'107097</t>
        </is>
      </c>
      <c r="E3003" s="0" t="inlineStr">
        <is>
          <t>ISU ISU LAWRENCE:107097B-YS</t>
        </is>
      </c>
      <c r="F3003" s="0" t="inlineStr">
        <is>
          <t>'800107097015</t>
        </is>
      </c>
      <c r="G3003" s="0" t="inlineStr">
        <is>
          <t>YOUTH</t>
        </is>
      </c>
      <c r="H3003" s="0" t="inlineStr">
        <is>
          <t>YS</t>
        </is>
      </c>
      <c r="I3003" s="0">
        <v>39.99</v>
      </c>
      <c r="J3003" s="0">
        <v>0</v>
      </c>
    </row>
    <row r="3004" spans="1:10" customHeight="0">
      <c r="A3004" s="0">
        <f>HYPERLINK("https://dl.dropboxusercontent.com/scl/fi/d6bepmvob1x3z2ikvipqu/107097af47799.jpg?rlkey=job9kq6t5ye249b9kxkjpwh1u&amp;dl=0","Click to download Image")</f>
      </c>
      <c r="B3004" s="0">
        <f>HYPERLINK("https://dl.dropboxusercontent.com/scl/fi/dclembwasayxxatzguqkz/8-19-youth-1.jpg?rlkey=yo77gf2axvpo9qf79omlkg3k2&amp;dl=0","Click to download SizeChart")</f>
      </c>
      <c r="C3004" s="0" t="inlineStr">
        <is>
          <t>Lawrence Youth Hoodie</t>
        </is>
      </c>
      <c r="D3004" s="0" t="inlineStr">
        <is>
          <t>'107097</t>
        </is>
      </c>
      <c r="E3004" s="0" t="inlineStr">
        <is>
          <t>ISU LAWRENCE:107097C-YM</t>
        </is>
      </c>
      <c r="F3004" s="0" t="inlineStr">
        <is>
          <t>'800107097022</t>
        </is>
      </c>
      <c r="G3004" s="0" t="inlineStr">
        <is>
          <t>YOUTH</t>
        </is>
      </c>
      <c r="H3004" s="0" t="inlineStr">
        <is>
          <t>YM</t>
        </is>
      </c>
      <c r="I3004" s="0">
        <v>39.99</v>
      </c>
      <c r="J3004" s="0">
        <v>0</v>
      </c>
    </row>
    <row r="3005" spans="1:10" customHeight="0">
      <c r="A3005" s="0">
        <f>HYPERLINK("https://dl.dropboxusercontent.com/scl/fi/d6bepmvob1x3z2ikvipqu/107097af47799.jpg?rlkey=job9kq6t5ye249b9kxkjpwh1u&amp;dl=0","Click to download Image")</f>
      </c>
      <c r="B3005" s="0">
        <f>HYPERLINK("https://dl.dropboxusercontent.com/scl/fi/dclembwasayxxatzguqkz/8-19-youth-1.jpg?rlkey=yo77gf2axvpo9qf79omlkg3k2&amp;dl=0","Click to download SizeChart")</f>
      </c>
      <c r="C3005" s="0" t="inlineStr">
        <is>
          <t>Lawrence Youth Hoodie</t>
        </is>
      </c>
      <c r="D3005" s="0" t="inlineStr">
        <is>
          <t>'107097</t>
        </is>
      </c>
      <c r="E3005" s="0" t="inlineStr">
        <is>
          <t>ISU LAWRENCE:107097D-YL</t>
        </is>
      </c>
      <c r="F3005" s="0" t="inlineStr">
        <is>
          <t>'800107097039</t>
        </is>
      </c>
      <c r="G3005" s="0" t="inlineStr">
        <is>
          <t>YOUTH</t>
        </is>
      </c>
      <c r="H3005" s="0" t="inlineStr">
        <is>
          <t>YL</t>
        </is>
      </c>
      <c r="I3005" s="0">
        <v>39.99</v>
      </c>
      <c r="J3005" s="0">
        <v>0</v>
      </c>
    </row>
    <row r="3006" spans="1:10" customHeight="0">
      <c r="A3006" s="0">
        <f>HYPERLINK("https://dl.dropboxusercontent.com/scl/fi/d6bepmvob1x3z2ikvipqu/107097af47799.jpg?rlkey=job9kq6t5ye249b9kxkjpwh1u&amp;dl=0","Click to download Image")</f>
      </c>
      <c r="B3006" s="0">
        <f>HYPERLINK("https://dl.dropboxusercontent.com/scl/fi/dclembwasayxxatzguqkz/8-19-youth-1.jpg?rlkey=yo77gf2axvpo9qf79omlkg3k2&amp;dl=0","Click to download SizeChart")</f>
      </c>
      <c r="C3006" s="0" t="inlineStr">
        <is>
          <t>Lawrence Youth Hoodie</t>
        </is>
      </c>
      <c r="D3006" s="0" t="inlineStr">
        <is>
          <t>'107097</t>
        </is>
      </c>
      <c r="E3006" s="0" t="inlineStr">
        <is>
          <t>ISU LAWRENCE:107097E-YXL</t>
        </is>
      </c>
      <c r="F3006" s="0" t="inlineStr">
        <is>
          <t>'800107097046</t>
        </is>
      </c>
      <c r="G3006" s="0" t="inlineStr">
        <is>
          <t>YOUTH</t>
        </is>
      </c>
      <c r="H3006" s="0" t="inlineStr">
        <is>
          <t>YXL</t>
        </is>
      </c>
      <c r="I3006" s="0">
        <v>39.99</v>
      </c>
      <c r="J3006" s="0">
        <v>11</v>
      </c>
    </row>
    <row r="3007" spans="1:10" customHeight="0">
      <c r="A3007" s="0">
        <f>HYPERLINK("https://dl.dropboxusercontent.com/scl/fi/4ajg06dyyj7mqsoikkiz1/95953f.jpg?rlkey=htwbtyfz4o79l7m9e5f83dy41&amp;dl=0","Click to download Image")</f>
      </c>
      <c r="B3007" s="0">
        <f>HYPERLINK("https://dl.dropboxusercontent.com/scl/fi/tlq5tmmm20a7792ekxt09/mens-hoodie-size-chartsslater.jpg?rlkey=94qvbhiao2cswws1bwuzww9pl&amp;dl=0","Click to download SizeChart")</f>
      </c>
      <c r="C3007" s="0" t="inlineStr">
        <is>
          <t>Slater Men's French Terry Sweatshirt</t>
        </is>
      </c>
      <c r="D3007" s="0" t="inlineStr">
        <is>
          <t>'95953</t>
        </is>
      </c>
      <c r="E3007" s="0" t="inlineStr">
        <is>
          <t>SLATER:95953F-3X</t>
        </is>
      </c>
      <c r="F3007" s="0" t="inlineStr">
        <is>
          <t>'000000000000</t>
        </is>
      </c>
      <c r="G3007" s="0" t="inlineStr">
        <is>
          <t>MENS</t>
        </is>
      </c>
      <c r="H3007" s="0" t="inlineStr">
        <is>
          <t>3XL</t>
        </is>
      </c>
      <c r="I3007" s="0">
        <v>51.99</v>
      </c>
      <c r="J3007" s="0">
        <v>25</v>
      </c>
    </row>
    <row r="3008" spans="1:10" customHeight="0">
      <c r="A3008" s="0">
        <f>HYPERLINK("https://dl.dropboxusercontent.com/scl/fi/4ajg06dyyj7mqsoikkiz1/95953f.jpg?rlkey=htwbtyfz4o79l7m9e5f83dy41&amp;dl=0","Click to download Image")</f>
      </c>
      <c r="B3008" s="0">
        <f>HYPERLINK("https://dl.dropboxusercontent.com/scl/fi/tlq5tmmm20a7792ekxt09/mens-hoodie-size-chartsslater.jpg?rlkey=94qvbhiao2cswws1bwuzww9pl&amp;dl=0","Click to download SizeChart")</f>
      </c>
      <c r="C3008" s="0" t="inlineStr">
        <is>
          <t>Slater Men's French Terry Sweatshirt</t>
        </is>
      </c>
      <c r="D3008" s="0" t="inlineStr">
        <is>
          <t>'95953</t>
        </is>
      </c>
      <c r="E3008" s="0" t="inlineStr">
        <is>
          <t>SLATER:95953E-2X</t>
        </is>
      </c>
      <c r="F3008" s="0" t="inlineStr">
        <is>
          <t>'000000000000</t>
        </is>
      </c>
      <c r="G3008" s="0" t="inlineStr">
        <is>
          <t>MENS</t>
        </is>
      </c>
      <c r="H3008" s="0" t="inlineStr">
        <is>
          <t>2XL</t>
        </is>
      </c>
      <c r="I3008" s="0">
        <v>51.99</v>
      </c>
      <c r="J3008" s="0">
        <v>8</v>
      </c>
    </row>
    <row r="3009" spans="1:10" customHeight="0">
      <c r="A3009" s="0">
        <f>HYPERLINK("https://dl.dropboxusercontent.com/scl/fi/bve3fqm9deziog3uqpi0l/skylar.jpg?rlkey=3bz10t1s78a4zjlsigjgm848l&amp;dl=0","Click to download Image")</f>
      </c>
      <c r="B3009" s="0">
        <f>HYPERLINK("https://dl.dropboxusercontent.com/scl/fi/j23lp29qedfd4oj8k6vo8/size-chartyouth-f.jpg?rlkey=yqhbon8wd78g9cg69chd0h627&amp;dl=0","Click to download SizeChart")</f>
      </c>
      <c r="C3009" s="0" t="inlineStr">
        <is>
          <t>Skylar Youth Hoodie</t>
        </is>
      </c>
      <c r="D3009" s="0" t="inlineStr">
        <is>
          <t>'98847</t>
        </is>
      </c>
      <c r="E3009" s="0" t="inlineStr">
        <is>
          <t>SKYLAR:98847A-S</t>
        </is>
      </c>
      <c r="F3009" s="0" t="inlineStr">
        <is>
          <t>'000000000000</t>
        </is>
      </c>
      <c r="G3009" s="0" t="inlineStr">
        <is>
          <t>YOUTH</t>
        </is>
      </c>
      <c r="H3009" s="0" t="inlineStr">
        <is>
          <t>YS</t>
        </is>
      </c>
      <c r="I3009" s="0">
        <v>49.99</v>
      </c>
      <c r="J3009" s="0">
        <v>10</v>
      </c>
    </row>
    <row r="3010" spans="1:10" customHeight="0">
      <c r="A3010" s="0">
        <f>HYPERLINK("https://dl.dropboxusercontent.com/scl/fi/bve3fqm9deziog3uqpi0l/skylar.jpg?rlkey=3bz10t1s78a4zjlsigjgm848l&amp;dl=0","Click to download Image")</f>
      </c>
      <c r="B3010" s="0">
        <f>HYPERLINK("https://dl.dropboxusercontent.com/scl/fi/j23lp29qedfd4oj8k6vo8/size-chartyouth-f.jpg?rlkey=yqhbon8wd78g9cg69chd0h627&amp;dl=0","Click to download SizeChart")</f>
      </c>
      <c r="C3010" s="0" t="inlineStr">
        <is>
          <t>Skylar Youth Hoodie</t>
        </is>
      </c>
      <c r="D3010" s="0" t="inlineStr">
        <is>
          <t>'98847</t>
        </is>
      </c>
      <c r="E3010" s="0" t="inlineStr">
        <is>
          <t>SKYLAR:98847B-M</t>
        </is>
      </c>
      <c r="F3010" s="0" t="inlineStr">
        <is>
          <t>'000000000000</t>
        </is>
      </c>
      <c r="G3010" s="0" t="inlineStr">
        <is>
          <t>YOUTH</t>
        </is>
      </c>
      <c r="H3010" s="0" t="inlineStr">
        <is>
          <t>YM</t>
        </is>
      </c>
      <c r="I3010" s="0">
        <v>49.99</v>
      </c>
      <c r="J3010" s="0">
        <v>6</v>
      </c>
    </row>
    <row r="3011" spans="1:10" customHeight="0">
      <c r="A3011" s="0">
        <f>HYPERLINK("https://dl.dropboxusercontent.com/scl/fi/bve3fqm9deziog3uqpi0l/skylar.jpg?rlkey=3bz10t1s78a4zjlsigjgm848l&amp;dl=0","Click to download Image")</f>
      </c>
      <c r="B3011" s="0">
        <f>HYPERLINK("https://dl.dropboxusercontent.com/scl/fi/j23lp29qedfd4oj8k6vo8/size-chartyouth-f.jpg?rlkey=yqhbon8wd78g9cg69chd0h627&amp;dl=0","Click to download SizeChart")</f>
      </c>
      <c r="C3011" s="0" t="inlineStr">
        <is>
          <t>Skylar Youth Hoodie</t>
        </is>
      </c>
      <c r="D3011" s="0" t="inlineStr">
        <is>
          <t>'98847</t>
        </is>
      </c>
      <c r="E3011" s="0" t="inlineStr">
        <is>
          <t>SKYLAR:98847C-L</t>
        </is>
      </c>
      <c r="F3011" s="0" t="inlineStr">
        <is>
          <t>'000000000000</t>
        </is>
      </c>
      <c r="G3011" s="0" t="inlineStr">
        <is>
          <t>YOUTH</t>
        </is>
      </c>
      <c r="H3011" s="0" t="inlineStr">
        <is>
          <t>YL</t>
        </is>
      </c>
      <c r="I3011" s="0">
        <v>49.99</v>
      </c>
      <c r="J3011" s="0">
        <v>7</v>
      </c>
    </row>
    <row r="3012" spans="1:10" customHeight="0">
      <c r="A3012" s="0">
        <f>HYPERLINK("https://dl.dropboxusercontent.com/scl/fi/bve3fqm9deziog3uqpi0l/skylar.jpg?rlkey=3bz10t1s78a4zjlsigjgm848l&amp;dl=0","Click to download Image")</f>
      </c>
      <c r="B3012" s="0">
        <f>HYPERLINK("https://dl.dropboxusercontent.com/scl/fi/j23lp29qedfd4oj8k6vo8/size-chartyouth-f.jpg?rlkey=yqhbon8wd78g9cg69chd0h627&amp;dl=0","Click to download SizeChart")</f>
      </c>
      <c r="C3012" s="0" t="inlineStr">
        <is>
          <t>Skylar Youth Hoodie</t>
        </is>
      </c>
      <c r="D3012" s="0" t="inlineStr">
        <is>
          <t>'98847</t>
        </is>
      </c>
      <c r="E3012" s="0" t="inlineStr">
        <is>
          <t>SKYLAR:98847D-XL</t>
        </is>
      </c>
      <c r="F3012" s="0" t="inlineStr">
        <is>
          <t>'000000000000</t>
        </is>
      </c>
      <c r="G3012" s="0" t="inlineStr">
        <is>
          <t>YOUTH</t>
        </is>
      </c>
      <c r="H3012" s="0" t="inlineStr">
        <is>
          <t>YXL</t>
        </is>
      </c>
      <c r="I3012" s="0">
        <v>49.99</v>
      </c>
      <c r="J3012" s="0">
        <v>18</v>
      </c>
    </row>
    <row r="3013" spans="1:10" customHeight="0">
      <c r="A3013" s="0">
        <f>HYPERLINK("https://dl.dropboxusercontent.com/scl/fi/yu60s4hls1gep5bfwt1wt/104496-af.jpg?rlkey=f5er69iozsqvpaj17bbc9g2j9&amp;dl=0","Click to download Image")</f>
      </c>
      <c r="C3013" s="0" t="inlineStr">
        <is>
          <t>Raina Women's Jacket</t>
        </is>
      </c>
      <c r="D3013" s="0" t="inlineStr">
        <is>
          <t>'104496</t>
        </is>
      </c>
      <c r="E3013" s="0" t="inlineStr">
        <is>
          <t>RAINA:104496A-S</t>
        </is>
      </c>
      <c r="F3013" s="0" t="inlineStr">
        <is>
          <t>'000000000000</t>
        </is>
      </c>
      <c r="G3013" s="0" t="inlineStr">
        <is>
          <t>WOMENS</t>
        </is>
      </c>
      <c r="H3013" s="0" t="inlineStr">
        <is>
          <t>S</t>
        </is>
      </c>
      <c r="I3013" s="0">
        <v>59.99</v>
      </c>
      <c r="J3013" s="0">
        <v>9</v>
      </c>
    </row>
    <row r="3014" spans="1:10" customHeight="0">
      <c r="A3014" s="0">
        <f>HYPERLINK("https://dl.dropboxusercontent.com/scl/fi/yu60s4hls1gep5bfwt1wt/104496-af.jpg?rlkey=f5er69iozsqvpaj17bbc9g2j9&amp;dl=0","Click to download Image")</f>
      </c>
      <c r="C3014" s="0" t="inlineStr">
        <is>
          <t>Raina Women's Jacket</t>
        </is>
      </c>
      <c r="D3014" s="0" t="inlineStr">
        <is>
          <t>'104496</t>
        </is>
      </c>
      <c r="E3014" s="0" t="inlineStr">
        <is>
          <t>RAINA:104496B-M</t>
        </is>
      </c>
      <c r="F3014" s="0" t="inlineStr">
        <is>
          <t>'000000000000</t>
        </is>
      </c>
      <c r="G3014" s="0" t="inlineStr">
        <is>
          <t>WOMENS</t>
        </is>
      </c>
      <c r="H3014" s="0" t="inlineStr">
        <is>
          <t>M</t>
        </is>
      </c>
      <c r="I3014" s="0">
        <v>59.99</v>
      </c>
      <c r="J3014" s="0">
        <v>3</v>
      </c>
    </row>
    <row r="3015" spans="1:10" customHeight="0">
      <c r="A3015" s="0">
        <f>HYPERLINK("https://dl.dropboxusercontent.com/scl/fi/yu60s4hls1gep5bfwt1wt/104496-af.jpg?rlkey=f5er69iozsqvpaj17bbc9g2j9&amp;dl=0","Click to download Image")</f>
      </c>
      <c r="C3015" s="0" t="inlineStr">
        <is>
          <t>Raina Women's Jacket</t>
        </is>
      </c>
      <c r="D3015" s="0" t="inlineStr">
        <is>
          <t>'104496</t>
        </is>
      </c>
      <c r="E3015" s="0" t="inlineStr">
        <is>
          <t>RAINA:104496C-L</t>
        </is>
      </c>
      <c r="F3015" s="0" t="inlineStr">
        <is>
          <t>'000000000000</t>
        </is>
      </c>
      <c r="G3015" s="0" t="inlineStr">
        <is>
          <t>WOMENS</t>
        </is>
      </c>
      <c r="H3015" s="0" t="inlineStr">
        <is>
          <t>L</t>
        </is>
      </c>
      <c r="I3015" s="0">
        <v>59.99</v>
      </c>
      <c r="J3015" s="0">
        <v>1</v>
      </c>
    </row>
    <row r="3016" spans="1:10" customHeight="0">
      <c r="A3016" s="0">
        <f>HYPERLINK("https://dl.dropboxusercontent.com/scl/fi/yu60s4hls1gep5bfwt1wt/104496-af.jpg?rlkey=f5er69iozsqvpaj17bbc9g2j9&amp;dl=0","Click to download Image")</f>
      </c>
      <c r="C3016" s="0" t="inlineStr">
        <is>
          <t>Raina Women's Jacket</t>
        </is>
      </c>
      <c r="D3016" s="0" t="inlineStr">
        <is>
          <t>'104496</t>
        </is>
      </c>
      <c r="E3016" s="0" t="inlineStr">
        <is>
          <t>RAINA:104496D-XL</t>
        </is>
      </c>
      <c r="F3016" s="0" t="inlineStr">
        <is>
          <t>'000000000000</t>
        </is>
      </c>
      <c r="G3016" s="0" t="inlineStr">
        <is>
          <t>WOMENS</t>
        </is>
      </c>
      <c r="H3016" s="0" t="inlineStr">
        <is>
          <t>XL</t>
        </is>
      </c>
      <c r="I3016" s="0">
        <v>59.99</v>
      </c>
      <c r="J3016" s="0">
        <v>4</v>
      </c>
    </row>
    <row r="3017" spans="1:10" customHeight="0">
      <c r="A3017" s="0">
        <f>HYPERLINK("https://dl.dropboxusercontent.com/scl/fi/yu60s4hls1gep5bfwt1wt/104496-af.jpg?rlkey=f5er69iozsqvpaj17bbc9g2j9&amp;dl=0","Click to download Image")</f>
      </c>
      <c r="C3017" s="0" t="inlineStr">
        <is>
          <t>Raina Women's Jacket</t>
        </is>
      </c>
      <c r="D3017" s="0" t="inlineStr">
        <is>
          <t>'104496</t>
        </is>
      </c>
      <c r="E3017" s="0" t="inlineStr">
        <is>
          <t>RAINA:104496E-2XL</t>
        </is>
      </c>
      <c r="F3017" s="0" t="inlineStr">
        <is>
          <t>'000000000000</t>
        </is>
      </c>
      <c r="G3017" s="0" t="inlineStr">
        <is>
          <t>WOMENS</t>
        </is>
      </c>
      <c r="H3017" s="0" t="inlineStr">
        <is>
          <t>2XL</t>
        </is>
      </c>
      <c r="I3017" s="0">
        <v>61.99</v>
      </c>
      <c r="J3017" s="0">
        <v>9</v>
      </c>
    </row>
    <row r="3018" spans="1:10" customHeight="0">
      <c r="A3018" s="0">
        <f>HYPERLINK("https://dl.dropboxusercontent.com/scl/fi/yu60s4hls1gep5bfwt1wt/104496-af.jpg?rlkey=f5er69iozsqvpaj17bbc9g2j9&amp;dl=0","Click to download Image")</f>
      </c>
      <c r="C3018" s="0" t="inlineStr">
        <is>
          <t>Raina Women's Jacket</t>
        </is>
      </c>
      <c r="D3018" s="0" t="inlineStr">
        <is>
          <t>'104496</t>
        </is>
      </c>
      <c r="E3018" s="0" t="inlineStr">
        <is>
          <t>RAINA:104496F-3XL</t>
        </is>
      </c>
      <c r="F3018" s="0" t="inlineStr">
        <is>
          <t>'000000000000</t>
        </is>
      </c>
      <c r="G3018" s="0" t="inlineStr">
        <is>
          <t>WOMENS</t>
        </is>
      </c>
      <c r="H3018" s="0" t="inlineStr">
        <is>
          <t>3XL</t>
        </is>
      </c>
      <c r="I3018" s="0">
        <v>61.99</v>
      </c>
      <c r="J3018" s="0">
        <v>13</v>
      </c>
    </row>
    <row r="3019" spans="1:10" customHeight="0">
      <c r="A3019" s="0">
        <f>HYPERLINK("https://dl.dropboxusercontent.com/scl/fi/imrhy42vjbsjlapt89y46/105471f26465.jpg?rlkey=1gkw2ade89q7bfsbn1q1zgr3f&amp;dl=0","Click to download Image")</f>
      </c>
      <c r="B3019" s="0">
        <f>HYPERLINK("https://dl.dropboxusercontent.com/scl/fi/cwlrk8viz62e12qxbu4zc/10-18-size-charts-infant.jpg?rlkey=9x4m52ut6ipz8t4eaj7nqiud7&amp;dl=0","Click to download SizeChart")</f>
      </c>
      <c r="C3019" s="0" t="inlineStr">
        <is>
          <t>Preston Infant Bodysuit</t>
        </is>
      </c>
      <c r="D3019" s="0" t="inlineStr">
        <is>
          <t>'105471</t>
        </is>
      </c>
      <c r="E3019" s="0" t="inlineStr">
        <is>
          <t>PRESTON:105471A- 0-3M</t>
        </is>
      </c>
      <c r="F3019" s="0" t="inlineStr">
        <is>
          <t>'080010547101</t>
        </is>
      </c>
      <c r="G3019" s="0" t="inlineStr">
        <is>
          <t>INFANT</t>
        </is>
      </c>
      <c r="H3019" s="0" t="inlineStr">
        <is>
          <t>0-3M</t>
        </is>
      </c>
      <c r="I3019" s="0">
        <v>19.99</v>
      </c>
      <c r="J3019" s="0">
        <v>35</v>
      </c>
    </row>
    <row r="3020" spans="1:10" customHeight="0">
      <c r="A3020" s="0">
        <f>HYPERLINK("https://dl.dropboxusercontent.com/scl/fi/imrhy42vjbsjlapt89y46/105471f26465.jpg?rlkey=1gkw2ade89q7bfsbn1q1zgr3f&amp;dl=0","Click to download Image")</f>
      </c>
      <c r="B3020" s="0">
        <f>HYPERLINK("https://dl.dropboxusercontent.com/scl/fi/cwlrk8viz62e12qxbu4zc/10-18-size-charts-infant.jpg?rlkey=9x4m52ut6ipz8t4eaj7nqiud7&amp;dl=0","Click to download SizeChart")</f>
      </c>
      <c r="C3020" s="0" t="inlineStr">
        <is>
          <t>Preston Infant Bodysuit</t>
        </is>
      </c>
      <c r="D3020" s="0" t="inlineStr">
        <is>
          <t>'105471</t>
        </is>
      </c>
      <c r="E3020" s="0" t="inlineStr">
        <is>
          <t>PRESTON:105471B- 3-6M</t>
        </is>
      </c>
      <c r="F3020" s="0" t="inlineStr">
        <is>
          <t>'080010547102</t>
        </is>
      </c>
      <c r="G3020" s="0" t="inlineStr">
        <is>
          <t>INFANT</t>
        </is>
      </c>
      <c r="H3020" s="0" t="inlineStr">
        <is>
          <t>3-6M</t>
        </is>
      </c>
      <c r="I3020" s="0">
        <v>19.99</v>
      </c>
      <c r="J3020" s="0">
        <v>33</v>
      </c>
    </row>
    <row r="3021" spans="1:10" customHeight="0">
      <c r="A3021" s="0">
        <f>HYPERLINK("https://dl.dropboxusercontent.com/scl/fi/imrhy42vjbsjlapt89y46/105471f26465.jpg?rlkey=1gkw2ade89q7bfsbn1q1zgr3f&amp;dl=0","Click to download Image")</f>
      </c>
      <c r="B3021" s="0">
        <f>HYPERLINK("https://dl.dropboxusercontent.com/scl/fi/cwlrk8viz62e12qxbu4zc/10-18-size-charts-infant.jpg?rlkey=9x4m52ut6ipz8t4eaj7nqiud7&amp;dl=0","Click to download SizeChart")</f>
      </c>
      <c r="C3021" s="0" t="inlineStr">
        <is>
          <t>Preston Infant Bodysuit</t>
        </is>
      </c>
      <c r="D3021" s="0" t="inlineStr">
        <is>
          <t>'105471</t>
        </is>
      </c>
      <c r="E3021" s="0" t="inlineStr">
        <is>
          <t>PRESTON:105471C- 6-9M</t>
        </is>
      </c>
      <c r="F3021" s="0" t="inlineStr">
        <is>
          <t>'080010547103</t>
        </is>
      </c>
      <c r="G3021" s="0" t="inlineStr">
        <is>
          <t>INFANT</t>
        </is>
      </c>
      <c r="H3021" s="0" t="inlineStr">
        <is>
          <t>6-9M</t>
        </is>
      </c>
      <c r="I3021" s="0">
        <v>19.99</v>
      </c>
      <c r="J3021" s="0">
        <v>29</v>
      </c>
    </row>
    <row r="3022" spans="1:10" customHeight="0">
      <c r="A3022" s="0">
        <f>HYPERLINK("https://dl.dropboxusercontent.com/scl/fi/imrhy42vjbsjlapt89y46/105471f26465.jpg?rlkey=1gkw2ade89q7bfsbn1q1zgr3f&amp;dl=0","Click to download Image")</f>
      </c>
      <c r="B3022" s="0">
        <f>HYPERLINK("https://dl.dropboxusercontent.com/scl/fi/cwlrk8viz62e12qxbu4zc/10-18-size-charts-infant.jpg?rlkey=9x4m52ut6ipz8t4eaj7nqiud7&amp;dl=0","Click to download SizeChart")</f>
      </c>
      <c r="C3022" s="0" t="inlineStr">
        <is>
          <t>Preston Infant Bodysuit</t>
        </is>
      </c>
      <c r="D3022" s="0" t="inlineStr">
        <is>
          <t>'105471</t>
        </is>
      </c>
      <c r="E3022" s="0" t="inlineStr">
        <is>
          <t>PRESTON:105471D- 12M</t>
        </is>
      </c>
      <c r="F3022" s="0" t="inlineStr">
        <is>
          <t>'080010547104</t>
        </is>
      </c>
      <c r="G3022" s="0" t="inlineStr">
        <is>
          <t>INFANT</t>
        </is>
      </c>
      <c r="H3022" s="0" t="inlineStr">
        <is>
          <t>12M</t>
        </is>
      </c>
      <c r="I3022" s="0">
        <v>19.99</v>
      </c>
      <c r="J3022" s="0">
        <v>32</v>
      </c>
    </row>
    <row r="3023" spans="1:10" customHeight="0">
      <c r="A3023" s="0">
        <f>HYPERLINK("https://dl.dropboxusercontent.com/scl/fi/cux7s3xza3hhbjkcmqmq4/101684f.jpg?rlkey=b19uy52eqr80p8ze29ra1le20&amp;dl=0","Click to download Image")</f>
      </c>
      <c r="B3023" s="0">
        <f>HYPERLINK("https://dl.dropboxusercontent.com/scl/fi/vqvvv1orlzfeph7hnhfhx/size-chartsinfant-onesie-standard-a.jpg?rlkey=1ozlecvi6a5bhdw9537ny9jox&amp;dl=0","Click to download SizeChart")</f>
      </c>
      <c r="C3023" s="0" t="inlineStr">
        <is>
          <t>Sawyer Infant Bodysuit</t>
        </is>
      </c>
      <c r="D3023" s="0" t="inlineStr">
        <is>
          <t>'101684</t>
        </is>
      </c>
      <c r="E3023" s="0" t="inlineStr">
        <is>
          <t>SAWYER:101684A-0-3M</t>
        </is>
      </c>
      <c r="F3023" s="0" t="inlineStr">
        <is>
          <t>'000000000000</t>
        </is>
      </c>
      <c r="G3023" s="0" t="inlineStr">
        <is>
          <t>INFANT</t>
        </is>
      </c>
      <c r="H3023" s="0" t="inlineStr">
        <is>
          <t>0-3M</t>
        </is>
      </c>
      <c r="I3023" s="0">
        <v>29.99</v>
      </c>
      <c r="J3023" s="0">
        <v>30</v>
      </c>
    </row>
    <row r="3024" spans="1:10" customHeight="0">
      <c r="A3024" s="0">
        <f>HYPERLINK("https://dl.dropboxusercontent.com/scl/fi/cux7s3xza3hhbjkcmqmq4/101684f.jpg?rlkey=b19uy52eqr80p8ze29ra1le20&amp;dl=0","Click to download Image")</f>
      </c>
      <c r="B3024" s="0">
        <f>HYPERLINK("https://dl.dropboxusercontent.com/scl/fi/vqvvv1orlzfeph7hnhfhx/size-chartsinfant-onesie-standard-a.jpg?rlkey=1ozlecvi6a5bhdw9537ny9jox&amp;dl=0","Click to download SizeChart")</f>
      </c>
      <c r="C3024" s="0" t="inlineStr">
        <is>
          <t>Sawyer Infant Bodysuit</t>
        </is>
      </c>
      <c r="D3024" s="0" t="inlineStr">
        <is>
          <t>'101684</t>
        </is>
      </c>
      <c r="E3024" s="0" t="inlineStr">
        <is>
          <t>SAWYER:101684B-3-6M</t>
        </is>
      </c>
      <c r="F3024" s="0" t="inlineStr">
        <is>
          <t>'000000000000</t>
        </is>
      </c>
      <c r="G3024" s="0" t="inlineStr">
        <is>
          <t>INFANT</t>
        </is>
      </c>
      <c r="H3024" s="0" t="inlineStr">
        <is>
          <t>3-6M</t>
        </is>
      </c>
      <c r="I3024" s="0">
        <v>29.99</v>
      </c>
      <c r="J3024" s="0">
        <v>19</v>
      </c>
    </row>
    <row r="3025" spans="1:10" customHeight="0">
      <c r="A3025" s="0">
        <f>HYPERLINK("https://dl.dropboxusercontent.com/scl/fi/cux7s3xza3hhbjkcmqmq4/101684f.jpg?rlkey=b19uy52eqr80p8ze29ra1le20&amp;dl=0","Click to download Image")</f>
      </c>
      <c r="B3025" s="0">
        <f>HYPERLINK("https://dl.dropboxusercontent.com/scl/fi/vqvvv1orlzfeph7hnhfhx/size-chartsinfant-onesie-standard-a.jpg?rlkey=1ozlecvi6a5bhdw9537ny9jox&amp;dl=0","Click to download SizeChart")</f>
      </c>
      <c r="C3025" s="0" t="inlineStr">
        <is>
          <t>Sawyer Infant Bodysuit</t>
        </is>
      </c>
      <c r="D3025" s="0" t="inlineStr">
        <is>
          <t>'101684</t>
        </is>
      </c>
      <c r="E3025" s="0" t="inlineStr">
        <is>
          <t>SAWYER:101684C-6-9M</t>
        </is>
      </c>
      <c r="F3025" s="0" t="inlineStr">
        <is>
          <t>'000000000000</t>
        </is>
      </c>
      <c r="G3025" s="0" t="inlineStr">
        <is>
          <t>INFANT</t>
        </is>
      </c>
      <c r="H3025" s="0" t="inlineStr">
        <is>
          <t>6-9M</t>
        </is>
      </c>
      <c r="I3025" s="0">
        <v>29.99</v>
      </c>
      <c r="J3025" s="0">
        <v>21</v>
      </c>
    </row>
    <row r="3026" spans="1:10" customHeight="0">
      <c r="A3026" s="0">
        <f>HYPERLINK("https://dl.dropboxusercontent.com/scl/fi/cux7s3xza3hhbjkcmqmq4/101684f.jpg?rlkey=b19uy52eqr80p8ze29ra1le20&amp;dl=0","Click to download Image")</f>
      </c>
      <c r="B3026" s="0">
        <f>HYPERLINK("https://dl.dropboxusercontent.com/scl/fi/vqvvv1orlzfeph7hnhfhx/size-chartsinfant-onesie-standard-a.jpg?rlkey=1ozlecvi6a5bhdw9537ny9jox&amp;dl=0","Click to download SizeChart")</f>
      </c>
      <c r="C3026" s="0" t="inlineStr">
        <is>
          <t>Sawyer Infant Bodysuit</t>
        </is>
      </c>
      <c r="D3026" s="0" t="inlineStr">
        <is>
          <t>'101684</t>
        </is>
      </c>
      <c r="E3026" s="0" t="inlineStr">
        <is>
          <t>SAWYER:101684D-12M</t>
        </is>
      </c>
      <c r="F3026" s="0" t="inlineStr">
        <is>
          <t>'000000000000</t>
        </is>
      </c>
      <c r="G3026" s="0" t="inlineStr">
        <is>
          <t>INFANT</t>
        </is>
      </c>
      <c r="H3026" s="0" t="inlineStr">
        <is>
          <t>12M</t>
        </is>
      </c>
      <c r="I3026" s="0">
        <v>29.99</v>
      </c>
      <c r="J3026" s="0">
        <v>26</v>
      </c>
    </row>
    <row r="3027" spans="1:10" customHeight="0">
      <c r="A3027" s="0">
        <f>HYPERLINK("https://dl.dropboxusercontent.com/scl/fi/ea6k1dg5gu78f25pcb9ys/104377-af.jpg?rlkey=39g68fj4kkm6wozggu4dl6wjk&amp;dl=0","Click to download Image")</f>
      </c>
      <c r="C3027" s="0" t="inlineStr">
        <is>
          <t>Jori Women's Cap</t>
        </is>
      </c>
      <c r="D3027" s="0" t="inlineStr">
        <is>
          <t>'104377</t>
        </is>
      </c>
      <c r="E3027" s="0" t="inlineStr">
        <is>
          <t>JORI:104377</t>
        </is>
      </c>
      <c r="F3027" s="0" t="inlineStr">
        <is>
          <t>'000000000000</t>
        </is>
      </c>
      <c r="G3027" s="0" t="inlineStr">
        <is>
          <t>WOMENS</t>
        </is>
      </c>
      <c r="H3027" s="0" t="inlineStr">
        <is>
          <t>WOMENS</t>
        </is>
      </c>
      <c r="I3027" s="0">
        <v>21.99</v>
      </c>
      <c r="J3027" s="0">
        <v>143</v>
      </c>
    </row>
    <row r="3028" spans="1:10" customHeight="0">
      <c r="A3028" s="0">
        <f>HYPERLINK("https://dl.dropboxusercontent.com/scl/fi/n8h3ta5h3ninyca1ds25r/102999f83516.jpg?rlkey=9c3r42i7xwu1kevikwazo0um3&amp;dl=0","Click to download Image")</f>
      </c>
      <c r="C3028" s="0" t="inlineStr">
        <is>
          <t>Evin Men's Cotton T-Shirt</t>
        </is>
      </c>
      <c r="D3028" s="0" t="inlineStr">
        <is>
          <t>'102999</t>
        </is>
      </c>
      <c r="E3028" s="0" t="inlineStr">
        <is>
          <t>EVIN:102999A-S</t>
        </is>
      </c>
      <c r="F3028" s="0" t="inlineStr">
        <is>
          <t>'000000000000</t>
        </is>
      </c>
      <c r="G3028" s="0" t="inlineStr">
        <is>
          <t>MENS</t>
        </is>
      </c>
      <c r="H3028" s="0" t="inlineStr">
        <is>
          <t>S</t>
        </is>
      </c>
      <c r="I3028" s="0">
        <v>29.99</v>
      </c>
      <c r="J3028" s="0">
        <v>0</v>
      </c>
    </row>
    <row r="3029" spans="1:10" customHeight="0">
      <c r="A3029" s="0">
        <f>HYPERLINK("https://dl.dropboxusercontent.com/scl/fi/n8h3ta5h3ninyca1ds25r/102999f83516.jpg?rlkey=9c3r42i7xwu1kevikwazo0um3&amp;dl=0","Click to download Image")</f>
      </c>
      <c r="C3029" s="0" t="inlineStr">
        <is>
          <t>Evin Men's Cotton T-Shirt</t>
        </is>
      </c>
      <c r="D3029" s="0" t="inlineStr">
        <is>
          <t>'102999</t>
        </is>
      </c>
      <c r="E3029" s="0" t="inlineStr">
        <is>
          <t>EVIN:102999B-M</t>
        </is>
      </c>
      <c r="F3029" s="0" t="inlineStr">
        <is>
          <t>'000000000000</t>
        </is>
      </c>
      <c r="G3029" s="0" t="inlineStr">
        <is>
          <t>MENS</t>
        </is>
      </c>
      <c r="H3029" s="0" t="inlineStr">
        <is>
          <t>M</t>
        </is>
      </c>
      <c r="I3029" s="0">
        <v>29.99</v>
      </c>
      <c r="J3029" s="0">
        <v>2</v>
      </c>
    </row>
    <row r="3030" spans="1:10" customHeight="0">
      <c r="A3030" s="0">
        <f>HYPERLINK("https://dl.dropboxusercontent.com/scl/fi/n8h3ta5h3ninyca1ds25r/102999f83516.jpg?rlkey=9c3r42i7xwu1kevikwazo0um3&amp;dl=0","Click to download Image")</f>
      </c>
      <c r="C3030" s="0" t="inlineStr">
        <is>
          <t>Evin Men's Cotton T-Shirt</t>
        </is>
      </c>
      <c r="D3030" s="0" t="inlineStr">
        <is>
          <t>'102999</t>
        </is>
      </c>
      <c r="E3030" s="0" t="inlineStr">
        <is>
          <t>EVIN:102999C-L</t>
        </is>
      </c>
      <c r="F3030" s="0" t="inlineStr">
        <is>
          <t>'000000000000</t>
        </is>
      </c>
      <c r="G3030" s="0" t="inlineStr">
        <is>
          <t>MENS</t>
        </is>
      </c>
      <c r="H3030" s="0" t="inlineStr">
        <is>
          <t>L</t>
        </is>
      </c>
      <c r="I3030" s="0">
        <v>29.99</v>
      </c>
      <c r="J3030" s="0">
        <v>0</v>
      </c>
    </row>
    <row r="3031" spans="1:10" customHeight="0">
      <c r="A3031" s="0">
        <f>HYPERLINK("https://dl.dropboxusercontent.com/scl/fi/n8h3ta5h3ninyca1ds25r/102999f83516.jpg?rlkey=9c3r42i7xwu1kevikwazo0um3&amp;dl=0","Click to download Image")</f>
      </c>
      <c r="C3031" s="0" t="inlineStr">
        <is>
          <t>Evin Men's Cotton T-Shirt</t>
        </is>
      </c>
      <c r="D3031" s="0" t="inlineStr">
        <is>
          <t>'102999</t>
        </is>
      </c>
      <c r="E3031" s="0" t="inlineStr">
        <is>
          <t>EVIN:102999D-XL</t>
        </is>
      </c>
      <c r="F3031" s="0" t="inlineStr">
        <is>
          <t>'000000000000</t>
        </is>
      </c>
      <c r="G3031" s="0" t="inlineStr">
        <is>
          <t>MENS</t>
        </is>
      </c>
      <c r="H3031" s="0" t="inlineStr">
        <is>
          <t>XL</t>
        </is>
      </c>
      <c r="I3031" s="0">
        <v>29.99</v>
      </c>
      <c r="J3031" s="0">
        <v>5</v>
      </c>
    </row>
    <row r="3032" spans="1:10" customHeight="0">
      <c r="A3032" s="0">
        <f>HYPERLINK("https://dl.dropboxusercontent.com/scl/fi/n8h3ta5h3ninyca1ds25r/102999f83516.jpg?rlkey=9c3r42i7xwu1kevikwazo0um3&amp;dl=0","Click to download Image")</f>
      </c>
      <c r="C3032" s="0" t="inlineStr">
        <is>
          <t>Evin Men's Cotton T-Shirt</t>
        </is>
      </c>
      <c r="D3032" s="0" t="inlineStr">
        <is>
          <t>'102999</t>
        </is>
      </c>
      <c r="E3032" s="0" t="inlineStr">
        <is>
          <t>EVIN:102999E-2XL</t>
        </is>
      </c>
      <c r="F3032" s="0" t="inlineStr">
        <is>
          <t>'000000000000</t>
        </is>
      </c>
      <c r="G3032" s="0" t="inlineStr">
        <is>
          <t>MENS</t>
        </is>
      </c>
      <c r="H3032" s="0" t="inlineStr">
        <is>
          <t>2XL</t>
        </is>
      </c>
      <c r="I3032" s="0">
        <v>29.99</v>
      </c>
      <c r="J3032" s="0">
        <v>9</v>
      </c>
    </row>
    <row r="3033" spans="1:10" customHeight="0">
      <c r="A3033" s="0">
        <f>HYPERLINK("https://dl.dropboxusercontent.com/scl/fi/it5a2zar71tgtd7kelcsq/104764-af.jpg?rlkey=37ojpttyzzcsjxd0uf981ibgu&amp;dl=0","Click to download Image")</f>
      </c>
      <c r="C3033" s="0" t="inlineStr">
        <is>
          <t>Samson Men's Sonic Weld Cap</t>
        </is>
      </c>
      <c r="D3033" s="0" t="inlineStr">
        <is>
          <t>'104764</t>
        </is>
      </c>
      <c r="E3033" s="0" t="inlineStr">
        <is>
          <t>SAMSON:104764</t>
        </is>
      </c>
      <c r="F3033" s="0" t="inlineStr">
        <is>
          <t>'000000000000</t>
        </is>
      </c>
      <c r="G3033" s="0" t="inlineStr">
        <is>
          <t>MENS</t>
        </is>
      </c>
      <c r="H3033" s="0" t="inlineStr">
        <is>
          <t>STANDARD MENS</t>
        </is>
      </c>
      <c r="I3033" s="0">
        <v>29.99</v>
      </c>
      <c r="J3033" s="0">
        <v>354</v>
      </c>
    </row>
    <row r="3034" spans="1:10" customHeight="0">
      <c r="A3034" s="0">
        <f>HYPERLINK("https://dl.dropboxusercontent.com/scl/fi/76bgha6iqwisqmy7ngkva/130392-ff.jpg?rlkey=7yr0bbt3tspu3t9e4b98gtbqp&amp;dl=0","Click to download Image")</f>
      </c>
      <c r="C3034" s="0" t="inlineStr">
        <is>
          <t>Cersei Infant Cuffed Beanie</t>
        </is>
      </c>
      <c r="D3034" s="0" t="inlineStr">
        <is>
          <t>'130392</t>
        </is>
      </c>
      <c r="E3034" s="0" t="inlineStr">
        <is>
          <t>ISU CERSEI I BK:130392</t>
        </is>
      </c>
      <c r="F3034" s="0" t="inlineStr">
        <is>
          <t>'701130392019</t>
        </is>
      </c>
      <c r="G3034" s="0" t="inlineStr">
        <is>
          <t>INFANT</t>
        </is>
      </c>
      <c r="H3034" s="0" t="inlineStr">
        <is>
          <t>INFANT</t>
        </is>
      </c>
      <c r="I3034" s="0">
        <v>24.99</v>
      </c>
      <c r="J3034" s="0">
        <v>38</v>
      </c>
    </row>
    <row r="3035" spans="1:10" customHeight="0">
      <c r="A3035" s="0">
        <f>HYPERLINK("https://dl.dropboxusercontent.com/scl/fi/xoxfhnq3rfnpjqsthlrxj/cersei-0211073.jpg?rlkey=y32vjpc546k50oww9wktvq503&amp;dl=0","Click to download Image")</f>
      </c>
      <c r="C3035" s="0" t="inlineStr">
        <is>
          <t>Cersei Infant Cuffed Beanie</t>
        </is>
      </c>
      <c r="D3035" s="0" t="inlineStr">
        <is>
          <t>'130108</t>
        </is>
      </c>
      <c r="E3035" s="0" t="inlineStr">
        <is>
          <t>ISU CERSEI I CL:130108</t>
        </is>
      </c>
      <c r="F3035" s="0" t="inlineStr">
        <is>
          <t>'701130108016</t>
        </is>
      </c>
      <c r="G3035" s="0" t="inlineStr">
        <is>
          <t>INFANT</t>
        </is>
      </c>
      <c r="H3035" s="0" t="inlineStr">
        <is>
          <t>INFANT</t>
        </is>
      </c>
      <c r="I3035" s="0">
        <v>24.99</v>
      </c>
      <c r="J3035" s="0">
        <v>287</v>
      </c>
    </row>
    <row r="3036" spans="1:10" customHeight="0">
      <c r="A3036" s="0">
        <f>HYPERLINK("https://dl.dropboxusercontent.com/scl/fi/8dfsbmr26rl2v7l39xx5d/130391-ff.jpg?rlkey=rn76o430zg9dqfrpstix6j5ls&amp;dl=0","Click to download Image")</f>
      </c>
      <c r="C3036" s="0" t="inlineStr">
        <is>
          <t>Cersei Toddler Cuffed Beanie</t>
        </is>
      </c>
      <c r="D3036" s="0" t="inlineStr">
        <is>
          <t>'130391</t>
        </is>
      </c>
      <c r="E3036" s="0" t="inlineStr">
        <is>
          <t>ISU CERSEI T BK:130391</t>
        </is>
      </c>
      <c r="F3036" s="0" t="inlineStr">
        <is>
          <t>'701130391012</t>
        </is>
      </c>
      <c r="G3036" s="0" t="inlineStr">
        <is>
          <t>TODDLER</t>
        </is>
      </c>
      <c r="H3036" s="0" t="inlineStr">
        <is>
          <t>TODDLER</t>
        </is>
      </c>
      <c r="I3036" s="0">
        <v>24.99</v>
      </c>
      <c r="J3036" s="0">
        <v>23</v>
      </c>
    </row>
    <row r="3037" spans="1:10" customHeight="0">
      <c r="A3037" s="0">
        <f>HYPERLINK("https://dl.dropboxusercontent.com/scl/fi/p1pi57mgpviqcua0xtpas/cersei-0211073.jpg?rlkey=ppi8q2sv8ot0g21bdbce3fb6p&amp;dl=0","Click to download Image")</f>
      </c>
      <c r="C3037" s="0" t="inlineStr">
        <is>
          <t>Cersei Toddler Cuffed Beanie</t>
        </is>
      </c>
      <c r="D3037" s="0" t="inlineStr">
        <is>
          <t>'130106</t>
        </is>
      </c>
      <c r="E3037" s="0" t="inlineStr">
        <is>
          <t>ISU CERSEI T CL:130106</t>
        </is>
      </c>
      <c r="F3037" s="0" t="inlineStr">
        <is>
          <t>'701130106012</t>
        </is>
      </c>
      <c r="G3037" s="0" t="inlineStr">
        <is>
          <t>TODDLER</t>
        </is>
      </c>
      <c r="H3037" s="0" t="inlineStr">
        <is>
          <t>TODDLER</t>
        </is>
      </c>
      <c r="I3037" s="0">
        <v>24.99</v>
      </c>
      <c r="J3037" s="0">
        <v>262</v>
      </c>
    </row>
    <row r="3038" spans="1:10" customHeight="0">
      <c r="A3038" s="0">
        <f>HYPERLINK("https://dl.dropboxusercontent.com/scl/fi/6wx6gv1ovyiofm8ulhlk3/104336-af.jpg?rlkey=2vf9zcl8opu1tj8vodwc1u54x&amp;dl=0","Click to download Image")</f>
      </c>
      <c r="C3038" s="0" t="inlineStr">
        <is>
          <t>Jennings Youth Cap</t>
        </is>
      </c>
      <c r="D3038" s="0" t="inlineStr">
        <is>
          <t>'104336</t>
        </is>
      </c>
      <c r="E3038" s="0" t="inlineStr">
        <is>
          <t>JENNINGS:104336</t>
        </is>
      </c>
      <c r="F3038" s="0" t="inlineStr">
        <is>
          <t>'000000000000</t>
        </is>
      </c>
      <c r="G3038" s="0" t="inlineStr">
        <is>
          <t>YOUTH</t>
        </is>
      </c>
      <c r="H3038" s="0" t="inlineStr">
        <is>
          <t>YOUTH</t>
        </is>
      </c>
      <c r="I3038" s="0">
        <v>19.99</v>
      </c>
      <c r="J3038" s="0">
        <v>39</v>
      </c>
    </row>
    <row r="3039" spans="1:10" customHeight="0">
      <c r="A3039" s="0">
        <f>HYPERLINK("https://dl.dropboxusercontent.com/scl/fi/sk2o4hz95uiwf6tvbzsjs/130390-ff.jpg?rlkey=l7daao3ahxynol6wrx0e2uzoo&amp;dl=0","Click to download Image")</f>
      </c>
      <c r="C3039" s="0" t="inlineStr">
        <is>
          <t>Cersei Youth Cuffed Beanie</t>
        </is>
      </c>
      <c r="D3039" s="0" t="inlineStr">
        <is>
          <t>'130390</t>
        </is>
      </c>
      <c r="E3039" s="0" t="inlineStr">
        <is>
          <t>ISU CERSEI Y BK:130390</t>
        </is>
      </c>
      <c r="F3039" s="0" t="inlineStr">
        <is>
          <t>'701130390015</t>
        </is>
      </c>
      <c r="G3039" s="0" t="inlineStr">
        <is>
          <t>YOUTH</t>
        </is>
      </c>
      <c r="H3039" s="0" t="inlineStr">
        <is>
          <t>YOUTH</t>
        </is>
      </c>
      <c r="I3039" s="0">
        <v>24.99</v>
      </c>
      <c r="J3039" s="0">
        <v>9</v>
      </c>
    </row>
    <row r="3040" spans="1:10" customHeight="0">
      <c r="A3040" s="0">
        <f>HYPERLINK("https://dl.dropboxusercontent.com/scl/fi/7kjam4zuje98aqn0k71yf/cersei-0211073.jpg?rlkey=0a6z6cmlbgnn6ivar51pr3jj2&amp;dl=0","Click to download Image")</f>
      </c>
      <c r="C3040" s="0" t="inlineStr">
        <is>
          <t>Cersei Youth Cuffed Beanie</t>
        </is>
      </c>
      <c r="D3040" s="0" t="inlineStr">
        <is>
          <t>'130105</t>
        </is>
      </c>
      <c r="E3040" s="0" t="inlineStr">
        <is>
          <t>ISU CERSEI Y CL:130105</t>
        </is>
      </c>
      <c r="F3040" s="0" t="inlineStr">
        <is>
          <t>'701130105015</t>
        </is>
      </c>
      <c r="G3040" s="0" t="inlineStr">
        <is>
          <t>YOUTH</t>
        </is>
      </c>
      <c r="H3040" s="0" t="inlineStr">
        <is>
          <t>YOUTH</t>
        </is>
      </c>
      <c r="I3040" s="0">
        <v>24.99</v>
      </c>
      <c r="J3040" s="0">
        <v>242</v>
      </c>
    </row>
    <row r="3041" spans="1:10" customHeight="0">
      <c r="A3041" s="0">
        <f>HYPERLINK("https://dl.dropboxusercontent.com/scl/fi/m448w205rs65qmatpqvkf/albany.jpg?rlkey=fszbzp569n99kmjswyzwuttji&amp;dl=0","Click to download Image")</f>
      </c>
      <c r="C3041" s="0" t="inlineStr">
        <is>
          <t>Albany Youth Cap</t>
        </is>
      </c>
      <c r="D3041" s="0" t="inlineStr">
        <is>
          <t>'107147</t>
        </is>
      </c>
      <c r="E3041" s="0" t="inlineStr">
        <is>
          <t>ISU ALBANY:107147</t>
        </is>
      </c>
      <c r="F3041" s="0" t="inlineStr">
        <is>
          <t>'700107147010</t>
        </is>
      </c>
      <c r="G3041" s="0" t="inlineStr">
        <is>
          <t>YOUTH</t>
        </is>
      </c>
      <c r="H3041" s="0" t="inlineStr">
        <is>
          <t>YOUTH</t>
        </is>
      </c>
      <c r="I3041" s="0">
        <v>20.99</v>
      </c>
      <c r="J3041" s="0">
        <v>115</v>
      </c>
    </row>
    <row r="3042" spans="1:10" customHeight="0">
      <c r="A3042" s="0">
        <f>HYPERLINK("https://dl.dropboxusercontent.com/scl/fi/5x29j0rvch1fut0eoq48q/101690-af.jpg?rlkey=zfskjikmw1l5pz2a8tfvawep2&amp;dl=0","Click to download Image")</f>
      </c>
      <c r="C3042" s="0" t="inlineStr">
        <is>
          <t>Noel Youth Cap</t>
        </is>
      </c>
      <c r="D3042" s="0" t="inlineStr">
        <is>
          <t>'101690</t>
        </is>
      </c>
      <c r="E3042" s="0" t="inlineStr">
        <is>
          <t>NOEL:101690</t>
        </is>
      </c>
      <c r="F3042" s="0" t="inlineStr">
        <is>
          <t>'000000000000</t>
        </is>
      </c>
      <c r="G3042" s="0" t="inlineStr">
        <is>
          <t>YOUTH</t>
        </is>
      </c>
      <c r="H3042" s="0" t="inlineStr">
        <is>
          <t>YOUTH</t>
        </is>
      </c>
      <c r="I3042" s="0">
        <v>18.99</v>
      </c>
      <c r="J3042" s="0">
        <v>79</v>
      </c>
    </row>
    <row r="3043" spans="1:10" customHeight="0">
      <c r="A3043" s="0">
        <f>HYPERLINK("https://dl.dropboxusercontent.com/scl/fi/gv75yv5gl8i11rtu4ntad/101690-af.jpg?rlkey=1rx0amn3saxarvtnem2c1g1mw&amp;dl=0","Click to download Image")</f>
      </c>
      <c r="C3043" s="0" t="inlineStr">
        <is>
          <t>Noel Toddler Cap</t>
        </is>
      </c>
      <c r="D3043" s="0" t="inlineStr">
        <is>
          <t>'101888</t>
        </is>
      </c>
      <c r="E3043" s="0" t="inlineStr">
        <is>
          <t>NOEL:101888</t>
        </is>
      </c>
      <c r="F3043" s="0" t="inlineStr">
        <is>
          <t>'000000000000</t>
        </is>
      </c>
      <c r="G3043" s="0" t="inlineStr">
        <is>
          <t>TODDLER</t>
        </is>
      </c>
      <c r="H3043" s="0" t="inlineStr">
        <is>
          <t>TODDLER</t>
        </is>
      </c>
      <c r="I3043" s="0">
        <v>18.99</v>
      </c>
      <c r="J3043" s="0">
        <v>127</v>
      </c>
    </row>
    <row r="3044" spans="1:10" customHeight="0">
      <c r="A3044" s="0">
        <f>HYPERLINK("https://dl.dropboxusercontent.com/scl/fi/1l0ulo36dg9hduenjl498/hartzler.jpg?rlkey=3b09mfbj0msr2ahl2qghvc3gi&amp;dl=0","Click to download Image")</f>
      </c>
      <c r="C3044" s="0" t="inlineStr">
        <is>
          <t>Hartzler Women's Cap</t>
        </is>
      </c>
      <c r="D3044" s="0" t="inlineStr">
        <is>
          <t>'104399</t>
        </is>
      </c>
      <c r="E3044" s="0" t="inlineStr">
        <is>
          <t>HARTZLER:104399</t>
        </is>
      </c>
      <c r="F3044" s="0" t="inlineStr">
        <is>
          <t>'070010439901</t>
        </is>
      </c>
      <c r="G3044" s="0" t="inlineStr">
        <is>
          <t>WOMENS</t>
        </is>
      </c>
      <c r="H3044" s="0" t="inlineStr">
        <is>
          <t>WOMENS</t>
        </is>
      </c>
      <c r="I3044" s="0">
        <v>20.99</v>
      </c>
      <c r="J3044" s="0">
        <v>56</v>
      </c>
    </row>
    <row r="3045" spans="1:10" customHeight="0">
      <c r="A3045" s="0">
        <f>HYPERLINK("https://dl.dropboxusercontent.com/scl/fi/2fixq5tm4dz8ns36j7u7o/100038-f.jpg?rlkey=4mdqwgdaszyy6muizimrknthd&amp;dl=0","Click to download Image")</f>
      </c>
      <c r="B3045" s="0">
        <f>HYPERLINK("https://dl.dropboxusercontent.com/scl/fi/5m7j1j1tjs78hwnpfh0kp/size-chartswomens-standard-relaxed-fit.jpg?rlkey=eaubx8pddiehrqkz42jfuzw3d&amp;dl=0","Click to download SizeChart")</f>
      </c>
      <c r="C3045" s="0" t="inlineStr">
        <is>
          <t>Samara Women's Fleece Hoodie</t>
        </is>
      </c>
      <c r="D3045" s="0" t="inlineStr">
        <is>
          <t>'100038</t>
        </is>
      </c>
      <c r="E3045" s="0" t="inlineStr">
        <is>
          <t>SAMARA:100038A-S</t>
        </is>
      </c>
      <c r="F3045" s="0" t="inlineStr">
        <is>
          <t>'000000000000</t>
        </is>
      </c>
      <c r="G3045" s="0" t="inlineStr">
        <is>
          <t>WOMENS</t>
        </is>
      </c>
      <c r="H3045" s="0" t="inlineStr">
        <is>
          <t>S</t>
        </is>
      </c>
      <c r="I3045" s="0">
        <v>49.99</v>
      </c>
      <c r="J3045" s="0">
        <v>41</v>
      </c>
    </row>
    <row r="3046" spans="1:10" customHeight="0">
      <c r="A3046" s="0">
        <f>HYPERLINK("https://dl.dropboxusercontent.com/scl/fi/2fixq5tm4dz8ns36j7u7o/100038-f.jpg?rlkey=4mdqwgdaszyy6muizimrknthd&amp;dl=0","Click to download Image")</f>
      </c>
      <c r="B3046" s="0">
        <f>HYPERLINK("https://dl.dropboxusercontent.com/scl/fi/5m7j1j1tjs78hwnpfh0kp/size-chartswomens-standard-relaxed-fit.jpg?rlkey=eaubx8pddiehrqkz42jfuzw3d&amp;dl=0","Click to download SizeChart")</f>
      </c>
      <c r="C3046" s="0" t="inlineStr">
        <is>
          <t>Samara Women's Fleece Hoodie</t>
        </is>
      </c>
      <c r="D3046" s="0" t="inlineStr">
        <is>
          <t>'100038</t>
        </is>
      </c>
      <c r="E3046" s="0" t="inlineStr">
        <is>
          <t>SAMARA:100038B-M</t>
        </is>
      </c>
      <c r="F3046" s="0" t="inlineStr">
        <is>
          <t>'000000000000</t>
        </is>
      </c>
      <c r="G3046" s="0" t="inlineStr">
        <is>
          <t>WOMENS</t>
        </is>
      </c>
      <c r="H3046" s="0" t="inlineStr">
        <is>
          <t>M</t>
        </is>
      </c>
      <c r="I3046" s="0">
        <v>49.99</v>
      </c>
      <c r="J3046" s="0">
        <v>48</v>
      </c>
    </row>
    <row r="3047" spans="1:10" customHeight="0">
      <c r="A3047" s="0">
        <f>HYPERLINK("https://dl.dropboxusercontent.com/scl/fi/2fixq5tm4dz8ns36j7u7o/100038-f.jpg?rlkey=4mdqwgdaszyy6muizimrknthd&amp;dl=0","Click to download Image")</f>
      </c>
      <c r="B3047" s="0">
        <f>HYPERLINK("https://dl.dropboxusercontent.com/scl/fi/5m7j1j1tjs78hwnpfh0kp/size-chartswomens-standard-relaxed-fit.jpg?rlkey=eaubx8pddiehrqkz42jfuzw3d&amp;dl=0","Click to download SizeChart")</f>
      </c>
      <c r="C3047" s="0" t="inlineStr">
        <is>
          <t>Samara Women's Fleece Hoodie</t>
        </is>
      </c>
      <c r="D3047" s="0" t="inlineStr">
        <is>
          <t>'100038</t>
        </is>
      </c>
      <c r="E3047" s="0" t="inlineStr">
        <is>
          <t>SAMARA:100038C-L</t>
        </is>
      </c>
      <c r="F3047" s="0" t="inlineStr">
        <is>
          <t>'000000000000</t>
        </is>
      </c>
      <c r="G3047" s="0" t="inlineStr">
        <is>
          <t>WOMENS</t>
        </is>
      </c>
      <c r="H3047" s="0" t="inlineStr">
        <is>
          <t>L</t>
        </is>
      </c>
      <c r="I3047" s="0">
        <v>49.99</v>
      </c>
      <c r="J3047" s="0">
        <v>42</v>
      </c>
    </row>
    <row r="3048" spans="1:10" customHeight="0">
      <c r="A3048" s="0">
        <f>HYPERLINK("https://dl.dropboxusercontent.com/scl/fi/2fixq5tm4dz8ns36j7u7o/100038-f.jpg?rlkey=4mdqwgdaszyy6muizimrknthd&amp;dl=0","Click to download Image")</f>
      </c>
      <c r="B3048" s="0">
        <f>HYPERLINK("https://dl.dropboxusercontent.com/scl/fi/5m7j1j1tjs78hwnpfh0kp/size-chartswomens-standard-relaxed-fit.jpg?rlkey=eaubx8pddiehrqkz42jfuzw3d&amp;dl=0","Click to download SizeChart")</f>
      </c>
      <c r="C3048" s="0" t="inlineStr">
        <is>
          <t>Samara Women's Fleece Hoodie</t>
        </is>
      </c>
      <c r="D3048" s="0" t="inlineStr">
        <is>
          <t>'100038</t>
        </is>
      </c>
      <c r="E3048" s="0" t="inlineStr">
        <is>
          <t>SAMARA:100038D-XL</t>
        </is>
      </c>
      <c r="F3048" s="0" t="inlineStr">
        <is>
          <t>'000000000000</t>
        </is>
      </c>
      <c r="G3048" s="0" t="inlineStr">
        <is>
          <t>WOMENS</t>
        </is>
      </c>
      <c r="H3048" s="0" t="inlineStr">
        <is>
          <t>XL</t>
        </is>
      </c>
      <c r="I3048" s="0">
        <v>49.99</v>
      </c>
      <c r="J3048" s="0">
        <v>63</v>
      </c>
    </row>
    <row r="3049" spans="1:10" customHeight="0">
      <c r="A3049" s="0">
        <f>HYPERLINK("https://dl.dropboxusercontent.com/scl/fi/2fixq5tm4dz8ns36j7u7o/100038-f.jpg?rlkey=4mdqwgdaszyy6muizimrknthd&amp;dl=0","Click to download Image")</f>
      </c>
      <c r="B3049" s="0">
        <f>HYPERLINK("https://dl.dropboxusercontent.com/scl/fi/5m7j1j1tjs78hwnpfh0kp/size-chartswomens-standard-relaxed-fit.jpg?rlkey=eaubx8pddiehrqkz42jfuzw3d&amp;dl=0","Click to download SizeChart")</f>
      </c>
      <c r="C3049" s="0" t="inlineStr">
        <is>
          <t>Samara Women's Fleece Hoodie</t>
        </is>
      </c>
      <c r="D3049" s="0" t="inlineStr">
        <is>
          <t>'100038</t>
        </is>
      </c>
      <c r="E3049" s="0" t="inlineStr">
        <is>
          <t>SAMARA:100038E-2XL</t>
        </is>
      </c>
      <c r="F3049" s="0" t="inlineStr">
        <is>
          <t>'000000000000</t>
        </is>
      </c>
      <c r="G3049" s="0" t="inlineStr">
        <is>
          <t>WOMENS</t>
        </is>
      </c>
      <c r="H3049" s="0" t="inlineStr">
        <is>
          <t>2XL</t>
        </is>
      </c>
      <c r="I3049" s="0">
        <v>51.99</v>
      </c>
      <c r="J3049" s="0">
        <v>18</v>
      </c>
    </row>
    <row r="3050" spans="1:10" customHeight="0">
      <c r="A3050" s="0">
        <f>HYPERLINK("https://dl.dropboxusercontent.com/scl/fi/2fixq5tm4dz8ns36j7u7o/100038-f.jpg?rlkey=4mdqwgdaszyy6muizimrknthd&amp;dl=0","Click to download Image")</f>
      </c>
      <c r="B3050" s="0">
        <f>HYPERLINK("https://dl.dropboxusercontent.com/scl/fi/5m7j1j1tjs78hwnpfh0kp/size-chartswomens-standard-relaxed-fit.jpg?rlkey=eaubx8pddiehrqkz42jfuzw3d&amp;dl=0","Click to download SizeChart")</f>
      </c>
      <c r="C3050" s="0" t="inlineStr">
        <is>
          <t>Samara Women's Fleece Hoodie</t>
        </is>
      </c>
      <c r="D3050" s="0" t="inlineStr">
        <is>
          <t>'100038</t>
        </is>
      </c>
      <c r="E3050" s="0" t="inlineStr">
        <is>
          <t>SAMARA:100038F-3XL</t>
        </is>
      </c>
      <c r="F3050" s="0" t="inlineStr">
        <is>
          <t>'000000000000</t>
        </is>
      </c>
      <c r="G3050" s="0" t="inlineStr">
        <is>
          <t>WOMENS</t>
        </is>
      </c>
      <c r="H3050" s="0" t="inlineStr">
        <is>
          <t>3XL</t>
        </is>
      </c>
      <c r="I3050" s="0">
        <v>51.99</v>
      </c>
      <c r="J3050" s="0">
        <v>24</v>
      </c>
    </row>
    <row r="3051" spans="1:10" customHeight="0">
      <c r="A3051" s="0">
        <f>HYPERLINK("https://dl.dropboxusercontent.com/scl/fi/fg9fqv3huo1nins2uyzdp/darian.jpg?rlkey=8zkvfir8ayledjqgz4pol0r8d&amp;dl=0","Click to download Image")</f>
      </c>
      <c r="C3051" s="0" t="inlineStr">
        <is>
          <t>Darian Youth Cotton Cap</t>
        </is>
      </c>
      <c r="D3051" s="0" t="inlineStr">
        <is>
          <t>'106744</t>
        </is>
      </c>
      <c r="E3051" s="0" t="inlineStr">
        <is>
          <t>ISU DARIAN:106744STANDARD-55CM</t>
        </is>
      </c>
      <c r="F3051" s="0" t="inlineStr">
        <is>
          <t>'700106744012</t>
        </is>
      </c>
      <c r="G3051" s="0" t="inlineStr">
        <is>
          <t>YOUTH</t>
        </is>
      </c>
      <c r="H3051" s="0" t="inlineStr">
        <is>
          <t>YOUTH</t>
        </is>
      </c>
      <c r="I3051" s="0">
        <v>15.99</v>
      </c>
      <c r="J3051" s="0">
        <v>38</v>
      </c>
    </row>
    <row r="3052" spans="1:10" customHeight="0">
      <c r="A3052" s="0">
        <f>HYPERLINK("https://dl.dropboxusercontent.com/scl/fi/8dv91cnhximwbwrqmnfbp/101726-af.jpg?rlkey=w843op94fquvu7j2sdc2gwz03&amp;dl=0","Click to download Image")</f>
      </c>
      <c r="C3052" s="0" t="inlineStr">
        <is>
          <t>Bridgette Women's Cap</t>
        </is>
      </c>
      <c r="D3052" s="0" t="inlineStr">
        <is>
          <t>'101726</t>
        </is>
      </c>
      <c r="E3052" s="0" t="inlineStr">
        <is>
          <t>BRIDGETTE:101726</t>
        </is>
      </c>
      <c r="F3052" s="0" t="inlineStr">
        <is>
          <t>'000000000000</t>
        </is>
      </c>
      <c r="G3052" s="0" t="inlineStr">
        <is>
          <t>WOMENS</t>
        </is>
      </c>
      <c r="H3052" s="0" t="inlineStr">
        <is>
          <t>WOMENS</t>
        </is>
      </c>
      <c r="I3052" s="0">
        <v>18.99</v>
      </c>
      <c r="J3052" s="0">
        <v>109</v>
      </c>
    </row>
    <row r="3053" spans="1:10" customHeight="0">
      <c r="A3053" s="0">
        <f>HYPERLINK("https://dl.dropboxusercontent.com/scl/fi/yilu0wgj33dhz6oc5cgsb/107150af81887.jpg?rlkey=n22et39qoajg45okp73omso5y&amp;dl=0","Click to download Image")</f>
      </c>
      <c r="C3053" s="0" t="inlineStr">
        <is>
          <t>Chandler Men's Long Sleeve</t>
        </is>
      </c>
      <c r="D3053" s="0" t="inlineStr">
        <is>
          <t>'107150</t>
        </is>
      </c>
      <c r="E3053" s="0" t="inlineStr">
        <is>
          <t>ISU CHANDLER:107150E-2XL</t>
        </is>
      </c>
      <c r="F3053" s="0" t="inlineStr">
        <is>
          <t>'800107150055</t>
        </is>
      </c>
      <c r="G3053" s="0" t="inlineStr">
        <is>
          <t>MENS</t>
        </is>
      </c>
      <c r="H3053" s="0" t="inlineStr">
        <is>
          <t>2XL</t>
        </is>
      </c>
      <c r="I3053" s="0">
        <v>31.99</v>
      </c>
      <c r="J3053" s="0">
        <v>6</v>
      </c>
    </row>
    <row r="3054" spans="1:10" customHeight="0">
      <c r="A3054" s="0">
        <f>HYPERLINK("https://dl.dropboxusercontent.com/scl/fi/2775igmg5c1r64z00hkqj/101699-af.jpg?rlkey=e45sqidyebr7u3pipgoxdm14n&amp;dl=0","Click to download Image")</f>
      </c>
      <c r="B3054" s="0">
        <f>HYPERLINK("https://dl.dropboxusercontent.com/scl/fi/dj1a4gzix5grmkw0wugud/graphic-update2022-mens.jpg?rlkey=815zcq2knti9h9r62r1dnbbvp&amp;dl=0","Click to download SizeChart")</f>
      </c>
      <c r="C3054" s="0" t="inlineStr">
        <is>
          <t>Dale Men's Polo</t>
        </is>
      </c>
      <c r="D3054" s="0" t="inlineStr">
        <is>
          <t>'101699</t>
        </is>
      </c>
      <c r="E3054" s="0" t="inlineStr">
        <is>
          <t>DALE:101699A-S</t>
        </is>
      </c>
      <c r="F3054" s="0" t="inlineStr">
        <is>
          <t>'000000000000</t>
        </is>
      </c>
      <c r="G3054" s="0" t="inlineStr">
        <is>
          <t>MENS</t>
        </is>
      </c>
      <c r="H3054" s="0" t="inlineStr">
        <is>
          <t>S</t>
        </is>
      </c>
      <c r="I3054" s="0">
        <v>44.99</v>
      </c>
      <c r="J3054" s="0">
        <v>7</v>
      </c>
    </row>
    <row r="3055" spans="1:10" customHeight="0">
      <c r="A3055" s="0">
        <f>HYPERLINK("https://dl.dropboxusercontent.com/scl/fi/2775igmg5c1r64z00hkqj/101699-af.jpg?rlkey=e45sqidyebr7u3pipgoxdm14n&amp;dl=0","Click to download Image")</f>
      </c>
      <c r="B3055" s="0">
        <f>HYPERLINK("https://dl.dropboxusercontent.com/scl/fi/dj1a4gzix5grmkw0wugud/graphic-update2022-mens.jpg?rlkey=815zcq2knti9h9r62r1dnbbvp&amp;dl=0","Click to download SizeChart")</f>
      </c>
      <c r="C3055" s="0" t="inlineStr">
        <is>
          <t>Dale Men's Polo</t>
        </is>
      </c>
      <c r="D3055" s="0" t="inlineStr">
        <is>
          <t>'101699</t>
        </is>
      </c>
      <c r="E3055" s="0" t="inlineStr">
        <is>
          <t>DALE:101699B-M</t>
        </is>
      </c>
      <c r="F3055" s="0" t="inlineStr">
        <is>
          <t>'000000000000</t>
        </is>
      </c>
      <c r="G3055" s="0" t="inlineStr">
        <is>
          <t>MENS</t>
        </is>
      </c>
      <c r="H3055" s="0" t="inlineStr">
        <is>
          <t>M</t>
        </is>
      </c>
      <c r="I3055" s="0">
        <v>44.99</v>
      </c>
      <c r="J3055" s="0">
        <v>5</v>
      </c>
    </row>
    <row r="3056" spans="1:10" customHeight="0">
      <c r="A3056" s="0">
        <f>HYPERLINK("https://dl.dropboxusercontent.com/scl/fi/2775igmg5c1r64z00hkqj/101699-af.jpg?rlkey=e45sqidyebr7u3pipgoxdm14n&amp;dl=0","Click to download Image")</f>
      </c>
      <c r="B3056" s="0">
        <f>HYPERLINK("https://dl.dropboxusercontent.com/scl/fi/dj1a4gzix5grmkw0wugud/graphic-update2022-mens.jpg?rlkey=815zcq2knti9h9r62r1dnbbvp&amp;dl=0","Click to download SizeChart")</f>
      </c>
      <c r="C3056" s="0" t="inlineStr">
        <is>
          <t>Dale Men's Polo</t>
        </is>
      </c>
      <c r="D3056" s="0" t="inlineStr">
        <is>
          <t>'101699</t>
        </is>
      </c>
      <c r="E3056" s="0" t="inlineStr">
        <is>
          <t>DALE:101699C-L</t>
        </is>
      </c>
      <c r="F3056" s="0" t="inlineStr">
        <is>
          <t>'000000000000</t>
        </is>
      </c>
      <c r="G3056" s="0" t="inlineStr">
        <is>
          <t>MENS</t>
        </is>
      </c>
      <c r="H3056" s="0" t="inlineStr">
        <is>
          <t>L</t>
        </is>
      </c>
      <c r="I3056" s="0">
        <v>44.99</v>
      </c>
      <c r="J3056" s="0">
        <v>0</v>
      </c>
    </row>
    <row r="3057" spans="1:10" customHeight="0">
      <c r="A3057" s="0">
        <f>HYPERLINK("https://dl.dropboxusercontent.com/scl/fi/2775igmg5c1r64z00hkqj/101699-af.jpg?rlkey=e45sqidyebr7u3pipgoxdm14n&amp;dl=0","Click to download Image")</f>
      </c>
      <c r="B3057" s="0">
        <f>HYPERLINK("https://dl.dropboxusercontent.com/scl/fi/dj1a4gzix5grmkw0wugud/graphic-update2022-mens.jpg?rlkey=815zcq2knti9h9r62r1dnbbvp&amp;dl=0","Click to download SizeChart")</f>
      </c>
      <c r="C3057" s="0" t="inlineStr">
        <is>
          <t>Dale Men's Polo</t>
        </is>
      </c>
      <c r="D3057" s="0" t="inlineStr">
        <is>
          <t>'101699</t>
        </is>
      </c>
      <c r="E3057" s="0" t="inlineStr">
        <is>
          <t>DALE:101699D-XL</t>
        </is>
      </c>
      <c r="F3057" s="0" t="inlineStr">
        <is>
          <t>'000000000000</t>
        </is>
      </c>
      <c r="G3057" s="0" t="inlineStr">
        <is>
          <t>MENS</t>
        </is>
      </c>
      <c r="H3057" s="0" t="inlineStr">
        <is>
          <t>XL</t>
        </is>
      </c>
      <c r="I3057" s="0">
        <v>44.99</v>
      </c>
      <c r="J3057" s="0">
        <v>0</v>
      </c>
    </row>
    <row r="3058" spans="1:10" customHeight="0">
      <c r="A3058" s="0">
        <f>HYPERLINK("https://dl.dropboxusercontent.com/scl/fi/2775igmg5c1r64z00hkqj/101699-af.jpg?rlkey=e45sqidyebr7u3pipgoxdm14n&amp;dl=0","Click to download Image")</f>
      </c>
      <c r="B3058" s="0">
        <f>HYPERLINK("https://dl.dropboxusercontent.com/scl/fi/dj1a4gzix5grmkw0wugud/graphic-update2022-mens.jpg?rlkey=815zcq2knti9h9r62r1dnbbvp&amp;dl=0","Click to download SizeChart")</f>
      </c>
      <c r="C3058" s="0" t="inlineStr">
        <is>
          <t>Dale Men's Polo</t>
        </is>
      </c>
      <c r="D3058" s="0" t="inlineStr">
        <is>
          <t>'101699</t>
        </is>
      </c>
      <c r="E3058" s="0" t="inlineStr">
        <is>
          <t>DALE:101699E-2XL</t>
        </is>
      </c>
      <c r="F3058" s="0" t="inlineStr">
        <is>
          <t>'000000000000</t>
        </is>
      </c>
      <c r="G3058" s="0" t="inlineStr">
        <is>
          <t>MENS</t>
        </is>
      </c>
      <c r="H3058" s="0" t="inlineStr">
        <is>
          <t>2XL</t>
        </is>
      </c>
      <c r="I3058" s="0">
        <v>46.99</v>
      </c>
      <c r="J3058" s="0">
        <v>5</v>
      </c>
    </row>
    <row r="3059" spans="1:10" customHeight="0">
      <c r="A3059" s="0">
        <f>HYPERLINK("https://dl.dropboxusercontent.com/scl/fi/2775igmg5c1r64z00hkqj/101699-af.jpg?rlkey=e45sqidyebr7u3pipgoxdm14n&amp;dl=0","Click to download Image")</f>
      </c>
      <c r="B3059" s="0">
        <f>HYPERLINK("https://dl.dropboxusercontent.com/scl/fi/dj1a4gzix5grmkw0wugud/graphic-update2022-mens.jpg?rlkey=815zcq2knti9h9r62r1dnbbvp&amp;dl=0","Click to download SizeChart")</f>
      </c>
      <c r="C3059" s="0" t="inlineStr">
        <is>
          <t>Dale Men's Polo</t>
        </is>
      </c>
      <c r="D3059" s="0" t="inlineStr">
        <is>
          <t>'101699</t>
        </is>
      </c>
      <c r="E3059" s="0" t="inlineStr">
        <is>
          <t>DALE:101699F-3XL</t>
        </is>
      </c>
      <c r="F3059" s="0" t="inlineStr">
        <is>
          <t>'000000000000</t>
        </is>
      </c>
      <c r="G3059" s="0" t="inlineStr">
        <is>
          <t>MENS</t>
        </is>
      </c>
      <c r="H3059" s="0" t="inlineStr">
        <is>
          <t>3XL</t>
        </is>
      </c>
      <c r="I3059" s="0">
        <v>46.99</v>
      </c>
      <c r="J3059" s="0">
        <v>0</v>
      </c>
    </row>
    <row r="3060" spans="1:10" customHeight="0">
      <c r="A3060" s="0">
        <f>HYPERLINK("https://dl.dropboxusercontent.com/scl/fi/exk1rstwwbkvhuqlgzyye/101627-af.jpg?rlkey=glmgx3tcr80sm0o2uw4knjm18&amp;dl=0","Click to download Image")</f>
      </c>
      <c r="B3060" s="0">
        <f>HYPERLINK("https://dl.dropboxusercontent.com/scl/fi/dtldccomwno6b16mj3c1h/graphic-update22022-toddler.jpg?rlkey=ysboxfdixk3x9ukxj88cf9zt1&amp;dl=0","Click to download SizeChart")</f>
      </c>
      <c r="C3060" s="0" t="inlineStr">
        <is>
          <t>Monika Toddler T-Shirt</t>
        </is>
      </c>
      <c r="D3060" s="0" t="inlineStr">
        <is>
          <t>'101920</t>
        </is>
      </c>
      <c r="E3060" s="0" t="inlineStr">
        <is>
          <t>MONICA:101920A-2T</t>
        </is>
      </c>
      <c r="F3060" s="0" t="inlineStr">
        <is>
          <t>'000000000000</t>
        </is>
      </c>
      <c r="G3060" s="0" t="inlineStr">
        <is>
          <t>TODDLER</t>
        </is>
      </c>
      <c r="H3060" s="0" t="inlineStr">
        <is>
          <t>2T</t>
        </is>
      </c>
      <c r="I3060" s="0">
        <v>29.99</v>
      </c>
      <c r="J3060" s="0">
        <v>19</v>
      </c>
    </row>
    <row r="3061" spans="1:10" customHeight="0">
      <c r="A3061" s="0">
        <f>HYPERLINK("https://dl.dropboxusercontent.com/scl/fi/exk1rstwwbkvhuqlgzyye/101627-af.jpg?rlkey=glmgx3tcr80sm0o2uw4knjm18&amp;dl=0","Click to download Image")</f>
      </c>
      <c r="B3061" s="0">
        <f>HYPERLINK("https://dl.dropboxusercontent.com/scl/fi/dtldccomwno6b16mj3c1h/graphic-update22022-toddler.jpg?rlkey=ysboxfdixk3x9ukxj88cf9zt1&amp;dl=0","Click to download SizeChart")</f>
      </c>
      <c r="C3061" s="0" t="inlineStr">
        <is>
          <t>Monika Toddler T-Shirt</t>
        </is>
      </c>
      <c r="D3061" s="0" t="inlineStr">
        <is>
          <t>'101920</t>
        </is>
      </c>
      <c r="E3061" s="0" t="inlineStr">
        <is>
          <t>MONICA:101920B-3T</t>
        </is>
      </c>
      <c r="F3061" s="0" t="inlineStr">
        <is>
          <t>'000000000000</t>
        </is>
      </c>
      <c r="G3061" s="0" t="inlineStr">
        <is>
          <t>TODDLER</t>
        </is>
      </c>
      <c r="H3061" s="0" t="inlineStr">
        <is>
          <t>3T</t>
        </is>
      </c>
      <c r="I3061" s="0">
        <v>29.99</v>
      </c>
      <c r="J3061" s="0">
        <v>19</v>
      </c>
    </row>
    <row r="3062" spans="1:10" customHeight="0">
      <c r="A3062" s="0">
        <f>HYPERLINK("https://dl.dropboxusercontent.com/scl/fi/exk1rstwwbkvhuqlgzyye/101627-af.jpg?rlkey=glmgx3tcr80sm0o2uw4knjm18&amp;dl=0","Click to download Image")</f>
      </c>
      <c r="B3062" s="0">
        <f>HYPERLINK("https://dl.dropboxusercontent.com/scl/fi/dtldccomwno6b16mj3c1h/graphic-update22022-toddler.jpg?rlkey=ysboxfdixk3x9ukxj88cf9zt1&amp;dl=0","Click to download SizeChart")</f>
      </c>
      <c r="C3062" s="0" t="inlineStr">
        <is>
          <t>Monika Toddler T-Shirt</t>
        </is>
      </c>
      <c r="D3062" s="0" t="inlineStr">
        <is>
          <t>'101920</t>
        </is>
      </c>
      <c r="E3062" s="0" t="inlineStr">
        <is>
          <t>MONICA:101920C-4T</t>
        </is>
      </c>
      <c r="F3062" s="0" t="inlineStr">
        <is>
          <t>'000000000000</t>
        </is>
      </c>
      <c r="G3062" s="0" t="inlineStr">
        <is>
          <t>TODDLER</t>
        </is>
      </c>
      <c r="H3062" s="0" t="inlineStr">
        <is>
          <t>4T</t>
        </is>
      </c>
      <c r="I3062" s="0">
        <v>29.99</v>
      </c>
      <c r="J3062" s="0">
        <v>19</v>
      </c>
    </row>
    <row r="3063" spans="1:10" customHeight="0">
      <c r="A3063" s="0">
        <f>HYPERLINK("https://dl.dropboxusercontent.com/scl/fi/exk1rstwwbkvhuqlgzyye/101627-af.jpg?rlkey=glmgx3tcr80sm0o2uw4knjm18&amp;dl=0","Click to download Image")</f>
      </c>
      <c r="B3063" s="0">
        <f>HYPERLINK("https://dl.dropboxusercontent.com/scl/fi/dtldccomwno6b16mj3c1h/graphic-update22022-toddler.jpg?rlkey=ysboxfdixk3x9ukxj88cf9zt1&amp;dl=0","Click to download SizeChart")</f>
      </c>
      <c r="C3063" s="0" t="inlineStr">
        <is>
          <t>Monika Toddler T-Shirt</t>
        </is>
      </c>
      <c r="D3063" s="0" t="inlineStr">
        <is>
          <t>'101920</t>
        </is>
      </c>
      <c r="E3063" s="0" t="inlineStr">
        <is>
          <t>MONICA:101920D-5T</t>
        </is>
      </c>
      <c r="F3063" s="0" t="inlineStr">
        <is>
          <t>'000000000000</t>
        </is>
      </c>
      <c r="G3063" s="0" t="inlineStr">
        <is>
          <t>TODDLER</t>
        </is>
      </c>
      <c r="H3063" s="0" t="inlineStr">
        <is>
          <t>5T</t>
        </is>
      </c>
      <c r="I3063" s="0">
        <v>29.99</v>
      </c>
      <c r="J3063" s="0">
        <v>18</v>
      </c>
    </row>
    <row r="3064" spans="1:10" customHeight="0">
      <c r="A3064" s="0">
        <f>HYPERLINK("https://dl.dropboxusercontent.com/scl/fi/r4xmxyf6bsqitmrchcr9h/99917f.jpg?rlkey=teaw456kfrwbpwp362pgnb9q0&amp;dl=0","Click to download Image")</f>
      </c>
      <c r="C3064" s="0" t="inlineStr">
        <is>
          <t>Hayes Infant Bucket Hat</t>
        </is>
      </c>
      <c r="D3064" s="0" t="inlineStr">
        <is>
          <t>'99917</t>
        </is>
      </c>
      <c r="E3064" s="0" t="inlineStr">
        <is>
          <t>HAYES:99917</t>
        </is>
      </c>
      <c r="F3064" s="0" t="inlineStr">
        <is>
          <t>'070009991701</t>
        </is>
      </c>
      <c r="G3064" s="0" t="inlineStr">
        <is>
          <t>INFANT</t>
        </is>
      </c>
      <c r="H3064" s="0" t="inlineStr">
        <is>
          <t>INFANT</t>
        </is>
      </c>
      <c r="I3064" s="0">
        <v>14.99</v>
      </c>
      <c r="J3064" s="0">
        <v>1</v>
      </c>
    </row>
    <row r="3065" spans="1:10" customHeight="0">
      <c r="A3065" s="0">
        <f>HYPERLINK("https://dl.dropboxusercontent.com/scl/fi/19yhc0ilmr0cvt6kikyz7/99889af.jpg?rlkey=enq1k284op12vhlaggtfurtcs&amp;dl=0","Click to download Image")</f>
      </c>
      <c r="C3065" s="0" t="inlineStr">
        <is>
          <t>Hudson Youth Cap</t>
        </is>
      </c>
      <c r="D3065" s="0" t="inlineStr">
        <is>
          <t>'99889-Y</t>
        </is>
      </c>
      <c r="E3065" s="0" t="inlineStr">
        <is>
          <t>HUDSON:99889-Y</t>
        </is>
      </c>
      <c r="F3065" s="0" t="inlineStr">
        <is>
          <t>'000000000000</t>
        </is>
      </c>
      <c r="G3065" s="0" t="inlineStr">
        <is>
          <t>YOUTH</t>
        </is>
      </c>
      <c r="H3065" s="0" t="inlineStr">
        <is>
          <t>YOUTH</t>
        </is>
      </c>
      <c r="I3065" s="0">
        <v>21.99</v>
      </c>
      <c r="J3065" s="0">
        <v>81</v>
      </c>
    </row>
    <row r="3066" spans="1:10" customHeight="0">
      <c r="A3066" s="0">
        <f>HYPERLINK("https://dl.dropboxusercontent.com/scl/fi/besh6cb8en00kblzneag3/99889af.jpg?rlkey=x2w6rtue3yqinhk9j5bixb6gq&amp;dl=0","Click to download Image")</f>
      </c>
      <c r="C3066" s="0" t="inlineStr">
        <is>
          <t>Hudson Toddler Cap</t>
        </is>
      </c>
      <c r="D3066" s="0" t="inlineStr">
        <is>
          <t>'100674-T</t>
        </is>
      </c>
      <c r="E3066" s="0" t="inlineStr">
        <is>
          <t>HUDSON:100674-T</t>
        </is>
      </c>
      <c r="F3066" s="0" t="inlineStr">
        <is>
          <t>'000000000000</t>
        </is>
      </c>
      <c r="G3066" s="0" t="inlineStr">
        <is>
          <t>TODDLER</t>
        </is>
      </c>
      <c r="H3066" s="0" t="inlineStr">
        <is>
          <t>TODDLER</t>
        </is>
      </c>
      <c r="I3066" s="0">
        <v>21.99</v>
      </c>
      <c r="J3066" s="0">
        <v>108</v>
      </c>
    </row>
    <row r="3067" spans="1:10" customHeight="0">
      <c r="A3067" s="0">
        <f>HYPERLINK("https://dl.dropboxusercontent.com/scl/fi/u6mvps0hbm484kkpubw73/103219af24216.jpg?rlkey=c562n30ftfzcb4xcr87cnw0e2&amp;dl=0","Click to download Image")</f>
      </c>
      <c r="C3067" s="0" t="inlineStr">
        <is>
          <t>Roberts Men's Visor</t>
        </is>
      </c>
      <c r="D3067" s="0" t="inlineStr">
        <is>
          <t>'104406</t>
        </is>
      </c>
      <c r="E3067" s="0" t="inlineStr">
        <is>
          <t>ROBERTS:104406</t>
        </is>
      </c>
      <c r="F3067" s="0" t="inlineStr">
        <is>
          <t>'000000000000</t>
        </is>
      </c>
      <c r="G3067" s="0" t="inlineStr">
        <is>
          <t>MENS</t>
        </is>
      </c>
      <c r="H3067" s="0" t="inlineStr">
        <is>
          <t>STANDARD MENS</t>
        </is>
      </c>
      <c r="I3067" s="0">
        <v>24.99</v>
      </c>
      <c r="J3067" s="0">
        <v>21</v>
      </c>
    </row>
    <row r="3068" spans="1:10" customHeight="0">
      <c r="A3068" s="0">
        <f>HYPERLINK("https://dl.dropboxusercontent.com/scl/fi/czk2pxjzgrtrnfyuhy799/97193af.jpg?rlkey=5ojgk9uyj72g9jb7g4hv6v6fb&amp;dl=0","Click to download Image")</f>
      </c>
      <c r="B3068" s="0">
        <f>HYPERLINK("https://dl.dropboxusercontent.com/scl/fi/pmnp9n8mjl0s1pzo36dl1/mens-c.jpg?rlkey=hwv1si3hf8xemkca0ostqn0fv&amp;dl=0","Click to download SizeChart")</f>
      </c>
      <c r="C3068" s="0" t="inlineStr">
        <is>
          <t>River Men's Tank Top</t>
        </is>
      </c>
      <c r="D3068" s="0" t="inlineStr">
        <is>
          <t>'97193</t>
        </is>
      </c>
      <c r="E3068" s="0" t="inlineStr">
        <is>
          <t>RIVER:97193A-S</t>
        </is>
      </c>
      <c r="F3068" s="0" t="inlineStr">
        <is>
          <t>'000000000000</t>
        </is>
      </c>
      <c r="G3068" s="0" t="inlineStr">
        <is>
          <t>MENS</t>
        </is>
      </c>
      <c r="H3068" s="0" t="inlineStr">
        <is>
          <t>S</t>
        </is>
      </c>
      <c r="I3068" s="0">
        <v>34.99</v>
      </c>
      <c r="J3068" s="0">
        <v>21</v>
      </c>
    </row>
    <row r="3069" spans="1:10" customHeight="0">
      <c r="A3069" s="0">
        <f>HYPERLINK("https://dl.dropboxusercontent.com/scl/fi/czk2pxjzgrtrnfyuhy799/97193af.jpg?rlkey=5ojgk9uyj72g9jb7g4hv6v6fb&amp;dl=0","Click to download Image")</f>
      </c>
      <c r="B3069" s="0">
        <f>HYPERLINK("https://dl.dropboxusercontent.com/scl/fi/pmnp9n8mjl0s1pzo36dl1/mens-c.jpg?rlkey=hwv1si3hf8xemkca0ostqn0fv&amp;dl=0","Click to download SizeChart")</f>
      </c>
      <c r="C3069" s="0" t="inlineStr">
        <is>
          <t>River Men's Tank Top</t>
        </is>
      </c>
      <c r="D3069" s="0" t="inlineStr">
        <is>
          <t>'97193</t>
        </is>
      </c>
      <c r="E3069" s="0" t="inlineStr">
        <is>
          <t>RIVER:97193B-M</t>
        </is>
      </c>
      <c r="F3069" s="0" t="inlineStr">
        <is>
          <t>'000000000000</t>
        </is>
      </c>
      <c r="G3069" s="0" t="inlineStr">
        <is>
          <t>MENS</t>
        </is>
      </c>
      <c r="H3069" s="0" t="inlineStr">
        <is>
          <t>M</t>
        </is>
      </c>
      <c r="I3069" s="0">
        <v>34.99</v>
      </c>
      <c r="J3069" s="0">
        <v>32</v>
      </c>
    </row>
    <row r="3070" spans="1:10" customHeight="0">
      <c r="A3070" s="0">
        <f>HYPERLINK("https://dl.dropboxusercontent.com/scl/fi/czk2pxjzgrtrnfyuhy799/97193af.jpg?rlkey=5ojgk9uyj72g9jb7g4hv6v6fb&amp;dl=0","Click to download Image")</f>
      </c>
      <c r="B3070" s="0">
        <f>HYPERLINK("https://dl.dropboxusercontent.com/scl/fi/pmnp9n8mjl0s1pzo36dl1/mens-c.jpg?rlkey=hwv1si3hf8xemkca0ostqn0fv&amp;dl=0","Click to download SizeChart")</f>
      </c>
      <c r="C3070" s="0" t="inlineStr">
        <is>
          <t>River Men's Tank Top</t>
        </is>
      </c>
      <c r="D3070" s="0" t="inlineStr">
        <is>
          <t>'97193</t>
        </is>
      </c>
      <c r="E3070" s="0" t="inlineStr">
        <is>
          <t>RIVER:97193C-L</t>
        </is>
      </c>
      <c r="F3070" s="0" t="inlineStr">
        <is>
          <t>'000000000000</t>
        </is>
      </c>
      <c r="G3070" s="0" t="inlineStr">
        <is>
          <t>MENS</t>
        </is>
      </c>
      <c r="H3070" s="0" t="inlineStr">
        <is>
          <t>L</t>
        </is>
      </c>
      <c r="I3070" s="0">
        <v>34.99</v>
      </c>
      <c r="J3070" s="0">
        <v>31</v>
      </c>
    </row>
    <row r="3071" spans="1:10" customHeight="0">
      <c r="A3071" s="0">
        <f>HYPERLINK("https://dl.dropboxusercontent.com/scl/fi/czk2pxjzgrtrnfyuhy799/97193af.jpg?rlkey=5ojgk9uyj72g9jb7g4hv6v6fb&amp;dl=0","Click to download Image")</f>
      </c>
      <c r="B3071" s="0">
        <f>HYPERLINK("https://dl.dropboxusercontent.com/scl/fi/pmnp9n8mjl0s1pzo36dl1/mens-c.jpg?rlkey=hwv1si3hf8xemkca0ostqn0fv&amp;dl=0","Click to download SizeChart")</f>
      </c>
      <c r="C3071" s="0" t="inlineStr">
        <is>
          <t>River Men's Tank Top</t>
        </is>
      </c>
      <c r="D3071" s="0" t="inlineStr">
        <is>
          <t>'97193</t>
        </is>
      </c>
      <c r="E3071" s="0" t="inlineStr">
        <is>
          <t>RIVER:97193D-XL</t>
        </is>
      </c>
      <c r="F3071" s="0" t="inlineStr">
        <is>
          <t>'000000000000</t>
        </is>
      </c>
      <c r="G3071" s="0" t="inlineStr">
        <is>
          <t>MENS</t>
        </is>
      </c>
      <c r="H3071" s="0" t="inlineStr">
        <is>
          <t>XL</t>
        </is>
      </c>
      <c r="I3071" s="0">
        <v>34.99</v>
      </c>
      <c r="J3071" s="0">
        <v>34</v>
      </c>
    </row>
    <row r="3072" spans="1:10" customHeight="0">
      <c r="A3072" s="0">
        <f>HYPERLINK("https://dl.dropboxusercontent.com/scl/fi/czk2pxjzgrtrnfyuhy799/97193af.jpg?rlkey=5ojgk9uyj72g9jb7g4hv6v6fb&amp;dl=0","Click to download Image")</f>
      </c>
      <c r="B3072" s="0">
        <f>HYPERLINK("https://dl.dropboxusercontent.com/scl/fi/pmnp9n8mjl0s1pzo36dl1/mens-c.jpg?rlkey=hwv1si3hf8xemkca0ostqn0fv&amp;dl=0","Click to download SizeChart")</f>
      </c>
      <c r="C3072" s="0" t="inlineStr">
        <is>
          <t>River Men's Tank Top</t>
        </is>
      </c>
      <c r="D3072" s="0" t="inlineStr">
        <is>
          <t>'97193</t>
        </is>
      </c>
      <c r="E3072" s="0" t="inlineStr">
        <is>
          <t>RIVER:97193E-2XL</t>
        </is>
      </c>
      <c r="F3072" s="0" t="inlineStr">
        <is>
          <t>'000000000000</t>
        </is>
      </c>
      <c r="G3072" s="0" t="inlineStr">
        <is>
          <t>MENS</t>
        </is>
      </c>
      <c r="H3072" s="0" t="inlineStr">
        <is>
          <t>2XL</t>
        </is>
      </c>
      <c r="I3072" s="0">
        <v>36.99</v>
      </c>
      <c r="J3072" s="0">
        <v>33</v>
      </c>
    </row>
    <row r="3073" spans="1:10" customHeight="0">
      <c r="A3073" s="0">
        <f>HYPERLINK("https://dl.dropboxusercontent.com/scl/fi/czk2pxjzgrtrnfyuhy799/97193af.jpg?rlkey=5ojgk9uyj72g9jb7g4hv6v6fb&amp;dl=0","Click to download Image")</f>
      </c>
      <c r="B3073" s="0">
        <f>HYPERLINK("https://dl.dropboxusercontent.com/scl/fi/pmnp9n8mjl0s1pzo36dl1/mens-c.jpg?rlkey=hwv1si3hf8xemkca0ostqn0fv&amp;dl=0","Click to download SizeChart")</f>
      </c>
      <c r="C3073" s="0" t="inlineStr">
        <is>
          <t>River Men's Tank Top</t>
        </is>
      </c>
      <c r="D3073" s="0" t="inlineStr">
        <is>
          <t>'97193</t>
        </is>
      </c>
      <c r="E3073" s="0" t="inlineStr">
        <is>
          <t>RIVER:97193F-3XL</t>
        </is>
      </c>
      <c r="F3073" s="0" t="inlineStr">
        <is>
          <t>'000000000000</t>
        </is>
      </c>
      <c r="G3073" s="0" t="inlineStr">
        <is>
          <t>MENS</t>
        </is>
      </c>
      <c r="H3073" s="0" t="inlineStr">
        <is>
          <t>3XL</t>
        </is>
      </c>
      <c r="I3073" s="0">
        <v>36.99</v>
      </c>
      <c r="J3073" s="0">
        <v>22</v>
      </c>
    </row>
    <row r="3074" spans="1:10" customHeight="0">
      <c r="A3074" s="0">
        <f>HYPERLINK("https://dl.dropboxusercontent.com/scl/fi/262l9rqnjsfhttgovtu1d/richard-axel-3-copy.jpg?rlkey=h47awwlv99xiqe0fl2ieuhvoc&amp;dl=0","Click to download Image")</f>
      </c>
      <c r="B3074" s="0">
        <f>HYPERLINK("https://dl.dropboxusercontent.com/scl/fi/rrqlansaic57r8y8j89rx/mens-jackets-size-chartsrichard.jpg?rlkey=c1tslhki8xil1yofoykmrvwqf&amp;dl=0","Click to download SizeChart")</f>
      </c>
      <c r="C3074" s="0" t="inlineStr">
        <is>
          <t>Richard Men's Hooded Puffer Jacket</t>
        </is>
      </c>
      <c r="D3074" s="0" t="inlineStr">
        <is>
          <t>'101708</t>
        </is>
      </c>
      <c r="E3074" s="0" t="inlineStr">
        <is>
          <t>RICHARD:101708A-S</t>
        </is>
      </c>
      <c r="F3074" s="0" t="inlineStr">
        <is>
          <t>'000000000000</t>
        </is>
      </c>
      <c r="G3074" s="0" t="inlineStr">
        <is>
          <t>MENS</t>
        </is>
      </c>
      <c r="H3074" s="0" t="inlineStr">
        <is>
          <t>S</t>
        </is>
      </c>
      <c r="I3074" s="0">
        <v>149.99</v>
      </c>
      <c r="J3074" s="0">
        <v>7</v>
      </c>
    </row>
    <row r="3075" spans="1:10" customHeight="0">
      <c r="A3075" s="0">
        <f>HYPERLINK("https://dl.dropboxusercontent.com/scl/fi/262l9rqnjsfhttgovtu1d/richard-axel-3-copy.jpg?rlkey=h47awwlv99xiqe0fl2ieuhvoc&amp;dl=0","Click to download Image")</f>
      </c>
      <c r="B3075" s="0">
        <f>HYPERLINK("https://dl.dropboxusercontent.com/scl/fi/rrqlansaic57r8y8j89rx/mens-jackets-size-chartsrichard.jpg?rlkey=c1tslhki8xil1yofoykmrvwqf&amp;dl=0","Click to download SizeChart")</f>
      </c>
      <c r="C3075" s="0" t="inlineStr">
        <is>
          <t>Richard Men's Hooded Puffer Jacket</t>
        </is>
      </c>
      <c r="D3075" s="0" t="inlineStr">
        <is>
          <t>'101708</t>
        </is>
      </c>
      <c r="E3075" s="0" t="inlineStr">
        <is>
          <t>RICHARD:101708B-M</t>
        </is>
      </c>
      <c r="F3075" s="0" t="inlineStr">
        <is>
          <t>'000000000000</t>
        </is>
      </c>
      <c r="G3075" s="0" t="inlineStr">
        <is>
          <t>MENS</t>
        </is>
      </c>
      <c r="H3075" s="0" t="inlineStr">
        <is>
          <t>M</t>
        </is>
      </c>
      <c r="I3075" s="0">
        <v>149.99</v>
      </c>
      <c r="J3075" s="0">
        <v>9</v>
      </c>
    </row>
    <row r="3076" spans="1:10" customHeight="0">
      <c r="A3076" s="0">
        <f>HYPERLINK("https://dl.dropboxusercontent.com/scl/fi/262l9rqnjsfhttgovtu1d/richard-axel-3-copy.jpg?rlkey=h47awwlv99xiqe0fl2ieuhvoc&amp;dl=0","Click to download Image")</f>
      </c>
      <c r="B3076" s="0">
        <f>HYPERLINK("https://dl.dropboxusercontent.com/scl/fi/rrqlansaic57r8y8j89rx/mens-jackets-size-chartsrichard.jpg?rlkey=c1tslhki8xil1yofoykmrvwqf&amp;dl=0","Click to download SizeChart")</f>
      </c>
      <c r="C3076" s="0" t="inlineStr">
        <is>
          <t>Richard Men's Hooded Puffer Jacket</t>
        </is>
      </c>
      <c r="D3076" s="0" t="inlineStr">
        <is>
          <t>'101708</t>
        </is>
      </c>
      <c r="E3076" s="0" t="inlineStr">
        <is>
          <t>RICHARD:101708C-L</t>
        </is>
      </c>
      <c r="F3076" s="0" t="inlineStr">
        <is>
          <t>'000000000000</t>
        </is>
      </c>
      <c r="G3076" s="0" t="inlineStr">
        <is>
          <t>MENS</t>
        </is>
      </c>
      <c r="H3076" s="0" t="inlineStr">
        <is>
          <t>L</t>
        </is>
      </c>
      <c r="I3076" s="0">
        <v>149.99</v>
      </c>
      <c r="J3076" s="0">
        <v>17</v>
      </c>
    </row>
    <row r="3077" spans="1:10" customHeight="0">
      <c r="A3077" s="0">
        <f>HYPERLINK("https://dl.dropboxusercontent.com/scl/fi/262l9rqnjsfhttgovtu1d/richard-axel-3-copy.jpg?rlkey=h47awwlv99xiqe0fl2ieuhvoc&amp;dl=0","Click to download Image")</f>
      </c>
      <c r="B3077" s="0">
        <f>HYPERLINK("https://dl.dropboxusercontent.com/scl/fi/rrqlansaic57r8y8j89rx/mens-jackets-size-chartsrichard.jpg?rlkey=c1tslhki8xil1yofoykmrvwqf&amp;dl=0","Click to download SizeChart")</f>
      </c>
      <c r="C3077" s="0" t="inlineStr">
        <is>
          <t>Richard Men's Hooded Puffer Jacket</t>
        </is>
      </c>
      <c r="D3077" s="0" t="inlineStr">
        <is>
          <t>'101708</t>
        </is>
      </c>
      <c r="E3077" s="0" t="inlineStr">
        <is>
          <t>RICHARD:101708D-XL</t>
        </is>
      </c>
      <c r="F3077" s="0" t="inlineStr">
        <is>
          <t>'000000000000</t>
        </is>
      </c>
      <c r="G3077" s="0" t="inlineStr">
        <is>
          <t>MENS</t>
        </is>
      </c>
      <c r="H3077" s="0" t="inlineStr">
        <is>
          <t>XL</t>
        </is>
      </c>
      <c r="I3077" s="0">
        <v>149.99</v>
      </c>
      <c r="J3077" s="0">
        <v>13</v>
      </c>
    </row>
    <row r="3078" spans="1:10" customHeight="0">
      <c r="A3078" s="0">
        <f>HYPERLINK("https://dl.dropboxusercontent.com/scl/fi/262l9rqnjsfhttgovtu1d/richard-axel-3-copy.jpg?rlkey=h47awwlv99xiqe0fl2ieuhvoc&amp;dl=0","Click to download Image")</f>
      </c>
      <c r="B3078" s="0">
        <f>HYPERLINK("https://dl.dropboxusercontent.com/scl/fi/rrqlansaic57r8y8j89rx/mens-jackets-size-chartsrichard.jpg?rlkey=c1tslhki8xil1yofoykmrvwqf&amp;dl=0","Click to download SizeChart")</f>
      </c>
      <c r="C3078" s="0" t="inlineStr">
        <is>
          <t>Richard Men's Hooded Puffer Jacket</t>
        </is>
      </c>
      <c r="D3078" s="0" t="inlineStr">
        <is>
          <t>'101708</t>
        </is>
      </c>
      <c r="E3078" s="0" t="inlineStr">
        <is>
          <t>RICHARD:101708E-2XL</t>
        </is>
      </c>
      <c r="F3078" s="0" t="inlineStr">
        <is>
          <t>'000000000000</t>
        </is>
      </c>
      <c r="G3078" s="0" t="inlineStr">
        <is>
          <t>MENS</t>
        </is>
      </c>
      <c r="H3078" s="0" t="inlineStr">
        <is>
          <t>2XL</t>
        </is>
      </c>
      <c r="I3078" s="0">
        <v>151.99</v>
      </c>
      <c r="J3078" s="0">
        <v>8</v>
      </c>
    </row>
    <row r="3079" spans="1:10" customHeight="0">
      <c r="A3079" s="0">
        <f>HYPERLINK("https://dl.dropboxusercontent.com/scl/fi/262l9rqnjsfhttgovtu1d/richard-axel-3-copy.jpg?rlkey=h47awwlv99xiqe0fl2ieuhvoc&amp;dl=0","Click to download Image")</f>
      </c>
      <c r="B3079" s="0">
        <f>HYPERLINK("https://dl.dropboxusercontent.com/scl/fi/rrqlansaic57r8y8j89rx/mens-jackets-size-chartsrichard.jpg?rlkey=c1tslhki8xil1yofoykmrvwqf&amp;dl=0","Click to download SizeChart")</f>
      </c>
      <c r="C3079" s="0" t="inlineStr">
        <is>
          <t>Richard Men's Hooded Puffer Jacket</t>
        </is>
      </c>
      <c r="D3079" s="0" t="inlineStr">
        <is>
          <t>'101708</t>
        </is>
      </c>
      <c r="E3079" s="0" t="inlineStr">
        <is>
          <t>RICHARD:101708F-3XL</t>
        </is>
      </c>
      <c r="F3079" s="0" t="inlineStr">
        <is>
          <t>'000000000000</t>
        </is>
      </c>
      <c r="G3079" s="0" t="inlineStr">
        <is>
          <t>MENS</t>
        </is>
      </c>
      <c r="H3079" s="0" t="inlineStr">
        <is>
          <t>3XL</t>
        </is>
      </c>
      <c r="I3079" s="0">
        <v>151.99</v>
      </c>
      <c r="J3079" s="0">
        <v>6</v>
      </c>
    </row>
    <row r="3080" spans="1:10" customHeight="0">
      <c r="A3080" s="0">
        <f>HYPERLINK("https://dl.dropboxusercontent.com/scl/fi/sq7l62lrp84nwn0al8urz/103985af.jpg?rlkey=omo11gdp1id4ru5im3afx3dmj&amp;dl=0","Click to download Image")</f>
      </c>
      <c r="C3080" s="0" t="inlineStr">
        <is>
          <t>Adriana Women's Tank</t>
        </is>
      </c>
      <c r="D3080" s="0" t="inlineStr">
        <is>
          <t>'104400</t>
        </is>
      </c>
      <c r="E3080" s="0" t="inlineStr">
        <is>
          <t>ADRIANA:104400A-S</t>
        </is>
      </c>
      <c r="F3080" s="0" t="inlineStr">
        <is>
          <t>'000000000000</t>
        </is>
      </c>
      <c r="G3080" s="0" t="inlineStr">
        <is>
          <t>WOMENS</t>
        </is>
      </c>
      <c r="H3080" s="0" t="inlineStr">
        <is>
          <t>S</t>
        </is>
      </c>
      <c r="I3080" s="0">
        <v>34.99</v>
      </c>
      <c r="J3080" s="0">
        <v>11</v>
      </c>
    </row>
    <row r="3081" spans="1:10" customHeight="0">
      <c r="A3081" s="0">
        <f>HYPERLINK("https://dl.dropboxusercontent.com/scl/fi/sq7l62lrp84nwn0al8urz/103985af.jpg?rlkey=omo11gdp1id4ru5im3afx3dmj&amp;dl=0","Click to download Image")</f>
      </c>
      <c r="C3081" s="0" t="inlineStr">
        <is>
          <t>Adriana Women's Tank</t>
        </is>
      </c>
      <c r="D3081" s="0" t="inlineStr">
        <is>
          <t>'104400</t>
        </is>
      </c>
      <c r="E3081" s="0" t="inlineStr">
        <is>
          <t>ADRIANA:104400B-M</t>
        </is>
      </c>
      <c r="F3081" s="0" t="inlineStr">
        <is>
          <t>'000000000000</t>
        </is>
      </c>
      <c r="G3081" s="0" t="inlineStr">
        <is>
          <t>WOMENS</t>
        </is>
      </c>
      <c r="H3081" s="0" t="inlineStr">
        <is>
          <t>M</t>
        </is>
      </c>
      <c r="I3081" s="0">
        <v>34.99</v>
      </c>
      <c r="J3081" s="0">
        <v>4</v>
      </c>
    </row>
    <row r="3082" spans="1:10" customHeight="0">
      <c r="A3082" s="0">
        <f>HYPERLINK("https://dl.dropboxusercontent.com/scl/fi/sq7l62lrp84nwn0al8urz/103985af.jpg?rlkey=omo11gdp1id4ru5im3afx3dmj&amp;dl=0","Click to download Image")</f>
      </c>
      <c r="C3082" s="0" t="inlineStr">
        <is>
          <t>Adriana Women's Tank</t>
        </is>
      </c>
      <c r="D3082" s="0" t="inlineStr">
        <is>
          <t>'104400</t>
        </is>
      </c>
      <c r="E3082" s="0" t="inlineStr">
        <is>
          <t>ADRIANA:104400C-L</t>
        </is>
      </c>
      <c r="F3082" s="0" t="inlineStr">
        <is>
          <t>'000000000000</t>
        </is>
      </c>
      <c r="G3082" s="0" t="inlineStr">
        <is>
          <t>WOMENS</t>
        </is>
      </c>
      <c r="H3082" s="0" t="inlineStr">
        <is>
          <t>L</t>
        </is>
      </c>
      <c r="I3082" s="0">
        <v>34.99</v>
      </c>
      <c r="J3082" s="0">
        <v>31</v>
      </c>
    </row>
    <row r="3083" spans="1:10" customHeight="0">
      <c r="A3083" s="0">
        <f>HYPERLINK("https://dl.dropboxusercontent.com/scl/fi/sq7l62lrp84nwn0al8urz/103985af.jpg?rlkey=omo11gdp1id4ru5im3afx3dmj&amp;dl=0","Click to download Image")</f>
      </c>
      <c r="C3083" s="0" t="inlineStr">
        <is>
          <t>Adriana Women's Tank</t>
        </is>
      </c>
      <c r="D3083" s="0" t="inlineStr">
        <is>
          <t>'104400</t>
        </is>
      </c>
      <c r="E3083" s="0" t="inlineStr">
        <is>
          <t>ADRIANA:104400D-XL</t>
        </is>
      </c>
      <c r="F3083" s="0" t="inlineStr">
        <is>
          <t>'000000000000</t>
        </is>
      </c>
      <c r="G3083" s="0" t="inlineStr">
        <is>
          <t>WOMENS</t>
        </is>
      </c>
      <c r="H3083" s="0" t="inlineStr">
        <is>
          <t>XL</t>
        </is>
      </c>
      <c r="I3083" s="0">
        <v>34.99</v>
      </c>
      <c r="J3083" s="0">
        <v>38</v>
      </c>
    </row>
    <row r="3084" spans="1:10" customHeight="0">
      <c r="A3084" s="0">
        <f>HYPERLINK("https://dl.dropboxusercontent.com/scl/fi/sq7l62lrp84nwn0al8urz/103985af.jpg?rlkey=omo11gdp1id4ru5im3afx3dmj&amp;dl=0","Click to download Image")</f>
      </c>
      <c r="C3084" s="0" t="inlineStr">
        <is>
          <t>Adriana Women's Tank</t>
        </is>
      </c>
      <c r="D3084" s="0" t="inlineStr">
        <is>
          <t>'104400</t>
        </is>
      </c>
      <c r="E3084" s="0" t="inlineStr">
        <is>
          <t>ADRIANA:104400E-2XL</t>
        </is>
      </c>
      <c r="F3084" s="0" t="inlineStr">
        <is>
          <t>'000000000000</t>
        </is>
      </c>
      <c r="G3084" s="0" t="inlineStr">
        <is>
          <t>WOMENS</t>
        </is>
      </c>
      <c r="H3084" s="0" t="inlineStr">
        <is>
          <t>2XL</t>
        </is>
      </c>
      <c r="I3084" s="0">
        <v>34.99</v>
      </c>
      <c r="J3084" s="0">
        <v>28</v>
      </c>
    </row>
    <row r="3085" spans="1:10" customHeight="0">
      <c r="A3085" s="0">
        <f>HYPERLINK("https://dl.dropboxusercontent.com/scl/fi/sq7l62lrp84nwn0al8urz/103985af.jpg?rlkey=omo11gdp1id4ru5im3afx3dmj&amp;dl=0","Click to download Image")</f>
      </c>
      <c r="C3085" s="0" t="inlineStr">
        <is>
          <t>Adriana Women's Tank</t>
        </is>
      </c>
      <c r="D3085" s="0" t="inlineStr">
        <is>
          <t>'104400</t>
        </is>
      </c>
      <c r="E3085" s="0" t="inlineStr">
        <is>
          <t>ADRIANA:104400F-3XL</t>
        </is>
      </c>
      <c r="F3085" s="0" t="inlineStr">
        <is>
          <t>'000000000000</t>
        </is>
      </c>
      <c r="G3085" s="0" t="inlineStr">
        <is>
          <t>WOMENS</t>
        </is>
      </c>
      <c r="H3085" s="0" t="inlineStr">
        <is>
          <t>3XL</t>
        </is>
      </c>
      <c r="I3085" s="0">
        <v>34.99</v>
      </c>
      <c r="J3085" s="0">
        <v>28</v>
      </c>
    </row>
    <row r="3086" spans="1:10" customHeight="0">
      <c r="A3086" s="0">
        <f>HYPERLINK("https://dl.dropboxusercontent.com/scl/fi/05mjye9tqz14tq3cjmds9/90790af37956.jpg?rlkey=d94o0oql20ji7busftrt9wqcx&amp;dl=0","Click to download Image")</f>
      </c>
      <c r="B3086" s="0">
        <f>HYPERLINK("https://dl.dropboxusercontent.com/scl/fi/11cdd6q062q9lguqma0oa/mens-jackets-size-chartsbowie.jpg?rlkey=17v8dbajwhp3xnuzn67jjrr84&amp;dl=0","Click to download SizeChart")</f>
      </c>
      <c r="C3086" s="0" t="inlineStr">
        <is>
          <t>Bowie Men's Full Zip Jacket</t>
        </is>
      </c>
      <c r="D3086" s="0" t="inlineStr">
        <is>
          <t>'105483</t>
        </is>
      </c>
      <c r="E3086" s="0" t="inlineStr">
        <is>
          <t>BOWIE:105483A-S</t>
        </is>
      </c>
      <c r="F3086" s="0" t="inlineStr">
        <is>
          <t>'000000000000</t>
        </is>
      </c>
      <c r="G3086" s="0" t="inlineStr">
        <is>
          <t>MENS</t>
        </is>
      </c>
      <c r="H3086" s="0" t="inlineStr">
        <is>
          <t>S</t>
        </is>
      </c>
      <c r="I3086" s="0">
        <v>59.99</v>
      </c>
      <c r="J3086" s="0">
        <v>27</v>
      </c>
    </row>
    <row r="3087" spans="1:10" customHeight="0">
      <c r="A3087" s="0">
        <f>HYPERLINK("https://dl.dropboxusercontent.com/scl/fi/05mjye9tqz14tq3cjmds9/90790af37956.jpg?rlkey=d94o0oql20ji7busftrt9wqcx&amp;dl=0","Click to download Image")</f>
      </c>
      <c r="B3087" s="0">
        <f>HYPERLINK("https://dl.dropboxusercontent.com/scl/fi/11cdd6q062q9lguqma0oa/mens-jackets-size-chartsbowie.jpg?rlkey=17v8dbajwhp3xnuzn67jjrr84&amp;dl=0","Click to download SizeChart")</f>
      </c>
      <c r="C3087" s="0" t="inlineStr">
        <is>
          <t>Bowie Men's Full Zip Jacket</t>
        </is>
      </c>
      <c r="D3087" s="0" t="inlineStr">
        <is>
          <t>'105483</t>
        </is>
      </c>
      <c r="E3087" s="0" t="inlineStr">
        <is>
          <t>BOWIE:105483B-M</t>
        </is>
      </c>
      <c r="F3087" s="0" t="inlineStr">
        <is>
          <t>'000000000000</t>
        </is>
      </c>
      <c r="G3087" s="0" t="inlineStr">
        <is>
          <t>MENS</t>
        </is>
      </c>
      <c r="H3087" s="0" t="inlineStr">
        <is>
          <t>M</t>
        </is>
      </c>
      <c r="I3087" s="0">
        <v>59.99</v>
      </c>
      <c r="J3087" s="0">
        <v>10</v>
      </c>
    </row>
    <row r="3088" spans="1:10" customHeight="0">
      <c r="A3088" s="0">
        <f>HYPERLINK("https://dl.dropboxusercontent.com/scl/fi/05mjye9tqz14tq3cjmds9/90790af37956.jpg?rlkey=d94o0oql20ji7busftrt9wqcx&amp;dl=0","Click to download Image")</f>
      </c>
      <c r="B3088" s="0">
        <f>HYPERLINK("https://dl.dropboxusercontent.com/scl/fi/11cdd6q062q9lguqma0oa/mens-jackets-size-chartsbowie.jpg?rlkey=17v8dbajwhp3xnuzn67jjrr84&amp;dl=0","Click to download SizeChart")</f>
      </c>
      <c r="C3088" s="0" t="inlineStr">
        <is>
          <t>Bowie Men's Full Zip Jacket</t>
        </is>
      </c>
      <c r="D3088" s="0" t="inlineStr">
        <is>
          <t>'105483</t>
        </is>
      </c>
      <c r="E3088" s="0" t="inlineStr">
        <is>
          <t>BOWIE:105483C-L</t>
        </is>
      </c>
      <c r="F3088" s="0" t="inlineStr">
        <is>
          <t>'000000000000</t>
        </is>
      </c>
      <c r="G3088" s="0" t="inlineStr">
        <is>
          <t>MENS</t>
        </is>
      </c>
      <c r="H3088" s="0" t="inlineStr">
        <is>
          <t>L</t>
        </is>
      </c>
      <c r="I3088" s="0">
        <v>59.99</v>
      </c>
      <c r="J3088" s="0">
        <v>0</v>
      </c>
    </row>
    <row r="3089" spans="1:10" customHeight="0">
      <c r="A3089" s="0">
        <f>HYPERLINK("https://dl.dropboxusercontent.com/scl/fi/05mjye9tqz14tq3cjmds9/90790af37956.jpg?rlkey=d94o0oql20ji7busftrt9wqcx&amp;dl=0","Click to download Image")</f>
      </c>
      <c r="B3089" s="0">
        <f>HYPERLINK("https://dl.dropboxusercontent.com/scl/fi/11cdd6q062q9lguqma0oa/mens-jackets-size-chartsbowie.jpg?rlkey=17v8dbajwhp3xnuzn67jjrr84&amp;dl=0","Click to download SizeChart")</f>
      </c>
      <c r="C3089" s="0" t="inlineStr">
        <is>
          <t>Bowie Men's Full Zip Jacket</t>
        </is>
      </c>
      <c r="D3089" s="0" t="inlineStr">
        <is>
          <t>'105483</t>
        </is>
      </c>
      <c r="E3089" s="0" t="inlineStr">
        <is>
          <t>BOWIE:105483D-XL</t>
        </is>
      </c>
      <c r="F3089" s="0" t="inlineStr">
        <is>
          <t>'000000000000</t>
        </is>
      </c>
      <c r="G3089" s="0" t="inlineStr">
        <is>
          <t>MENS</t>
        </is>
      </c>
      <c r="H3089" s="0" t="inlineStr">
        <is>
          <t>XL</t>
        </is>
      </c>
      <c r="I3089" s="0">
        <v>59.99</v>
      </c>
      <c r="J3089" s="0">
        <v>0</v>
      </c>
    </row>
    <row r="3090" spans="1:10" customHeight="0">
      <c r="A3090" s="0">
        <f>HYPERLINK("https://dl.dropboxusercontent.com/scl/fi/05mjye9tqz14tq3cjmds9/90790af37956.jpg?rlkey=d94o0oql20ji7busftrt9wqcx&amp;dl=0","Click to download Image")</f>
      </c>
      <c r="B3090" s="0">
        <f>HYPERLINK("https://dl.dropboxusercontent.com/scl/fi/11cdd6q062q9lguqma0oa/mens-jackets-size-chartsbowie.jpg?rlkey=17v8dbajwhp3xnuzn67jjrr84&amp;dl=0","Click to download SizeChart")</f>
      </c>
      <c r="C3090" s="0" t="inlineStr">
        <is>
          <t>Bowie Men's Full Zip Jacket</t>
        </is>
      </c>
      <c r="D3090" s="0" t="inlineStr">
        <is>
          <t>'105483</t>
        </is>
      </c>
      <c r="E3090" s="0" t="inlineStr">
        <is>
          <t>BOWIE:105483E-2XL</t>
        </is>
      </c>
      <c r="F3090" s="0" t="inlineStr">
        <is>
          <t>'000000000000</t>
        </is>
      </c>
      <c r="G3090" s="0" t="inlineStr">
        <is>
          <t>MENS</t>
        </is>
      </c>
      <c r="H3090" s="0" t="inlineStr">
        <is>
          <t>2XL</t>
        </is>
      </c>
      <c r="I3090" s="0">
        <v>61.99</v>
      </c>
      <c r="J3090" s="0">
        <v>0</v>
      </c>
    </row>
    <row r="3091" spans="1:10" customHeight="0">
      <c r="A3091" s="0">
        <f>HYPERLINK("https://dl.dropboxusercontent.com/scl/fi/05mjye9tqz14tq3cjmds9/90790af37956.jpg?rlkey=d94o0oql20ji7busftrt9wqcx&amp;dl=0","Click to download Image")</f>
      </c>
      <c r="B3091" s="0">
        <f>HYPERLINK("https://dl.dropboxusercontent.com/scl/fi/11cdd6q062q9lguqma0oa/mens-jackets-size-chartsbowie.jpg?rlkey=17v8dbajwhp3xnuzn67jjrr84&amp;dl=0","Click to download SizeChart")</f>
      </c>
      <c r="C3091" s="0" t="inlineStr">
        <is>
          <t>Bowie Men's Full Zip Jacket</t>
        </is>
      </c>
      <c r="D3091" s="0" t="inlineStr">
        <is>
          <t>'105483</t>
        </is>
      </c>
      <c r="E3091" s="0" t="inlineStr">
        <is>
          <t>BOWIE:105483F-3XL</t>
        </is>
      </c>
      <c r="F3091" s="0" t="inlineStr">
        <is>
          <t>'000000000000</t>
        </is>
      </c>
      <c r="G3091" s="0" t="inlineStr">
        <is>
          <t>MENS</t>
        </is>
      </c>
      <c r="H3091" s="0" t="inlineStr">
        <is>
          <t>3XL</t>
        </is>
      </c>
      <c r="I3091" s="0">
        <v>61.99</v>
      </c>
      <c r="J3091" s="0">
        <v>9</v>
      </c>
    </row>
    <row r="3092" spans="1:10" customHeight="0">
      <c r="A3092" s="0">
        <f>HYPERLINK("https://dl.dropboxusercontent.com/scl/fi/etpxb3400ehw69xlr0rki/96354af82554.png?rlkey=y9z8hsah910qgddjt284du6pv&amp;dl=0","Click to download Image")</f>
      </c>
      <c r="B3092" s="0">
        <f>HYPERLINK("https://dl.dropboxusercontent.com/scl/fi/skczer7x88r19mkt256b7/graphic-update2022-womens.jpg?rlkey=ip553hpq1mzm9c3085vgx5f2u&amp;dl=0","Click to download SizeChart")</f>
      </c>
      <c r="C3092" s="0" t="inlineStr">
        <is>
          <t>Bowie Women's Full Zip Jacket</t>
        </is>
      </c>
      <c r="D3092" s="0" t="inlineStr">
        <is>
          <t>'105484</t>
        </is>
      </c>
      <c r="E3092" s="0" t="inlineStr">
        <is>
          <t>BOWIE:105484A-S</t>
        </is>
      </c>
      <c r="F3092" s="0" t="inlineStr">
        <is>
          <t>'000000000000</t>
        </is>
      </c>
      <c r="G3092" s="0" t="inlineStr">
        <is>
          <t>WOMENS</t>
        </is>
      </c>
      <c r="H3092" s="0" t="inlineStr">
        <is>
          <t>S</t>
        </is>
      </c>
      <c r="I3092" s="0">
        <v>59.99</v>
      </c>
      <c r="J3092" s="0">
        <v>21</v>
      </c>
    </row>
    <row r="3093" spans="1:10" customHeight="0">
      <c r="A3093" s="0">
        <f>HYPERLINK("https://dl.dropboxusercontent.com/scl/fi/etpxb3400ehw69xlr0rki/96354af82554.png?rlkey=y9z8hsah910qgddjt284du6pv&amp;dl=0","Click to download Image")</f>
      </c>
      <c r="B3093" s="0">
        <f>HYPERLINK("https://dl.dropboxusercontent.com/scl/fi/skczer7x88r19mkt256b7/graphic-update2022-womens.jpg?rlkey=ip553hpq1mzm9c3085vgx5f2u&amp;dl=0","Click to download SizeChart")</f>
      </c>
      <c r="C3093" s="0" t="inlineStr">
        <is>
          <t>Bowie Women's Full Zip Jacket</t>
        </is>
      </c>
      <c r="D3093" s="0" t="inlineStr">
        <is>
          <t>'105484</t>
        </is>
      </c>
      <c r="E3093" s="0" t="inlineStr">
        <is>
          <t>BOWIE:105484B-M</t>
        </is>
      </c>
      <c r="F3093" s="0" t="inlineStr">
        <is>
          <t>'000000000000</t>
        </is>
      </c>
      <c r="G3093" s="0" t="inlineStr">
        <is>
          <t>WOMENS</t>
        </is>
      </c>
      <c r="H3093" s="0" t="inlineStr">
        <is>
          <t>M</t>
        </is>
      </c>
      <c r="I3093" s="0">
        <v>59.99</v>
      </c>
      <c r="J3093" s="0">
        <v>6</v>
      </c>
    </row>
    <row r="3094" spans="1:10" customHeight="0">
      <c r="A3094" s="0">
        <f>HYPERLINK("https://dl.dropboxusercontent.com/scl/fi/etpxb3400ehw69xlr0rki/96354af82554.png?rlkey=y9z8hsah910qgddjt284du6pv&amp;dl=0","Click to download Image")</f>
      </c>
      <c r="B3094" s="0">
        <f>HYPERLINK("https://dl.dropboxusercontent.com/scl/fi/skczer7x88r19mkt256b7/graphic-update2022-womens.jpg?rlkey=ip553hpq1mzm9c3085vgx5f2u&amp;dl=0","Click to download SizeChart")</f>
      </c>
      <c r="C3094" s="0" t="inlineStr">
        <is>
          <t>Bowie Women's Full Zip Jacket</t>
        </is>
      </c>
      <c r="D3094" s="0" t="inlineStr">
        <is>
          <t>'105484</t>
        </is>
      </c>
      <c r="E3094" s="0" t="inlineStr">
        <is>
          <t>BOWIE:105484C-L</t>
        </is>
      </c>
      <c r="F3094" s="0" t="inlineStr">
        <is>
          <t>'000000000000</t>
        </is>
      </c>
      <c r="G3094" s="0" t="inlineStr">
        <is>
          <t>WOMENS</t>
        </is>
      </c>
      <c r="H3094" s="0" t="inlineStr">
        <is>
          <t>L</t>
        </is>
      </c>
      <c r="I3094" s="0">
        <v>59.99</v>
      </c>
      <c r="J3094" s="0">
        <v>10</v>
      </c>
    </row>
    <row r="3095" spans="1:10" customHeight="0">
      <c r="A3095" s="0">
        <f>HYPERLINK("https://dl.dropboxusercontent.com/scl/fi/etpxb3400ehw69xlr0rki/96354af82554.png?rlkey=y9z8hsah910qgddjt284du6pv&amp;dl=0","Click to download Image")</f>
      </c>
      <c r="B3095" s="0">
        <f>HYPERLINK("https://dl.dropboxusercontent.com/scl/fi/skczer7x88r19mkt256b7/graphic-update2022-womens.jpg?rlkey=ip553hpq1mzm9c3085vgx5f2u&amp;dl=0","Click to download SizeChart")</f>
      </c>
      <c r="C3095" s="0" t="inlineStr">
        <is>
          <t>Bowie Women's Full Zip Jacket</t>
        </is>
      </c>
      <c r="D3095" s="0" t="inlineStr">
        <is>
          <t>'105484</t>
        </is>
      </c>
      <c r="E3095" s="0" t="inlineStr">
        <is>
          <t>BOWIE:105484D-XL</t>
        </is>
      </c>
      <c r="F3095" s="0" t="inlineStr">
        <is>
          <t>'000000000000</t>
        </is>
      </c>
      <c r="G3095" s="0" t="inlineStr">
        <is>
          <t>WOMENS</t>
        </is>
      </c>
      <c r="H3095" s="0" t="inlineStr">
        <is>
          <t>XL</t>
        </is>
      </c>
      <c r="I3095" s="0">
        <v>59.99</v>
      </c>
      <c r="J3095" s="0">
        <v>17</v>
      </c>
    </row>
    <row r="3096" spans="1:10" customHeight="0">
      <c r="A3096" s="0">
        <f>HYPERLINK("https://dl.dropboxusercontent.com/scl/fi/etpxb3400ehw69xlr0rki/96354af82554.png?rlkey=y9z8hsah910qgddjt284du6pv&amp;dl=0","Click to download Image")</f>
      </c>
      <c r="B3096" s="0">
        <f>HYPERLINK("https://dl.dropboxusercontent.com/scl/fi/skczer7x88r19mkt256b7/graphic-update2022-womens.jpg?rlkey=ip553hpq1mzm9c3085vgx5f2u&amp;dl=0","Click to download SizeChart")</f>
      </c>
      <c r="C3096" s="0" t="inlineStr">
        <is>
          <t>Bowie Women's Full Zip Jacket</t>
        </is>
      </c>
      <c r="D3096" s="0" t="inlineStr">
        <is>
          <t>'105484</t>
        </is>
      </c>
      <c r="E3096" s="0" t="inlineStr">
        <is>
          <t>BOWIE:105484E-2XL</t>
        </is>
      </c>
      <c r="F3096" s="0" t="inlineStr">
        <is>
          <t>'000000000000</t>
        </is>
      </c>
      <c r="G3096" s="0" t="inlineStr">
        <is>
          <t>WOMENS</t>
        </is>
      </c>
      <c r="H3096" s="0" t="inlineStr">
        <is>
          <t>2XL</t>
        </is>
      </c>
      <c r="I3096" s="0">
        <v>61.99</v>
      </c>
      <c r="J3096" s="0">
        <v>12</v>
      </c>
    </row>
    <row r="3097" spans="1:10" customHeight="0">
      <c r="A3097" s="0">
        <f>HYPERLINK("https://dl.dropboxusercontent.com/scl/fi/etpxb3400ehw69xlr0rki/96354af82554.png?rlkey=y9z8hsah910qgddjt284du6pv&amp;dl=0","Click to download Image")</f>
      </c>
      <c r="B3097" s="0">
        <f>HYPERLINK("https://dl.dropboxusercontent.com/scl/fi/skczer7x88r19mkt256b7/graphic-update2022-womens.jpg?rlkey=ip553hpq1mzm9c3085vgx5f2u&amp;dl=0","Click to download SizeChart")</f>
      </c>
      <c r="C3097" s="0" t="inlineStr">
        <is>
          <t>Bowie Women's Full Zip Jacket</t>
        </is>
      </c>
      <c r="D3097" s="0" t="inlineStr">
        <is>
          <t>'105484</t>
        </is>
      </c>
      <c r="E3097" s="0" t="inlineStr">
        <is>
          <t>BOWIE:105484F-3XL</t>
        </is>
      </c>
      <c r="F3097" s="0" t="inlineStr">
        <is>
          <t>'000000000000</t>
        </is>
      </c>
      <c r="G3097" s="0" t="inlineStr">
        <is>
          <t>WOMENS</t>
        </is>
      </c>
      <c r="H3097" s="0" t="inlineStr">
        <is>
          <t>3XL</t>
        </is>
      </c>
      <c r="I3097" s="0">
        <v>61.99</v>
      </c>
      <c r="J3097" s="0">
        <v>14</v>
      </c>
    </row>
    <row r="3098" spans="1:10" customHeight="0">
      <c r="A3098" s="0">
        <f>HYPERLINK("https://dl.dropboxusercontent.com/scl/fi/h1abo1sry7ltu9x9j2d25/98864-f.jpg?rlkey=rjphgbl3grsvchhux4ee67iy7&amp;dl=0","Click to download Image")</f>
      </c>
      <c r="B3098" s="0">
        <f>HYPERLINK("https://dl.dropboxusercontent.com/scl/fi/dk7sql3dk2rx2p5v1rivh/mens-d.jpg?rlkey=9q3wdcfct79gstqsxcvween5l&amp;dl=0","Click to download SizeChart")</f>
      </c>
      <c r="C3098" s="0" t="inlineStr">
        <is>
          <t>Ried Men's 1/2 Zip Pullover</t>
        </is>
      </c>
      <c r="D3098" s="0" t="inlineStr">
        <is>
          <t>'98864</t>
        </is>
      </c>
      <c r="E3098" s="0" t="inlineStr">
        <is>
          <t>RIED:98864A-S</t>
        </is>
      </c>
      <c r="F3098" s="0" t="inlineStr">
        <is>
          <t>'000000000000</t>
        </is>
      </c>
      <c r="G3098" s="0" t="inlineStr">
        <is>
          <t>MENS</t>
        </is>
      </c>
      <c r="H3098" s="0" t="inlineStr">
        <is>
          <t>S</t>
        </is>
      </c>
      <c r="I3098" s="0">
        <v>49.99</v>
      </c>
      <c r="J3098" s="0">
        <v>26</v>
      </c>
    </row>
    <row r="3099" spans="1:10" customHeight="0">
      <c r="A3099" s="0">
        <f>HYPERLINK("https://dl.dropboxusercontent.com/scl/fi/h1abo1sry7ltu9x9j2d25/98864-f.jpg?rlkey=rjphgbl3grsvchhux4ee67iy7&amp;dl=0","Click to download Image")</f>
      </c>
      <c r="B3099" s="0">
        <f>HYPERLINK("https://dl.dropboxusercontent.com/scl/fi/dk7sql3dk2rx2p5v1rivh/mens-d.jpg?rlkey=9q3wdcfct79gstqsxcvween5l&amp;dl=0","Click to download SizeChart")</f>
      </c>
      <c r="C3099" s="0" t="inlineStr">
        <is>
          <t>Ried Men's 1/2 Zip Pullover</t>
        </is>
      </c>
      <c r="D3099" s="0" t="inlineStr">
        <is>
          <t>'98864</t>
        </is>
      </c>
      <c r="E3099" s="0" t="inlineStr">
        <is>
          <t>RIED:98864B-M</t>
        </is>
      </c>
      <c r="F3099" s="0" t="inlineStr">
        <is>
          <t>'000000000000</t>
        </is>
      </c>
      <c r="G3099" s="0" t="inlineStr">
        <is>
          <t>MENS</t>
        </is>
      </c>
      <c r="H3099" s="0" t="inlineStr">
        <is>
          <t>M</t>
        </is>
      </c>
      <c r="I3099" s="0">
        <v>49.99</v>
      </c>
      <c r="J3099" s="0">
        <v>23</v>
      </c>
    </row>
    <row r="3100" spans="1:10" customHeight="0">
      <c r="A3100" s="0">
        <f>HYPERLINK("https://dl.dropboxusercontent.com/scl/fi/h1abo1sry7ltu9x9j2d25/98864-f.jpg?rlkey=rjphgbl3grsvchhux4ee67iy7&amp;dl=0","Click to download Image")</f>
      </c>
      <c r="B3100" s="0">
        <f>HYPERLINK("https://dl.dropboxusercontent.com/scl/fi/dk7sql3dk2rx2p5v1rivh/mens-d.jpg?rlkey=9q3wdcfct79gstqsxcvween5l&amp;dl=0","Click to download SizeChart")</f>
      </c>
      <c r="C3100" s="0" t="inlineStr">
        <is>
          <t>Ried Men's 1/2 Zip Pullover</t>
        </is>
      </c>
      <c r="D3100" s="0" t="inlineStr">
        <is>
          <t>'98864</t>
        </is>
      </c>
      <c r="E3100" s="0" t="inlineStr">
        <is>
          <t>RIED:98864E-2XL</t>
        </is>
      </c>
      <c r="F3100" s="0" t="inlineStr">
        <is>
          <t>'000000000000</t>
        </is>
      </c>
      <c r="G3100" s="0" t="inlineStr">
        <is>
          <t>MENS</t>
        </is>
      </c>
      <c r="H3100" s="0" t="inlineStr">
        <is>
          <t>2XL</t>
        </is>
      </c>
      <c r="I3100" s="0">
        <v>51.99</v>
      </c>
      <c r="J3100" s="0">
        <v>29</v>
      </c>
    </row>
    <row r="3101" spans="1:10" customHeight="0">
      <c r="A3101" s="0">
        <f>HYPERLINK("https://dl.dropboxusercontent.com/scl/fi/h1abo1sry7ltu9x9j2d25/98864-f.jpg?rlkey=rjphgbl3grsvchhux4ee67iy7&amp;dl=0","Click to download Image")</f>
      </c>
      <c r="B3101" s="0">
        <f>HYPERLINK("https://dl.dropboxusercontent.com/scl/fi/dk7sql3dk2rx2p5v1rivh/mens-d.jpg?rlkey=9q3wdcfct79gstqsxcvween5l&amp;dl=0","Click to download SizeChart")</f>
      </c>
      <c r="C3101" s="0" t="inlineStr">
        <is>
          <t>Ried Men's 1/2 Zip Pullover</t>
        </is>
      </c>
      <c r="D3101" s="0" t="inlineStr">
        <is>
          <t>'98864</t>
        </is>
      </c>
      <c r="E3101" s="0" t="inlineStr">
        <is>
          <t>RIED:98864F-3XL</t>
        </is>
      </c>
      <c r="F3101" s="0" t="inlineStr">
        <is>
          <t>'000000000000</t>
        </is>
      </c>
      <c r="G3101" s="0" t="inlineStr">
        <is>
          <t>MENS</t>
        </is>
      </c>
      <c r="H3101" s="0" t="inlineStr">
        <is>
          <t>3XL</t>
        </is>
      </c>
      <c r="I3101" s="0">
        <v>51.99</v>
      </c>
      <c r="J3101" s="0">
        <v>12</v>
      </c>
    </row>
    <row r="3102" spans="1:10" customHeight="0">
      <c r="A3102" s="0">
        <f>HYPERLINK("https://dl.dropboxusercontent.com/scl/fi/77jjvhts4ura8j5rgy4uj/98798-f.jpg?rlkey=t2rbxoxp1ojr7dcxxoc7jpkqk&amp;dl=0","Click to download Image")</f>
      </c>
      <c r="B3102" s="0">
        <f>HYPERLINK("https://dl.dropboxusercontent.com/scl/fi/ks521ebiancnsgok7bdx7/size-chartyouth-f.jpg?rlkey=joix5aqj5na1j4xqx8cr0iv01&amp;dl=0","Click to download SizeChart")</f>
      </c>
      <c r="C3102" s="0" t="inlineStr">
        <is>
          <t>Rebecca Youth Sweatshirt</t>
        </is>
      </c>
      <c r="D3102" s="0" t="inlineStr">
        <is>
          <t>'98798</t>
        </is>
      </c>
      <c r="E3102" s="0" t="inlineStr">
        <is>
          <t>REBECCA:98798B-YM</t>
        </is>
      </c>
      <c r="F3102" s="0" t="inlineStr">
        <is>
          <t>'000000000000</t>
        </is>
      </c>
      <c r="G3102" s="0" t="inlineStr">
        <is>
          <t>YOUTH</t>
        </is>
      </c>
      <c r="H3102" s="0" t="inlineStr">
        <is>
          <t>YM</t>
        </is>
      </c>
      <c r="I3102" s="0">
        <v>44.99</v>
      </c>
      <c r="J3102" s="0">
        <v>0</v>
      </c>
    </row>
    <row r="3103" spans="1:10" customHeight="0">
      <c r="A3103" s="0">
        <f>HYPERLINK("https://dl.dropboxusercontent.com/scl/fi/77jjvhts4ura8j5rgy4uj/98798-f.jpg?rlkey=t2rbxoxp1ojr7dcxxoc7jpkqk&amp;dl=0","Click to download Image")</f>
      </c>
      <c r="B3103" s="0">
        <f>HYPERLINK("https://dl.dropboxusercontent.com/scl/fi/ks521ebiancnsgok7bdx7/size-chartyouth-f.jpg?rlkey=joix5aqj5na1j4xqx8cr0iv01&amp;dl=0","Click to download SizeChart")</f>
      </c>
      <c r="C3103" s="0" t="inlineStr">
        <is>
          <t>Rebecca Youth Sweatshirt</t>
        </is>
      </c>
      <c r="D3103" s="0" t="inlineStr">
        <is>
          <t>'98798</t>
        </is>
      </c>
      <c r="E3103" s="0" t="inlineStr">
        <is>
          <t>REBECCA:98798D-YXL</t>
        </is>
      </c>
      <c r="F3103" s="0" t="inlineStr">
        <is>
          <t>'000000000000</t>
        </is>
      </c>
      <c r="G3103" s="0" t="inlineStr">
        <is>
          <t>YOUTH</t>
        </is>
      </c>
      <c r="H3103" s="0" t="inlineStr">
        <is>
          <t>YXL</t>
        </is>
      </c>
      <c r="I3103" s="0">
        <v>44.99</v>
      </c>
      <c r="J3103" s="0">
        <v>9</v>
      </c>
    </row>
    <row r="3104" spans="1:10" customHeight="0">
      <c r="A3104" s="0">
        <f>HYPERLINK("https://dl.dropboxusercontent.com/scl/fi/13xula4303blbqdy6txt9/95074af84557.jpg?rlkey=5h2tpyv65jcmeqr54vbgxkrmz&amp;dl=0","Click to download Image")</f>
      </c>
      <c r="B3104" s="0">
        <f>HYPERLINK("https://dl.dropboxusercontent.com/scl/fi/f04a21z7msxjvxkn94l5v/ladies-h.jpg?rlkey=5xrnszuvctmlw0yr5luv1afd9&amp;dl=0","Click to download SizeChart")</f>
      </c>
      <c r="C3104" s="0" t="inlineStr">
        <is>
          <t>Kennedy Women's Polo</t>
        </is>
      </c>
      <c r="D3104" s="0" t="inlineStr">
        <is>
          <t>'95074</t>
        </is>
      </c>
      <c r="E3104" s="0" t="inlineStr">
        <is>
          <t>KENNEDY:95074A - S</t>
        </is>
      </c>
      <c r="F3104" s="0" t="inlineStr">
        <is>
          <t>'000000000000</t>
        </is>
      </c>
      <c r="G3104" s="0" t="inlineStr">
        <is>
          <t>WOMENS</t>
        </is>
      </c>
      <c r="H3104" s="0" t="inlineStr">
        <is>
          <t>S</t>
        </is>
      </c>
      <c r="I3104" s="0">
        <v>39.99</v>
      </c>
      <c r="J3104" s="0">
        <v>39</v>
      </c>
    </row>
    <row r="3105" spans="1:10" customHeight="0">
      <c r="A3105" s="0">
        <f>HYPERLINK("https://dl.dropboxusercontent.com/scl/fi/13xula4303blbqdy6txt9/95074af84557.jpg?rlkey=5h2tpyv65jcmeqr54vbgxkrmz&amp;dl=0","Click to download Image")</f>
      </c>
      <c r="B3105" s="0">
        <f>HYPERLINK("https://dl.dropboxusercontent.com/scl/fi/f04a21z7msxjvxkn94l5v/ladies-h.jpg?rlkey=5xrnszuvctmlw0yr5luv1afd9&amp;dl=0","Click to download SizeChart")</f>
      </c>
      <c r="C3105" s="0" t="inlineStr">
        <is>
          <t>Kennedy Women's Polo</t>
        </is>
      </c>
      <c r="D3105" s="0" t="inlineStr">
        <is>
          <t>'95074</t>
        </is>
      </c>
      <c r="E3105" s="0" t="inlineStr">
        <is>
          <t>KENNEDY:95074B - M</t>
        </is>
      </c>
      <c r="F3105" s="0" t="inlineStr">
        <is>
          <t>'000000000000</t>
        </is>
      </c>
      <c r="G3105" s="0" t="inlineStr">
        <is>
          <t>WOMENS</t>
        </is>
      </c>
      <c r="H3105" s="0" t="inlineStr">
        <is>
          <t>M</t>
        </is>
      </c>
      <c r="I3105" s="0">
        <v>39.99</v>
      </c>
      <c r="J3105" s="0">
        <v>44</v>
      </c>
    </row>
    <row r="3106" spans="1:10" customHeight="0">
      <c r="A3106" s="0">
        <f>HYPERLINK("https://dl.dropboxusercontent.com/scl/fi/13xula4303blbqdy6txt9/95074af84557.jpg?rlkey=5h2tpyv65jcmeqr54vbgxkrmz&amp;dl=0","Click to download Image")</f>
      </c>
      <c r="B3106" s="0">
        <f>HYPERLINK("https://dl.dropboxusercontent.com/scl/fi/f04a21z7msxjvxkn94l5v/ladies-h.jpg?rlkey=5xrnszuvctmlw0yr5luv1afd9&amp;dl=0","Click to download SizeChart")</f>
      </c>
      <c r="C3106" s="0" t="inlineStr">
        <is>
          <t>Kennedy Women's Polo</t>
        </is>
      </c>
      <c r="D3106" s="0" t="inlineStr">
        <is>
          <t>'95074</t>
        </is>
      </c>
      <c r="E3106" s="0" t="inlineStr">
        <is>
          <t>KENNEDY:95074C - L</t>
        </is>
      </c>
      <c r="F3106" s="0" t="inlineStr">
        <is>
          <t>'000000000000</t>
        </is>
      </c>
      <c r="G3106" s="0" t="inlineStr">
        <is>
          <t>WOMENS</t>
        </is>
      </c>
      <c r="H3106" s="0" t="inlineStr">
        <is>
          <t>L</t>
        </is>
      </c>
      <c r="I3106" s="0">
        <v>39.99</v>
      </c>
      <c r="J3106" s="0">
        <v>116</v>
      </c>
    </row>
    <row r="3107" spans="1:10" customHeight="0">
      <c r="A3107" s="0">
        <f>HYPERLINK("https://dl.dropboxusercontent.com/scl/fi/13xula4303blbqdy6txt9/95074af84557.jpg?rlkey=5h2tpyv65jcmeqr54vbgxkrmz&amp;dl=0","Click to download Image")</f>
      </c>
      <c r="B3107" s="0">
        <f>HYPERLINK("https://dl.dropboxusercontent.com/scl/fi/f04a21z7msxjvxkn94l5v/ladies-h.jpg?rlkey=5xrnszuvctmlw0yr5luv1afd9&amp;dl=0","Click to download SizeChart")</f>
      </c>
      <c r="C3107" s="0" t="inlineStr">
        <is>
          <t>Kennedy Women's Polo</t>
        </is>
      </c>
      <c r="D3107" s="0" t="inlineStr">
        <is>
          <t>'95074</t>
        </is>
      </c>
      <c r="E3107" s="0" t="inlineStr">
        <is>
          <t>KENNEDY:95074D - XL</t>
        </is>
      </c>
      <c r="F3107" s="0" t="inlineStr">
        <is>
          <t>'000000000000</t>
        </is>
      </c>
      <c r="G3107" s="0" t="inlineStr">
        <is>
          <t>WOMENS</t>
        </is>
      </c>
      <c r="H3107" s="0" t="inlineStr">
        <is>
          <t>XL</t>
        </is>
      </c>
      <c r="I3107" s="0">
        <v>39.99</v>
      </c>
      <c r="J3107" s="0">
        <v>120</v>
      </c>
    </row>
    <row r="3108" spans="1:10" customHeight="0">
      <c r="A3108" s="0">
        <f>HYPERLINK("https://dl.dropboxusercontent.com/scl/fi/13xula4303blbqdy6txt9/95074af84557.jpg?rlkey=5h2tpyv65jcmeqr54vbgxkrmz&amp;dl=0","Click to download Image")</f>
      </c>
      <c r="B3108" s="0">
        <f>HYPERLINK("https://dl.dropboxusercontent.com/scl/fi/f04a21z7msxjvxkn94l5v/ladies-h.jpg?rlkey=5xrnszuvctmlw0yr5luv1afd9&amp;dl=0","Click to download SizeChart")</f>
      </c>
      <c r="C3108" s="0" t="inlineStr">
        <is>
          <t>Kennedy Women's Polo</t>
        </is>
      </c>
      <c r="D3108" s="0" t="inlineStr">
        <is>
          <t>'95074</t>
        </is>
      </c>
      <c r="E3108" s="0" t="inlineStr">
        <is>
          <t>KENNEDY:95074E - 2XL</t>
        </is>
      </c>
      <c r="F3108" s="0" t="inlineStr">
        <is>
          <t>'000000000000</t>
        </is>
      </c>
      <c r="G3108" s="0" t="inlineStr">
        <is>
          <t>WOMENS</t>
        </is>
      </c>
      <c r="H3108" s="0" t="inlineStr">
        <is>
          <t>2XL</t>
        </is>
      </c>
      <c r="I3108" s="0">
        <v>41.99</v>
      </c>
      <c r="J3108" s="0">
        <v>38</v>
      </c>
    </row>
    <row r="3109" spans="1:10" customHeight="0">
      <c r="A3109" s="0">
        <f>HYPERLINK("https://dl.dropboxusercontent.com/scl/fi/k19e69udfqrtuw32se6qx/dsc8964-copy.jpg?rlkey=zzd5h730b8zfuoaxkwgkg9pks&amp;dl=0","Click to download Image")</f>
      </c>
      <c r="B3109" s="0">
        <f>HYPERLINK("https://dl.dropboxusercontent.com/scl/fi/unvk2372gpan6mg22iolr/10-18-size-chartswomens.jpg?rlkey=vl9g5f12s2z3gse4r8mnb2sa6&amp;dl=0","Click to download SizeChart")</f>
      </c>
      <c r="C3109" s="0" t="inlineStr">
        <is>
          <t>Natalie Women's Plaid Long Sleeve Shirt</t>
        </is>
      </c>
      <c r="D3109" s="0" t="inlineStr">
        <is>
          <t>'105512</t>
        </is>
      </c>
      <c r="E3109" s="0" t="inlineStr">
        <is>
          <t>NATALIE:105512A-S</t>
        </is>
      </c>
      <c r="F3109" s="0" t="inlineStr">
        <is>
          <t>'000000000000</t>
        </is>
      </c>
      <c r="G3109" s="0" t="inlineStr">
        <is>
          <t>WOMENS</t>
        </is>
      </c>
      <c r="H3109" s="0" t="inlineStr">
        <is>
          <t>S</t>
        </is>
      </c>
      <c r="I3109" s="0">
        <v>39.99</v>
      </c>
      <c r="J3109" s="0">
        <v>15</v>
      </c>
    </row>
    <row r="3110" spans="1:10" customHeight="0">
      <c r="A3110" s="0">
        <f>HYPERLINK("https://dl.dropboxusercontent.com/scl/fi/k19e69udfqrtuw32se6qx/dsc8964-copy.jpg?rlkey=zzd5h730b8zfuoaxkwgkg9pks&amp;dl=0","Click to download Image")</f>
      </c>
      <c r="B3110" s="0">
        <f>HYPERLINK("https://dl.dropboxusercontent.com/scl/fi/unvk2372gpan6mg22iolr/10-18-size-chartswomens.jpg?rlkey=vl9g5f12s2z3gse4r8mnb2sa6&amp;dl=0","Click to download SizeChart")</f>
      </c>
      <c r="C3110" s="0" t="inlineStr">
        <is>
          <t>Natalie Women's Plaid Long Sleeve Shirt</t>
        </is>
      </c>
      <c r="D3110" s="0" t="inlineStr">
        <is>
          <t>'105512</t>
        </is>
      </c>
      <c r="E3110" s="0" t="inlineStr">
        <is>
          <t>NATALIE:105512B-M</t>
        </is>
      </c>
      <c r="F3110" s="0" t="inlineStr">
        <is>
          <t>'000000000000</t>
        </is>
      </c>
      <c r="G3110" s="0" t="inlineStr">
        <is>
          <t>WOMENS</t>
        </is>
      </c>
      <c r="H3110" s="0" t="inlineStr">
        <is>
          <t>M</t>
        </is>
      </c>
      <c r="I3110" s="0">
        <v>39.99</v>
      </c>
      <c r="J3110" s="0">
        <v>2</v>
      </c>
    </row>
    <row r="3111" spans="1:10" customHeight="0">
      <c r="A3111" s="0">
        <f>HYPERLINK("https://dl.dropboxusercontent.com/scl/fi/k19e69udfqrtuw32se6qx/dsc8964-copy.jpg?rlkey=zzd5h730b8zfuoaxkwgkg9pks&amp;dl=0","Click to download Image")</f>
      </c>
      <c r="B3111" s="0">
        <f>HYPERLINK("https://dl.dropboxusercontent.com/scl/fi/unvk2372gpan6mg22iolr/10-18-size-chartswomens.jpg?rlkey=vl9g5f12s2z3gse4r8mnb2sa6&amp;dl=0","Click to download SizeChart")</f>
      </c>
      <c r="C3111" s="0" t="inlineStr">
        <is>
          <t>Natalie Women's Plaid Long Sleeve Shirt</t>
        </is>
      </c>
      <c r="D3111" s="0" t="inlineStr">
        <is>
          <t>'105512</t>
        </is>
      </c>
      <c r="E3111" s="0" t="inlineStr">
        <is>
          <t>NATALIE:105512C-L</t>
        </is>
      </c>
      <c r="F3111" s="0" t="inlineStr">
        <is>
          <t>'000000000000</t>
        </is>
      </c>
      <c r="G3111" s="0" t="inlineStr">
        <is>
          <t>WOMENS</t>
        </is>
      </c>
      <c r="H3111" s="0" t="inlineStr">
        <is>
          <t>L</t>
        </is>
      </c>
      <c r="I3111" s="0">
        <v>39.99</v>
      </c>
      <c r="J3111" s="0">
        <v>1</v>
      </c>
    </row>
    <row r="3112" spans="1:10" customHeight="0">
      <c r="A3112" s="0">
        <f>HYPERLINK("https://dl.dropboxusercontent.com/scl/fi/k19e69udfqrtuw32se6qx/dsc8964-copy.jpg?rlkey=zzd5h730b8zfuoaxkwgkg9pks&amp;dl=0","Click to download Image")</f>
      </c>
      <c r="B3112" s="0">
        <f>HYPERLINK("https://dl.dropboxusercontent.com/scl/fi/unvk2372gpan6mg22iolr/10-18-size-chartswomens.jpg?rlkey=vl9g5f12s2z3gse4r8mnb2sa6&amp;dl=0","Click to download SizeChart")</f>
      </c>
      <c r="C3112" s="0" t="inlineStr">
        <is>
          <t>Natalie Women's Plaid Long Sleeve Shirt</t>
        </is>
      </c>
      <c r="D3112" s="0" t="inlineStr">
        <is>
          <t>'105512</t>
        </is>
      </c>
      <c r="E3112" s="0" t="inlineStr">
        <is>
          <t>NATALIE:105512D-XL</t>
        </is>
      </c>
      <c r="F3112" s="0" t="inlineStr">
        <is>
          <t>'000000000000</t>
        </is>
      </c>
      <c r="G3112" s="0" t="inlineStr">
        <is>
          <t>WOMENS</t>
        </is>
      </c>
      <c r="H3112" s="0" t="inlineStr">
        <is>
          <t>XL</t>
        </is>
      </c>
      <c r="I3112" s="0">
        <v>39.99</v>
      </c>
      <c r="J3112" s="0">
        <v>10</v>
      </c>
    </row>
    <row r="3113" spans="1:10" customHeight="0">
      <c r="A3113" s="0">
        <f>HYPERLINK("https://dl.dropboxusercontent.com/scl/fi/k19e69udfqrtuw32se6qx/dsc8964-copy.jpg?rlkey=zzd5h730b8zfuoaxkwgkg9pks&amp;dl=0","Click to download Image")</f>
      </c>
      <c r="B3113" s="0">
        <f>HYPERLINK("https://dl.dropboxusercontent.com/scl/fi/unvk2372gpan6mg22iolr/10-18-size-chartswomens.jpg?rlkey=vl9g5f12s2z3gse4r8mnb2sa6&amp;dl=0","Click to download SizeChart")</f>
      </c>
      <c r="C3113" s="0" t="inlineStr">
        <is>
          <t>Natalie Women's Plaid Long Sleeve Shirt</t>
        </is>
      </c>
      <c r="D3113" s="0" t="inlineStr">
        <is>
          <t>'105512</t>
        </is>
      </c>
      <c r="E3113" s="0" t="inlineStr">
        <is>
          <t>NATALIE:105512E-2XL</t>
        </is>
      </c>
      <c r="F3113" s="0" t="inlineStr">
        <is>
          <t>'000000000000</t>
        </is>
      </c>
      <c r="G3113" s="0" t="inlineStr">
        <is>
          <t>WOMENS</t>
        </is>
      </c>
      <c r="H3113" s="0" t="inlineStr">
        <is>
          <t>2XL</t>
        </is>
      </c>
      <c r="I3113" s="0">
        <v>39.99</v>
      </c>
      <c r="J3113" s="0">
        <v>14</v>
      </c>
    </row>
    <row r="3114" spans="1:10" customHeight="0">
      <c r="A3114" s="0">
        <f>HYPERLINK("https://dl.dropboxusercontent.com/scl/fi/k19e69udfqrtuw32se6qx/dsc8964-copy.jpg?rlkey=zzd5h730b8zfuoaxkwgkg9pks&amp;dl=0","Click to download Image")</f>
      </c>
      <c r="B3114" s="0">
        <f>HYPERLINK("https://dl.dropboxusercontent.com/scl/fi/unvk2372gpan6mg22iolr/10-18-size-chartswomens.jpg?rlkey=vl9g5f12s2z3gse4r8mnb2sa6&amp;dl=0","Click to download SizeChart")</f>
      </c>
      <c r="C3114" s="0" t="inlineStr">
        <is>
          <t>Natalie Women's Plaid Long Sleeve Shirt</t>
        </is>
      </c>
      <c r="D3114" s="0" t="inlineStr">
        <is>
          <t>'105512</t>
        </is>
      </c>
      <c r="E3114" s="0" t="inlineStr">
        <is>
          <t>NATALIE:105512F-3XL</t>
        </is>
      </c>
      <c r="F3114" s="0" t="inlineStr">
        <is>
          <t>'000000000000</t>
        </is>
      </c>
      <c r="G3114" s="0" t="inlineStr">
        <is>
          <t>WOMENS</t>
        </is>
      </c>
      <c r="H3114" s="0" t="inlineStr">
        <is>
          <t>3XL</t>
        </is>
      </c>
      <c r="I3114" s="0">
        <v>39.99</v>
      </c>
      <c r="J3114" s="0">
        <v>16</v>
      </c>
    </row>
    <row r="3115" spans="1:10" customHeight="0">
      <c r="A3115" s="0">
        <f>HYPERLINK("https://dl.dropboxusercontent.com/scl/fi/lvovh5k220s933176q0pp/101626-af.jpg?rlkey=kqj24bitwdrs0cwzrradak93c&amp;dl=0","Click to download Image")</f>
      </c>
      <c r="C3115" s="0" t="inlineStr">
        <is>
          <t>Heather Youth Leggings</t>
        </is>
      </c>
      <c r="D3115" s="0" t="inlineStr">
        <is>
          <t>'101626</t>
        </is>
      </c>
      <c r="E3115" s="0" t="inlineStr">
        <is>
          <t>HEATHER:101626A-YS</t>
        </is>
      </c>
      <c r="F3115" s="0" t="inlineStr">
        <is>
          <t>'000000000000</t>
        </is>
      </c>
      <c r="G3115" s="0" t="inlineStr">
        <is>
          <t>YOUTH</t>
        </is>
      </c>
      <c r="H3115" s="0" t="inlineStr">
        <is>
          <t>YS</t>
        </is>
      </c>
      <c r="I3115" s="0">
        <v>29.99</v>
      </c>
      <c r="J3115" s="0">
        <v>30</v>
      </c>
    </row>
    <row r="3116" spans="1:10" customHeight="0">
      <c r="A3116" s="0">
        <f>HYPERLINK("https://dl.dropboxusercontent.com/scl/fi/lvovh5k220s933176q0pp/101626-af.jpg?rlkey=kqj24bitwdrs0cwzrradak93c&amp;dl=0","Click to download Image")</f>
      </c>
      <c r="C3116" s="0" t="inlineStr">
        <is>
          <t>Heather Youth Leggings</t>
        </is>
      </c>
      <c r="D3116" s="0" t="inlineStr">
        <is>
          <t>'101626</t>
        </is>
      </c>
      <c r="E3116" s="0" t="inlineStr">
        <is>
          <t>HEATHER:101626B-YM</t>
        </is>
      </c>
      <c r="F3116" s="0" t="inlineStr">
        <is>
          <t>'000000000000</t>
        </is>
      </c>
      <c r="G3116" s="0" t="inlineStr">
        <is>
          <t>YOUTH</t>
        </is>
      </c>
      <c r="H3116" s="0" t="inlineStr">
        <is>
          <t>YM</t>
        </is>
      </c>
      <c r="I3116" s="0">
        <v>29.99</v>
      </c>
      <c r="J3116" s="0">
        <v>33</v>
      </c>
    </row>
    <row r="3117" spans="1:10" customHeight="0">
      <c r="A3117" s="0">
        <f>HYPERLINK("https://dl.dropboxusercontent.com/scl/fi/lvovh5k220s933176q0pp/101626-af.jpg?rlkey=kqj24bitwdrs0cwzrradak93c&amp;dl=0","Click to download Image")</f>
      </c>
      <c r="C3117" s="0" t="inlineStr">
        <is>
          <t>Heather Youth Leggings</t>
        </is>
      </c>
      <c r="D3117" s="0" t="inlineStr">
        <is>
          <t>'101626</t>
        </is>
      </c>
      <c r="E3117" s="0" t="inlineStr">
        <is>
          <t>HEATHER:101626C-YL</t>
        </is>
      </c>
      <c r="F3117" s="0" t="inlineStr">
        <is>
          <t>'000000000000</t>
        </is>
      </c>
      <c r="G3117" s="0" t="inlineStr">
        <is>
          <t>YOUTH</t>
        </is>
      </c>
      <c r="H3117" s="0" t="inlineStr">
        <is>
          <t>YL</t>
        </is>
      </c>
      <c r="I3117" s="0">
        <v>29.99</v>
      </c>
      <c r="J3117" s="0">
        <v>32</v>
      </c>
    </row>
    <row r="3118" spans="1:10" customHeight="0">
      <c r="A3118" s="0">
        <f>HYPERLINK("https://dl.dropboxusercontent.com/scl/fi/lvovh5k220s933176q0pp/101626-af.jpg?rlkey=kqj24bitwdrs0cwzrradak93c&amp;dl=0","Click to download Image")</f>
      </c>
      <c r="C3118" s="0" t="inlineStr">
        <is>
          <t>Heather Youth Leggings</t>
        </is>
      </c>
      <c r="D3118" s="0" t="inlineStr">
        <is>
          <t>'101626</t>
        </is>
      </c>
      <c r="E3118" s="0" t="inlineStr">
        <is>
          <t>HEATHER:101626D-YXL</t>
        </is>
      </c>
      <c r="F3118" s="0" t="inlineStr">
        <is>
          <t>'000000000000</t>
        </is>
      </c>
      <c r="G3118" s="0" t="inlineStr">
        <is>
          <t>YOUTH</t>
        </is>
      </c>
      <c r="H3118" s="0" t="inlineStr">
        <is>
          <t>YXL</t>
        </is>
      </c>
      <c r="I3118" s="0">
        <v>29.99</v>
      </c>
      <c r="J3118" s="0">
        <v>29</v>
      </c>
    </row>
    <row r="3119" spans="1:10" customHeight="0">
      <c r="A3119" s="0">
        <f>HYPERLINK("https://dl.dropboxusercontent.com/scl/fi/lkix3ntzyymsdvw4oln5n/101626-af.jpg?rlkey=nazajx8x2x82tta13wbpjnmln&amp;dl=0","Click to download Image")</f>
      </c>
      <c r="C3119" s="0" t="inlineStr">
        <is>
          <t>Heather Toddler Leggings</t>
        </is>
      </c>
      <c r="D3119" s="0" t="inlineStr">
        <is>
          <t>'101919</t>
        </is>
      </c>
      <c r="E3119" s="0" t="inlineStr">
        <is>
          <t>HEATHER:101919A-2T</t>
        </is>
      </c>
      <c r="F3119" s="0" t="inlineStr">
        <is>
          <t>'000000000000</t>
        </is>
      </c>
      <c r="G3119" s="0" t="inlineStr">
        <is>
          <t>TODDLER</t>
        </is>
      </c>
      <c r="H3119" s="0" t="inlineStr">
        <is>
          <t>2T</t>
        </is>
      </c>
      <c r="I3119" s="0">
        <v>29.99</v>
      </c>
      <c r="J3119" s="0">
        <v>18</v>
      </c>
    </row>
    <row r="3120" spans="1:10" customHeight="0">
      <c r="A3120" s="0">
        <f>HYPERLINK("https://dl.dropboxusercontent.com/scl/fi/lkix3ntzyymsdvw4oln5n/101626-af.jpg?rlkey=nazajx8x2x82tta13wbpjnmln&amp;dl=0","Click to download Image")</f>
      </c>
      <c r="C3120" s="0" t="inlineStr">
        <is>
          <t>Heather Toddler Leggings</t>
        </is>
      </c>
      <c r="D3120" s="0" t="inlineStr">
        <is>
          <t>'101919</t>
        </is>
      </c>
      <c r="E3120" s="0" t="inlineStr">
        <is>
          <t>HEATHER:101919B-3T</t>
        </is>
      </c>
      <c r="F3120" s="0" t="inlineStr">
        <is>
          <t>'000000000000</t>
        </is>
      </c>
      <c r="G3120" s="0" t="inlineStr">
        <is>
          <t>TODDLER</t>
        </is>
      </c>
      <c r="H3120" s="0" t="inlineStr">
        <is>
          <t>3T</t>
        </is>
      </c>
      <c r="I3120" s="0">
        <v>29.99</v>
      </c>
      <c r="J3120" s="0">
        <v>20</v>
      </c>
    </row>
    <row r="3121" spans="1:10" customHeight="0">
      <c r="A3121" s="0">
        <f>HYPERLINK("https://dl.dropboxusercontent.com/scl/fi/lkix3ntzyymsdvw4oln5n/101626-af.jpg?rlkey=nazajx8x2x82tta13wbpjnmln&amp;dl=0","Click to download Image")</f>
      </c>
      <c r="C3121" s="0" t="inlineStr">
        <is>
          <t>Heather Toddler Leggings</t>
        </is>
      </c>
      <c r="D3121" s="0" t="inlineStr">
        <is>
          <t>'101919</t>
        </is>
      </c>
      <c r="E3121" s="0" t="inlineStr">
        <is>
          <t>HEATHER:101919C-4T</t>
        </is>
      </c>
      <c r="F3121" s="0" t="inlineStr">
        <is>
          <t>'000000000000</t>
        </is>
      </c>
      <c r="G3121" s="0" t="inlineStr">
        <is>
          <t>TODDLER</t>
        </is>
      </c>
      <c r="H3121" s="0" t="inlineStr">
        <is>
          <t>4T</t>
        </is>
      </c>
      <c r="I3121" s="0">
        <v>29.99</v>
      </c>
      <c r="J3121" s="0">
        <v>16</v>
      </c>
    </row>
    <row r="3122" spans="1:10" customHeight="0">
      <c r="A3122" s="0">
        <f>HYPERLINK("https://dl.dropboxusercontent.com/scl/fi/lkix3ntzyymsdvw4oln5n/101626-af.jpg?rlkey=nazajx8x2x82tta13wbpjnmln&amp;dl=0","Click to download Image")</f>
      </c>
      <c r="C3122" s="0" t="inlineStr">
        <is>
          <t>Heather Toddler Leggings</t>
        </is>
      </c>
      <c r="D3122" s="0" t="inlineStr">
        <is>
          <t>'101919</t>
        </is>
      </c>
      <c r="E3122" s="0" t="inlineStr">
        <is>
          <t>HEATHER:101919D-5T</t>
        </is>
      </c>
      <c r="F3122" s="0" t="inlineStr">
        <is>
          <t>'000000000000</t>
        </is>
      </c>
      <c r="G3122" s="0" t="inlineStr">
        <is>
          <t>TODDLER</t>
        </is>
      </c>
      <c r="H3122" s="0" t="inlineStr">
        <is>
          <t>5T</t>
        </is>
      </c>
      <c r="I3122" s="0">
        <v>29.99</v>
      </c>
      <c r="J3122" s="0">
        <v>19</v>
      </c>
    </row>
    <row r="3123" spans="1:10" customHeight="0">
      <c r="A3123" s="0">
        <f>HYPERLINK("https://dl.dropboxusercontent.com/scl/fi/hajxdkinmuorkf9vpbfd0/burton.jpg?rlkey=kk495a6kwa15bfqz14x6zeupf&amp;dl=0","Click to download Image")</f>
      </c>
      <c r="C3123" s="0" t="inlineStr">
        <is>
          <t>Burton Youth Hip Hop Cap</t>
        </is>
      </c>
      <c r="D3123" s="0" t="inlineStr">
        <is>
          <t>'99890</t>
        </is>
      </c>
      <c r="E3123" s="0" t="inlineStr">
        <is>
          <t>BURTON:99890-Y</t>
        </is>
      </c>
      <c r="F3123" s="0" t="inlineStr">
        <is>
          <t>'070009989000</t>
        </is>
      </c>
      <c r="G3123" s="0" t="inlineStr">
        <is>
          <t>YOUTH</t>
        </is>
      </c>
      <c r="H3123" s="0" t="inlineStr">
        <is>
          <t>YOUTH</t>
        </is>
      </c>
      <c r="I3123" s="0">
        <v>23.99</v>
      </c>
      <c r="J3123" s="0">
        <v>38</v>
      </c>
    </row>
    <row r="3124" spans="1:10" customHeight="0">
      <c r="A3124" s="0">
        <f>HYPERLINK("https://dl.dropboxusercontent.com/scl/fi/xa23dh8sivf0n8dod2aw2/101625-af.jpg?rlkey=topy1l05dn6ch65ar5stwy6by&amp;dl=0","Click to download Image")</f>
      </c>
      <c r="B3124" s="0">
        <f>HYPERLINK("https://dl.dropboxusercontent.com/scl/fi/5q6uegj3tulxb85qhiyi0/graphic-update22022-youth.jpg?rlkey=htxxffae98d7i1wqjgw4uw1oo&amp;dl=0","Click to download SizeChart")</f>
      </c>
      <c r="C3124" s="0" t="inlineStr">
        <is>
          <t>Harley Youth Rain Jacket</t>
        </is>
      </c>
      <c r="D3124" s="0" t="inlineStr">
        <is>
          <t>'101625</t>
        </is>
      </c>
      <c r="E3124" s="0" t="inlineStr">
        <is>
          <t>HARLEY:101625A-YS</t>
        </is>
      </c>
      <c r="F3124" s="0" t="inlineStr">
        <is>
          <t>'000000000000</t>
        </is>
      </c>
      <c r="G3124" s="0" t="inlineStr">
        <is>
          <t>YOUTH</t>
        </is>
      </c>
      <c r="H3124" s="0" t="inlineStr">
        <is>
          <t>YS</t>
        </is>
      </c>
      <c r="I3124" s="0">
        <v>42.99</v>
      </c>
      <c r="J3124" s="0">
        <v>38</v>
      </c>
    </row>
    <row r="3125" spans="1:10" customHeight="0">
      <c r="A3125" s="0">
        <f>HYPERLINK("https://dl.dropboxusercontent.com/scl/fi/xa23dh8sivf0n8dod2aw2/101625-af.jpg?rlkey=topy1l05dn6ch65ar5stwy6by&amp;dl=0","Click to download Image")</f>
      </c>
      <c r="B3125" s="0">
        <f>HYPERLINK("https://dl.dropboxusercontent.com/scl/fi/5q6uegj3tulxb85qhiyi0/graphic-update22022-youth.jpg?rlkey=htxxffae98d7i1wqjgw4uw1oo&amp;dl=0","Click to download SizeChart")</f>
      </c>
      <c r="C3125" s="0" t="inlineStr">
        <is>
          <t>Harley Youth Rain Jacket</t>
        </is>
      </c>
      <c r="D3125" s="0" t="inlineStr">
        <is>
          <t>'101625</t>
        </is>
      </c>
      <c r="E3125" s="0" t="inlineStr">
        <is>
          <t>HARLEY:101625B-YM</t>
        </is>
      </c>
      <c r="F3125" s="0" t="inlineStr">
        <is>
          <t>'000000000000</t>
        </is>
      </c>
      <c r="G3125" s="0" t="inlineStr">
        <is>
          <t>YOUTH</t>
        </is>
      </c>
      <c r="H3125" s="0" t="inlineStr">
        <is>
          <t>YM</t>
        </is>
      </c>
      <c r="I3125" s="0">
        <v>42.99</v>
      </c>
      <c r="J3125" s="0">
        <v>39</v>
      </c>
    </row>
    <row r="3126" spans="1:10" customHeight="0">
      <c r="A3126" s="0">
        <f>HYPERLINK("https://dl.dropboxusercontent.com/scl/fi/xa23dh8sivf0n8dod2aw2/101625-af.jpg?rlkey=topy1l05dn6ch65ar5stwy6by&amp;dl=0","Click to download Image")</f>
      </c>
      <c r="B3126" s="0">
        <f>HYPERLINK("https://dl.dropboxusercontent.com/scl/fi/5q6uegj3tulxb85qhiyi0/graphic-update22022-youth.jpg?rlkey=htxxffae98d7i1wqjgw4uw1oo&amp;dl=0","Click to download SizeChart")</f>
      </c>
      <c r="C3126" s="0" t="inlineStr">
        <is>
          <t>Harley Youth Rain Jacket</t>
        </is>
      </c>
      <c r="D3126" s="0" t="inlineStr">
        <is>
          <t>'101625</t>
        </is>
      </c>
      <c r="E3126" s="0" t="inlineStr">
        <is>
          <t>HARLEY:101625C-YL</t>
        </is>
      </c>
      <c r="F3126" s="0" t="inlineStr">
        <is>
          <t>'000000000000</t>
        </is>
      </c>
      <c r="G3126" s="0" t="inlineStr">
        <is>
          <t>YOUTH</t>
        </is>
      </c>
      <c r="H3126" s="0" t="inlineStr">
        <is>
          <t>YL</t>
        </is>
      </c>
      <c r="I3126" s="0">
        <v>42.99</v>
      </c>
      <c r="J3126" s="0">
        <v>38</v>
      </c>
    </row>
    <row r="3127" spans="1:10" customHeight="0">
      <c r="A3127" s="0">
        <f>HYPERLINK("https://dl.dropboxusercontent.com/scl/fi/xa23dh8sivf0n8dod2aw2/101625-af.jpg?rlkey=topy1l05dn6ch65ar5stwy6by&amp;dl=0","Click to download Image")</f>
      </c>
      <c r="B3127" s="0">
        <f>HYPERLINK("https://dl.dropboxusercontent.com/scl/fi/5q6uegj3tulxb85qhiyi0/graphic-update22022-youth.jpg?rlkey=htxxffae98d7i1wqjgw4uw1oo&amp;dl=0","Click to download SizeChart")</f>
      </c>
      <c r="C3127" s="0" t="inlineStr">
        <is>
          <t>Harley Youth Rain Jacket</t>
        </is>
      </c>
      <c r="D3127" s="0" t="inlineStr">
        <is>
          <t>'101625</t>
        </is>
      </c>
      <c r="E3127" s="0" t="inlineStr">
        <is>
          <t>HARLEY:101625D-YXL</t>
        </is>
      </c>
      <c r="F3127" s="0" t="inlineStr">
        <is>
          <t>'000000000000</t>
        </is>
      </c>
      <c r="G3127" s="0" t="inlineStr">
        <is>
          <t>YOUTH</t>
        </is>
      </c>
      <c r="H3127" s="0" t="inlineStr">
        <is>
          <t>YXL</t>
        </is>
      </c>
      <c r="I3127" s="0">
        <v>42.99</v>
      </c>
      <c r="J3127" s="0">
        <v>38</v>
      </c>
    </row>
    <row r="3128" spans="1:10" customHeight="0">
      <c r="A3128" s="0">
        <f>HYPERLINK("https://dl.dropboxusercontent.com/scl/fi/jee0al4xqv4qqvphon6fk/101625-af.jpg?rlkey=4t6tojzr2xztwzzzr4kh5bjat&amp;dl=0","Click to download Image")</f>
      </c>
      <c r="B3128" s="0">
        <f>HYPERLINK("https://dl.dropboxusercontent.com/scl/fi/0zde25nc7l1b2dg74h39j/graphic-update22022-toddler.jpg?rlkey=4qikg99wpxjdzfl9f6xm2hy96&amp;dl=0","Click to download SizeChart")</f>
      </c>
      <c r="C3128" s="0" t="inlineStr">
        <is>
          <t>Harley Toddler Rain Jacket</t>
        </is>
      </c>
      <c r="D3128" s="0" t="inlineStr">
        <is>
          <t>'101916</t>
        </is>
      </c>
      <c r="E3128" s="0" t="inlineStr">
        <is>
          <t>HARLEY:101916A-2T</t>
        </is>
      </c>
      <c r="F3128" s="0" t="inlineStr">
        <is>
          <t>'000000000000</t>
        </is>
      </c>
      <c r="G3128" s="0" t="inlineStr">
        <is>
          <t>TODDLER</t>
        </is>
      </c>
      <c r="H3128" s="0" t="inlineStr">
        <is>
          <t>2T</t>
        </is>
      </c>
      <c r="I3128" s="0">
        <v>42.99</v>
      </c>
      <c r="J3128" s="0">
        <v>23</v>
      </c>
    </row>
    <row r="3129" spans="1:10" customHeight="0">
      <c r="A3129" s="0">
        <f>HYPERLINK("https://dl.dropboxusercontent.com/scl/fi/jee0al4xqv4qqvphon6fk/101625-af.jpg?rlkey=4t6tojzr2xztwzzzr4kh5bjat&amp;dl=0","Click to download Image")</f>
      </c>
      <c r="B3129" s="0">
        <f>HYPERLINK("https://dl.dropboxusercontent.com/scl/fi/0zde25nc7l1b2dg74h39j/graphic-update22022-toddler.jpg?rlkey=4qikg99wpxjdzfl9f6xm2hy96&amp;dl=0","Click to download SizeChart")</f>
      </c>
      <c r="C3129" s="0" t="inlineStr">
        <is>
          <t>Harley Toddler Rain Jacket</t>
        </is>
      </c>
      <c r="D3129" s="0" t="inlineStr">
        <is>
          <t>'101916</t>
        </is>
      </c>
      <c r="E3129" s="0" t="inlineStr">
        <is>
          <t>HARLEY:101916B-3T</t>
        </is>
      </c>
      <c r="F3129" s="0" t="inlineStr">
        <is>
          <t>'000000000000</t>
        </is>
      </c>
      <c r="G3129" s="0" t="inlineStr">
        <is>
          <t>TODDLER</t>
        </is>
      </c>
      <c r="H3129" s="0" t="inlineStr">
        <is>
          <t>3T</t>
        </is>
      </c>
      <c r="I3129" s="0">
        <v>42.99</v>
      </c>
      <c r="J3129" s="0">
        <v>25</v>
      </c>
    </row>
    <row r="3130" spans="1:10" customHeight="0">
      <c r="A3130" s="0">
        <f>HYPERLINK("https://dl.dropboxusercontent.com/scl/fi/jee0al4xqv4qqvphon6fk/101625-af.jpg?rlkey=4t6tojzr2xztwzzzr4kh5bjat&amp;dl=0","Click to download Image")</f>
      </c>
      <c r="B3130" s="0">
        <f>HYPERLINK("https://dl.dropboxusercontent.com/scl/fi/0zde25nc7l1b2dg74h39j/graphic-update22022-toddler.jpg?rlkey=4qikg99wpxjdzfl9f6xm2hy96&amp;dl=0","Click to download SizeChart")</f>
      </c>
      <c r="C3130" s="0" t="inlineStr">
        <is>
          <t>Harley Toddler Rain Jacket</t>
        </is>
      </c>
      <c r="D3130" s="0" t="inlineStr">
        <is>
          <t>'101916</t>
        </is>
      </c>
      <c r="E3130" s="0" t="inlineStr">
        <is>
          <t>HARLEY:101916C-4T</t>
        </is>
      </c>
      <c r="F3130" s="0" t="inlineStr">
        <is>
          <t>'000000000000</t>
        </is>
      </c>
      <c r="G3130" s="0" t="inlineStr">
        <is>
          <t>TODDLER</t>
        </is>
      </c>
      <c r="H3130" s="0" t="inlineStr">
        <is>
          <t>4T</t>
        </is>
      </c>
      <c r="I3130" s="0">
        <v>42.99</v>
      </c>
      <c r="J3130" s="0">
        <v>24</v>
      </c>
    </row>
    <row r="3131" spans="1:10" customHeight="0">
      <c r="A3131" s="0">
        <f>HYPERLINK("https://dl.dropboxusercontent.com/scl/fi/jee0al4xqv4qqvphon6fk/101625-af.jpg?rlkey=4t6tojzr2xztwzzzr4kh5bjat&amp;dl=0","Click to download Image")</f>
      </c>
      <c r="B3131" s="0">
        <f>HYPERLINK("https://dl.dropboxusercontent.com/scl/fi/0zde25nc7l1b2dg74h39j/graphic-update22022-toddler.jpg?rlkey=4qikg99wpxjdzfl9f6xm2hy96&amp;dl=0","Click to download SizeChart")</f>
      </c>
      <c r="C3131" s="0" t="inlineStr">
        <is>
          <t>Harley Toddler Rain Jacket</t>
        </is>
      </c>
      <c r="D3131" s="0" t="inlineStr">
        <is>
          <t>'101916</t>
        </is>
      </c>
      <c r="E3131" s="0" t="inlineStr">
        <is>
          <t>HARLEY:101916D-5T</t>
        </is>
      </c>
      <c r="F3131" s="0" t="inlineStr">
        <is>
          <t>'000000000000</t>
        </is>
      </c>
      <c r="G3131" s="0" t="inlineStr">
        <is>
          <t>TODDLER</t>
        </is>
      </c>
      <c r="H3131" s="0" t="inlineStr">
        <is>
          <t>5T</t>
        </is>
      </c>
      <c r="I3131" s="0">
        <v>42.99</v>
      </c>
      <c r="J3131" s="0">
        <v>26</v>
      </c>
    </row>
    <row r="3132" spans="1:10" customHeight="0">
      <c r="A3132" s="0">
        <f>HYPERLINK("https://dl.dropboxusercontent.com/scl/fi/dw219oue4454as1nj7b5q/audrinat.jpg?rlkey=0nmehhpd19d5njjwdd803gbgu&amp;dl=0","Click to download Image")</f>
      </c>
      <c r="C3132" s="0" t="inlineStr">
        <is>
          <t>Audrina Washed Women's Cap</t>
        </is>
      </c>
      <c r="D3132" s="0" t="inlineStr">
        <is>
          <t>'98850</t>
        </is>
      </c>
      <c r="E3132" s="0" t="inlineStr">
        <is>
          <t>AUDRINA:98850</t>
        </is>
      </c>
      <c r="F3132" s="0" t="inlineStr">
        <is>
          <t>'070009885001</t>
        </is>
      </c>
      <c r="G3132" s="0" t="inlineStr">
        <is>
          <t>WOMENS</t>
        </is>
      </c>
      <c r="H3132" s="0" t="inlineStr">
        <is>
          <t>WOMENS</t>
        </is>
      </c>
      <c r="I3132" s="0">
        <v>23.99</v>
      </c>
      <c r="J3132" s="0">
        <v>186</v>
      </c>
    </row>
    <row r="3133" spans="1:10" customHeight="0">
      <c r="A3133" s="0">
        <f>HYPERLINK("https://dl.dropboxusercontent.com/scl/fi/u6rk7dhlotk75qy8rv3bw/madelyn.jpg?rlkey=mm1s9ha8lya9vy79g9egm7u2p&amp;dl=0","Click to download Image")</f>
      </c>
      <c r="B3133" s="0">
        <f>HYPERLINK("https://dl.dropboxusercontent.com/scl/fi/y4jmdfw0ei975g913argn/size-chart-ladies-a.jpg?rlkey=4gvm0yz50prjm09mdattssmpq&amp;dl=0","Click to download SizeChart")</f>
      </c>
      <c r="C3133" s="0" t="inlineStr">
        <is>
          <t>Madelyn Burnout Long Sleeve</t>
        </is>
      </c>
      <c r="D3133" s="0" t="inlineStr">
        <is>
          <t>'97255</t>
        </is>
      </c>
      <c r="E3133" s="0" t="inlineStr">
        <is>
          <t>MADELYN:97255A-S</t>
        </is>
      </c>
      <c r="F3133" s="0" t="inlineStr">
        <is>
          <t>'080009725501</t>
        </is>
      </c>
      <c r="G3133" s="0" t="inlineStr">
        <is>
          <t>WOMENS</t>
        </is>
      </c>
      <c r="H3133" s="0" t="inlineStr">
        <is>
          <t>S</t>
        </is>
      </c>
      <c r="I3133" s="0">
        <v>29.99</v>
      </c>
      <c r="J3133" s="0">
        <v>22</v>
      </c>
    </row>
    <row r="3134" spans="1:10" customHeight="0">
      <c r="A3134" s="0">
        <f>HYPERLINK("https://dl.dropboxusercontent.com/scl/fi/u6rk7dhlotk75qy8rv3bw/madelyn.jpg?rlkey=mm1s9ha8lya9vy79g9egm7u2p&amp;dl=0","Click to download Image")</f>
      </c>
      <c r="B3134" s="0">
        <f>HYPERLINK("https://dl.dropboxusercontent.com/scl/fi/y4jmdfw0ei975g913argn/size-chart-ladies-a.jpg?rlkey=4gvm0yz50prjm09mdattssmpq&amp;dl=0","Click to download SizeChart")</f>
      </c>
      <c r="C3134" s="0" t="inlineStr">
        <is>
          <t>Madelyn Burnout Long Sleeve</t>
        </is>
      </c>
      <c r="D3134" s="0" t="inlineStr">
        <is>
          <t>'97255</t>
        </is>
      </c>
      <c r="E3134" s="0" t="inlineStr">
        <is>
          <t>MADELYN:97255B-M</t>
        </is>
      </c>
      <c r="F3134" s="0" t="inlineStr">
        <is>
          <t>'080009725502</t>
        </is>
      </c>
      <c r="G3134" s="0" t="inlineStr">
        <is>
          <t>WOMENS</t>
        </is>
      </c>
      <c r="H3134" s="0" t="inlineStr">
        <is>
          <t>M</t>
        </is>
      </c>
      <c r="I3134" s="0">
        <v>29.99</v>
      </c>
      <c r="J3134" s="0">
        <v>33</v>
      </c>
    </row>
    <row r="3135" spans="1:10" customHeight="0">
      <c r="A3135" s="0">
        <f>HYPERLINK("https://dl.dropboxusercontent.com/scl/fi/u6rk7dhlotk75qy8rv3bw/madelyn.jpg?rlkey=mm1s9ha8lya9vy79g9egm7u2p&amp;dl=0","Click to download Image")</f>
      </c>
      <c r="B3135" s="0">
        <f>HYPERLINK("https://dl.dropboxusercontent.com/scl/fi/y4jmdfw0ei975g913argn/size-chart-ladies-a.jpg?rlkey=4gvm0yz50prjm09mdattssmpq&amp;dl=0","Click to download SizeChart")</f>
      </c>
      <c r="C3135" s="0" t="inlineStr">
        <is>
          <t>Madelyn Burnout Long Sleeve</t>
        </is>
      </c>
      <c r="D3135" s="0" t="inlineStr">
        <is>
          <t>'97255</t>
        </is>
      </c>
      <c r="E3135" s="0" t="inlineStr">
        <is>
          <t>MADELYN:97255C-L</t>
        </is>
      </c>
      <c r="F3135" s="0" t="inlineStr">
        <is>
          <t>'080009725503</t>
        </is>
      </c>
      <c r="G3135" s="0" t="inlineStr">
        <is>
          <t>WOMENS</t>
        </is>
      </c>
      <c r="H3135" s="0" t="inlineStr">
        <is>
          <t>L</t>
        </is>
      </c>
      <c r="I3135" s="0">
        <v>29.99</v>
      </c>
      <c r="J3135" s="0">
        <v>38</v>
      </c>
    </row>
    <row r="3136" spans="1:10" customHeight="0">
      <c r="A3136" s="0">
        <f>HYPERLINK("https://dl.dropboxusercontent.com/scl/fi/u6rk7dhlotk75qy8rv3bw/madelyn.jpg?rlkey=mm1s9ha8lya9vy79g9egm7u2p&amp;dl=0","Click to download Image")</f>
      </c>
      <c r="B3136" s="0">
        <f>HYPERLINK("https://dl.dropboxusercontent.com/scl/fi/y4jmdfw0ei975g913argn/size-chart-ladies-a.jpg?rlkey=4gvm0yz50prjm09mdattssmpq&amp;dl=0","Click to download SizeChart")</f>
      </c>
      <c r="C3136" s="0" t="inlineStr">
        <is>
          <t>Madelyn Burnout Long Sleeve</t>
        </is>
      </c>
      <c r="D3136" s="0" t="inlineStr">
        <is>
          <t>'97255</t>
        </is>
      </c>
      <c r="E3136" s="0" t="inlineStr">
        <is>
          <t>MADELYN:97255D-XL</t>
        </is>
      </c>
      <c r="F3136" s="0" t="inlineStr">
        <is>
          <t>'080009725504</t>
        </is>
      </c>
      <c r="G3136" s="0" t="inlineStr">
        <is>
          <t>WOMENS</t>
        </is>
      </c>
      <c r="H3136" s="0" t="inlineStr">
        <is>
          <t>XL</t>
        </is>
      </c>
      <c r="I3136" s="0">
        <v>29.99</v>
      </c>
      <c r="J3136" s="0">
        <v>37</v>
      </c>
    </row>
    <row r="3137" spans="1:10" customHeight="0">
      <c r="A3137" s="0">
        <f>HYPERLINK("https://dl.dropboxusercontent.com/scl/fi/u6rk7dhlotk75qy8rv3bw/madelyn.jpg?rlkey=mm1s9ha8lya9vy79g9egm7u2p&amp;dl=0","Click to download Image")</f>
      </c>
      <c r="B3137" s="0">
        <f>HYPERLINK("https://dl.dropboxusercontent.com/scl/fi/y4jmdfw0ei975g913argn/size-chart-ladies-a.jpg?rlkey=4gvm0yz50prjm09mdattssmpq&amp;dl=0","Click to download SizeChart")</f>
      </c>
      <c r="C3137" s="0" t="inlineStr">
        <is>
          <t>Madelyn Burnout Long Sleeve</t>
        </is>
      </c>
      <c r="D3137" s="0" t="inlineStr">
        <is>
          <t>'97255</t>
        </is>
      </c>
      <c r="E3137" s="0" t="inlineStr">
        <is>
          <t>MADELYN:97255E-2XL</t>
        </is>
      </c>
      <c r="F3137" s="0" t="inlineStr">
        <is>
          <t>'080009725505</t>
        </is>
      </c>
      <c r="G3137" s="0" t="inlineStr">
        <is>
          <t>WOMENS</t>
        </is>
      </c>
      <c r="H3137" s="0" t="inlineStr">
        <is>
          <t>2XL</t>
        </is>
      </c>
      <c r="I3137" s="0">
        <v>31.99</v>
      </c>
      <c r="J3137" s="0">
        <v>32</v>
      </c>
    </row>
    <row r="3138" spans="1:10" customHeight="0">
      <c r="A3138" s="0">
        <f>HYPERLINK("https://dl.dropboxusercontent.com/scl/fi/u6rk7dhlotk75qy8rv3bw/madelyn.jpg?rlkey=mm1s9ha8lya9vy79g9egm7u2p&amp;dl=0","Click to download Image")</f>
      </c>
      <c r="B3138" s="0">
        <f>HYPERLINK("https://dl.dropboxusercontent.com/scl/fi/y4jmdfw0ei975g913argn/size-chart-ladies-a.jpg?rlkey=4gvm0yz50prjm09mdattssmpq&amp;dl=0","Click to download SizeChart")</f>
      </c>
      <c r="C3138" s="0" t="inlineStr">
        <is>
          <t>Madelyn Burnout Long Sleeve</t>
        </is>
      </c>
      <c r="D3138" s="0" t="inlineStr">
        <is>
          <t>'97255</t>
        </is>
      </c>
      <c r="E3138" s="0" t="inlineStr">
        <is>
          <t>MADELYN:97255F-3XL</t>
        </is>
      </c>
      <c r="F3138" s="0" t="inlineStr">
        <is>
          <t>'080009725506</t>
        </is>
      </c>
      <c r="G3138" s="0" t="inlineStr">
        <is>
          <t>WOMENS</t>
        </is>
      </c>
      <c r="H3138" s="0" t="inlineStr">
        <is>
          <t>3XL</t>
        </is>
      </c>
      <c r="I3138" s="0">
        <v>31.99</v>
      </c>
      <c r="J3138" s="0">
        <v>25</v>
      </c>
    </row>
    <row r="3139" spans="1:10" customHeight="0">
      <c r="A3139" s="0">
        <f>HYPERLINK("https://dl.dropboxusercontent.com/scl/fi/ffa98aqvl349lx48ktgzq/95570-af-impact-isu.png?rlkey=4ll0gyikd7ysrwq2d23zfsd7h&amp;dl=0","Click to download Image")</f>
      </c>
      <c r="C3139" s="0" t="inlineStr">
        <is>
          <t>Impact Duffle Bag</t>
        </is>
      </c>
      <c r="D3139" s="0" t="inlineStr">
        <is>
          <t>'95570</t>
        </is>
      </c>
      <c r="E3139" s="0" t="inlineStr">
        <is>
          <t>IMPACT:95570</t>
        </is>
      </c>
      <c r="F3139" s="0" t="inlineStr">
        <is>
          <t>'090009557001</t>
        </is>
      </c>
      <c r="I3139" s="0">
        <v>29.99</v>
      </c>
      <c r="J3139" s="0">
        <v>389</v>
      </c>
    </row>
    <row r="3140" spans="1:10" customHeight="0">
      <c r="A3140" s="0">
        <f>HYPERLINK("https://dl.dropboxusercontent.com/scl/fi/82snsim53y0s1iszjdo2s/isu-blackout-face-mask.jpg?rlkey=6a6u5gqpsuviv4wszxmoylgug&amp;dl=0","Click to download Image")</f>
      </c>
      <c r="C3140" s="0" t="inlineStr">
        <is>
          <t>Reusable Face Mask </t>
        </is>
      </c>
      <c r="D3140" s="0" t="inlineStr">
        <is>
          <t>'121436</t>
        </is>
      </c>
      <c r="E3140" s="0" t="inlineStr">
        <is>
          <t>ISU DIRKS MASK:121436</t>
        </is>
      </c>
      <c r="F3140" s="0" t="inlineStr">
        <is>
          <t>'701121436012</t>
        </is>
      </c>
      <c r="I3140" s="0">
        <v>7.99</v>
      </c>
      <c r="J3140" s="0">
        <v>144</v>
      </c>
    </row>
    <row r="3141" spans="1:10" customHeight="0">
      <c r="A3141" s="0">
        <f>HYPERLINK("https://dl.dropboxusercontent.com/scl/fi/paewj1z7939d080omm5pz/120030af91649.jpg?rlkey=q9n36oh1ooz8xwb0ig0zkrxbv&amp;dl=0","Click to download Image")</f>
      </c>
      <c r="C3141" s="0" t="inlineStr">
        <is>
          <t>Reusable Face Mask </t>
        </is>
      </c>
      <c r="D3141" s="0" t="inlineStr">
        <is>
          <t>'120030</t>
        </is>
      </c>
      <c r="E3141" s="0" t="inlineStr">
        <is>
          <t>ISU PRINTED MASK:120030</t>
        </is>
      </c>
      <c r="F3141" s="0" t="inlineStr">
        <is>
          <t>'701120031010</t>
        </is>
      </c>
      <c r="I3141" s="0">
        <v>7.99</v>
      </c>
      <c r="J3141" s="0">
        <v>1749</v>
      </c>
    </row>
    <row r="3142" spans="1:10" customHeight="0">
      <c r="A3142" s="0">
        <f>HYPERLINK("https://dl.dropboxusercontent.com/scl/fi/7j4fskfexd2mmel1cqijg/120031af31260.jpg?rlkey=v2cc7egfb1yrnbde74cronwzw&amp;dl=0","Click to download Image")</f>
      </c>
      <c r="C3142" s="0" t="inlineStr">
        <is>
          <t>Reusable Face Mask </t>
        </is>
      </c>
      <c r="D3142" s="0" t="inlineStr">
        <is>
          <t>'120031</t>
        </is>
      </c>
      <c r="E3142" s="0" t="inlineStr">
        <is>
          <t>ISU PRINTED MASK:120031</t>
        </is>
      </c>
      <c r="F3142" s="0" t="inlineStr">
        <is>
          <t>'701120031010</t>
        </is>
      </c>
      <c r="I3142" s="0">
        <v>7.99</v>
      </c>
      <c r="J3142" s="0">
        <v>597</v>
      </c>
    </row>
    <row r="3143" spans="1:10" customHeight="0">
      <c r="A3143" s="0">
        <f>HYPERLINK("https://dl.dropboxusercontent.com/scl/fi/1t6plq14clyvzohjszkd6/joelt.jpg?rlkey=e3kegiu8h7whkyw82qm7m6bh0&amp;dl=0","Click to download Image")</f>
      </c>
      <c r="C3143" s="0" t="inlineStr">
        <is>
          <t>Joel Men's Snapback</t>
        </is>
      </c>
      <c r="D3143" s="0" t="inlineStr">
        <is>
          <t>'98873</t>
        </is>
      </c>
      <c r="E3143" s="0" t="inlineStr">
        <is>
          <t>JOEL:98873</t>
        </is>
      </c>
      <c r="F3143" s="0" t="inlineStr">
        <is>
          <t>'070009887300</t>
        </is>
      </c>
      <c r="G3143" s="0" t="inlineStr">
        <is>
          <t>MENS</t>
        </is>
      </c>
      <c r="H3143" s="0" t="inlineStr">
        <is>
          <t>STANDARD MENS</t>
        </is>
      </c>
      <c r="I3143" s="0">
        <v>18.99</v>
      </c>
      <c r="J3143" s="0">
        <v>24</v>
      </c>
    </row>
    <row r="3144" spans="1:10" customHeight="0">
      <c r="A3144" s="0">
        <f>HYPERLINK("https://dl.dropboxusercontent.com/scl/fi/ebanhfasy6u5obld8z27c/105475-af.jpg?rlkey=se7nxq833l67r22gqgg7wpa1j&amp;dl=0","Click to download Image")</f>
      </c>
      <c r="B3144" s="0">
        <f>HYPERLINK("https://dl.dropboxusercontent.com/scl/fi/ru356u9gy27afvm8wrl3o/graphic-update2022-womens.jpg?rlkey=n84tv2sc15ypp8ieed9jitqrc&amp;dl=0","Click to download SizeChart")</f>
      </c>
      <c r="C3144" s="0" t="inlineStr">
        <is>
          <t>Foster Women's Quarter Zip</t>
        </is>
      </c>
      <c r="D3144" s="0" t="inlineStr">
        <is>
          <t>'105475</t>
        </is>
      </c>
      <c r="E3144" s="0" t="inlineStr">
        <is>
          <t>FOSTER:105475A-S</t>
        </is>
      </c>
      <c r="F3144" s="0" t="inlineStr">
        <is>
          <t>'000000000000</t>
        </is>
      </c>
      <c r="G3144" s="0" t="inlineStr">
        <is>
          <t>WOMENS</t>
        </is>
      </c>
      <c r="H3144" s="0" t="inlineStr">
        <is>
          <t>S</t>
        </is>
      </c>
      <c r="I3144" s="0">
        <v>29.99</v>
      </c>
      <c r="J3144" s="0">
        <v>13</v>
      </c>
    </row>
    <row r="3145" spans="1:10" customHeight="0">
      <c r="A3145" s="0">
        <f>HYPERLINK("https://dl.dropboxusercontent.com/scl/fi/ebanhfasy6u5obld8z27c/105475-af.jpg?rlkey=se7nxq833l67r22gqgg7wpa1j&amp;dl=0","Click to download Image")</f>
      </c>
      <c r="B3145" s="0">
        <f>HYPERLINK("https://dl.dropboxusercontent.com/scl/fi/ru356u9gy27afvm8wrl3o/graphic-update2022-womens.jpg?rlkey=n84tv2sc15ypp8ieed9jitqrc&amp;dl=0","Click to download SizeChart")</f>
      </c>
      <c r="C3145" s="0" t="inlineStr">
        <is>
          <t>Foster Women's Quarter Zip</t>
        </is>
      </c>
      <c r="D3145" s="0" t="inlineStr">
        <is>
          <t>'105475</t>
        </is>
      </c>
      <c r="E3145" s="0" t="inlineStr">
        <is>
          <t>FOSTER:105475B-M</t>
        </is>
      </c>
      <c r="F3145" s="0" t="inlineStr">
        <is>
          <t>'000000000000</t>
        </is>
      </c>
      <c r="G3145" s="0" t="inlineStr">
        <is>
          <t>WOMENS</t>
        </is>
      </c>
      <c r="H3145" s="0" t="inlineStr">
        <is>
          <t>M</t>
        </is>
      </c>
      <c r="I3145" s="0">
        <v>29.99</v>
      </c>
      <c r="J3145" s="0">
        <v>11</v>
      </c>
    </row>
    <row r="3146" spans="1:10" customHeight="0">
      <c r="A3146" s="0">
        <f>HYPERLINK("https://dl.dropboxusercontent.com/scl/fi/ebanhfasy6u5obld8z27c/105475-af.jpg?rlkey=se7nxq833l67r22gqgg7wpa1j&amp;dl=0","Click to download Image")</f>
      </c>
      <c r="B3146" s="0">
        <f>HYPERLINK("https://dl.dropboxusercontent.com/scl/fi/ru356u9gy27afvm8wrl3o/graphic-update2022-womens.jpg?rlkey=n84tv2sc15ypp8ieed9jitqrc&amp;dl=0","Click to download SizeChart")</f>
      </c>
      <c r="C3146" s="0" t="inlineStr">
        <is>
          <t>Foster Women's Quarter Zip</t>
        </is>
      </c>
      <c r="D3146" s="0" t="inlineStr">
        <is>
          <t>'105475</t>
        </is>
      </c>
      <c r="E3146" s="0" t="inlineStr">
        <is>
          <t>FOSTER:105475C-L</t>
        </is>
      </c>
      <c r="F3146" s="0" t="inlineStr">
        <is>
          <t>'000000000000</t>
        </is>
      </c>
      <c r="G3146" s="0" t="inlineStr">
        <is>
          <t>WOMENS</t>
        </is>
      </c>
      <c r="H3146" s="0" t="inlineStr">
        <is>
          <t>L</t>
        </is>
      </c>
      <c r="I3146" s="0">
        <v>29.99</v>
      </c>
      <c r="J3146" s="0">
        <v>5</v>
      </c>
    </row>
    <row r="3147" spans="1:10" customHeight="0">
      <c r="A3147" s="0">
        <f>HYPERLINK("https://dl.dropboxusercontent.com/scl/fi/ebanhfasy6u5obld8z27c/105475-af.jpg?rlkey=se7nxq833l67r22gqgg7wpa1j&amp;dl=0","Click to download Image")</f>
      </c>
      <c r="B3147" s="0">
        <f>HYPERLINK("https://dl.dropboxusercontent.com/scl/fi/ru356u9gy27afvm8wrl3o/graphic-update2022-womens.jpg?rlkey=n84tv2sc15ypp8ieed9jitqrc&amp;dl=0","Click to download SizeChart")</f>
      </c>
      <c r="C3147" s="0" t="inlineStr">
        <is>
          <t>Foster Women's Quarter Zip</t>
        </is>
      </c>
      <c r="D3147" s="0" t="inlineStr">
        <is>
          <t>'105475</t>
        </is>
      </c>
      <c r="E3147" s="0" t="inlineStr">
        <is>
          <t>FOSTER:105475D-XL</t>
        </is>
      </c>
      <c r="F3147" s="0" t="inlineStr">
        <is>
          <t>'000000000000</t>
        </is>
      </c>
      <c r="G3147" s="0" t="inlineStr">
        <is>
          <t>WOMENS</t>
        </is>
      </c>
      <c r="H3147" s="0" t="inlineStr">
        <is>
          <t>XL</t>
        </is>
      </c>
      <c r="I3147" s="0">
        <v>29.99</v>
      </c>
      <c r="J3147" s="0">
        <v>2</v>
      </c>
    </row>
    <row r="3148" spans="1:10" customHeight="0">
      <c r="A3148" s="0">
        <f>HYPERLINK("https://dl.dropboxusercontent.com/scl/fi/ebanhfasy6u5obld8z27c/105475-af.jpg?rlkey=se7nxq833l67r22gqgg7wpa1j&amp;dl=0","Click to download Image")</f>
      </c>
      <c r="B3148" s="0">
        <f>HYPERLINK("https://dl.dropboxusercontent.com/scl/fi/ru356u9gy27afvm8wrl3o/graphic-update2022-womens.jpg?rlkey=n84tv2sc15ypp8ieed9jitqrc&amp;dl=0","Click to download SizeChart")</f>
      </c>
      <c r="C3148" s="0" t="inlineStr">
        <is>
          <t>Foster Women's Quarter Zip</t>
        </is>
      </c>
      <c r="D3148" s="0" t="inlineStr">
        <is>
          <t>'105475</t>
        </is>
      </c>
      <c r="E3148" s="0" t="inlineStr">
        <is>
          <t>FOSTER:105475E-2XL</t>
        </is>
      </c>
      <c r="F3148" s="0" t="inlineStr">
        <is>
          <t>'000000000000</t>
        </is>
      </c>
      <c r="G3148" s="0" t="inlineStr">
        <is>
          <t>WOMENS</t>
        </is>
      </c>
      <c r="H3148" s="0" t="inlineStr">
        <is>
          <t>2XL</t>
        </is>
      </c>
      <c r="I3148" s="0">
        <v>31.99</v>
      </c>
      <c r="J3148" s="0">
        <v>10</v>
      </c>
    </row>
    <row r="3149" spans="1:10" customHeight="0">
      <c r="A3149" s="0">
        <f>HYPERLINK("https://dl.dropboxusercontent.com/scl/fi/ebanhfasy6u5obld8z27c/105475-af.jpg?rlkey=se7nxq833l67r22gqgg7wpa1j&amp;dl=0","Click to download Image")</f>
      </c>
      <c r="B3149" s="0">
        <f>HYPERLINK("https://dl.dropboxusercontent.com/scl/fi/ru356u9gy27afvm8wrl3o/graphic-update2022-womens.jpg?rlkey=n84tv2sc15ypp8ieed9jitqrc&amp;dl=0","Click to download SizeChart")</f>
      </c>
      <c r="C3149" s="0" t="inlineStr">
        <is>
          <t>Foster Women's Quarter Zip</t>
        </is>
      </c>
      <c r="D3149" s="0" t="inlineStr">
        <is>
          <t>'105475</t>
        </is>
      </c>
      <c r="E3149" s="0" t="inlineStr">
        <is>
          <t>FOSTER:105475F-3XL</t>
        </is>
      </c>
      <c r="F3149" s="0" t="inlineStr">
        <is>
          <t>'000000000000</t>
        </is>
      </c>
      <c r="G3149" s="0" t="inlineStr">
        <is>
          <t>WOMENS</t>
        </is>
      </c>
      <c r="H3149" s="0" t="inlineStr">
        <is>
          <t>3XL</t>
        </is>
      </c>
      <c r="I3149" s="0">
        <v>31.99</v>
      </c>
      <c r="J3149" s="0">
        <v>25</v>
      </c>
    </row>
    <row r="3150" spans="1:10" customHeight="0">
      <c r="A3150" s="0">
        <f>HYPERLINK("https://dl.dropboxusercontent.com/scl/fi/16dg3vr9vich0y0yb9394/105586af.jpg?rlkey=orz7i1cs8sm2aqpztdovu8vr0&amp;dl=0","Click to download Image")</f>
      </c>
      <c r="B3150" s="0">
        <f>HYPERLINK("https://dl.dropboxusercontent.com/scl/fi/fqbsohi9tlwoapvo9g47m/womens-t-shirt-size-chartskylie.jpg?rlkey=qlz05la37lk1avz40xq0b2k9i&amp;dl=0","Click to download SizeChart")</f>
      </c>
      <c r="C3150" s="0" t="inlineStr">
        <is>
          <t>Kylie Women's Long Sleeve</t>
        </is>
      </c>
      <c r="D3150" s="0" t="inlineStr">
        <is>
          <t>'105607</t>
        </is>
      </c>
      <c r="E3150" s="0" t="inlineStr">
        <is>
          <t>KYLIE:105607A-S</t>
        </is>
      </c>
      <c r="F3150" s="0" t="inlineStr">
        <is>
          <t>'000000000000</t>
        </is>
      </c>
      <c r="G3150" s="0" t="inlineStr">
        <is>
          <t>WOMENS</t>
        </is>
      </c>
      <c r="H3150" s="0" t="inlineStr">
        <is>
          <t>S</t>
        </is>
      </c>
      <c r="I3150" s="0">
        <v>29.99</v>
      </c>
      <c r="J3150" s="0">
        <v>45</v>
      </c>
    </row>
    <row r="3151" spans="1:10" customHeight="0">
      <c r="A3151" s="0">
        <f>HYPERLINK("https://dl.dropboxusercontent.com/scl/fi/16dg3vr9vich0y0yb9394/105586af.jpg?rlkey=orz7i1cs8sm2aqpztdovu8vr0&amp;dl=0","Click to download Image")</f>
      </c>
      <c r="B3151" s="0">
        <f>HYPERLINK("https://dl.dropboxusercontent.com/scl/fi/fqbsohi9tlwoapvo9g47m/womens-t-shirt-size-chartskylie.jpg?rlkey=qlz05la37lk1avz40xq0b2k9i&amp;dl=0","Click to download SizeChart")</f>
      </c>
      <c r="C3151" s="0" t="inlineStr">
        <is>
          <t>Kylie Women's Long Sleeve</t>
        </is>
      </c>
      <c r="D3151" s="0" t="inlineStr">
        <is>
          <t>'105607</t>
        </is>
      </c>
      <c r="E3151" s="0" t="inlineStr">
        <is>
          <t>KYLIE:105607B-M</t>
        </is>
      </c>
      <c r="F3151" s="0" t="inlineStr">
        <is>
          <t>'000000000000</t>
        </is>
      </c>
      <c r="G3151" s="0" t="inlineStr">
        <is>
          <t>WOMENS</t>
        </is>
      </c>
      <c r="H3151" s="0" t="inlineStr">
        <is>
          <t>M</t>
        </is>
      </c>
      <c r="I3151" s="0">
        <v>29.99</v>
      </c>
      <c r="J3151" s="0">
        <v>29</v>
      </c>
    </row>
    <row r="3152" spans="1:10" customHeight="0">
      <c r="A3152" s="0">
        <f>HYPERLINK("https://dl.dropboxusercontent.com/scl/fi/16dg3vr9vich0y0yb9394/105586af.jpg?rlkey=orz7i1cs8sm2aqpztdovu8vr0&amp;dl=0","Click to download Image")</f>
      </c>
      <c r="B3152" s="0">
        <f>HYPERLINK("https://dl.dropboxusercontent.com/scl/fi/fqbsohi9tlwoapvo9g47m/womens-t-shirt-size-chartskylie.jpg?rlkey=qlz05la37lk1avz40xq0b2k9i&amp;dl=0","Click to download SizeChart")</f>
      </c>
      <c r="C3152" s="0" t="inlineStr">
        <is>
          <t>Kylie Women's Long Sleeve</t>
        </is>
      </c>
      <c r="D3152" s="0" t="inlineStr">
        <is>
          <t>'105607</t>
        </is>
      </c>
      <c r="E3152" s="0" t="inlineStr">
        <is>
          <t>KYLIE:105607C-L</t>
        </is>
      </c>
      <c r="F3152" s="0" t="inlineStr">
        <is>
          <t>'000000000000</t>
        </is>
      </c>
      <c r="G3152" s="0" t="inlineStr">
        <is>
          <t>WOMENS</t>
        </is>
      </c>
      <c r="H3152" s="0" t="inlineStr">
        <is>
          <t>L</t>
        </is>
      </c>
      <c r="I3152" s="0">
        <v>29.99</v>
      </c>
      <c r="J3152" s="0">
        <v>35</v>
      </c>
    </row>
    <row r="3153" spans="1:10" customHeight="0">
      <c r="A3153" s="0">
        <f>HYPERLINK("https://dl.dropboxusercontent.com/scl/fi/16dg3vr9vich0y0yb9394/105586af.jpg?rlkey=orz7i1cs8sm2aqpztdovu8vr0&amp;dl=0","Click to download Image")</f>
      </c>
      <c r="B3153" s="0">
        <f>HYPERLINK("https://dl.dropboxusercontent.com/scl/fi/fqbsohi9tlwoapvo9g47m/womens-t-shirt-size-chartskylie.jpg?rlkey=qlz05la37lk1avz40xq0b2k9i&amp;dl=0","Click to download SizeChart")</f>
      </c>
      <c r="C3153" s="0" t="inlineStr">
        <is>
          <t>Kylie Women's Long Sleeve</t>
        </is>
      </c>
      <c r="D3153" s="0" t="inlineStr">
        <is>
          <t>'105607</t>
        </is>
      </c>
      <c r="E3153" s="0" t="inlineStr">
        <is>
          <t>KYLIE:105607D-XL</t>
        </is>
      </c>
      <c r="F3153" s="0" t="inlineStr">
        <is>
          <t>'000000000000</t>
        </is>
      </c>
      <c r="G3153" s="0" t="inlineStr">
        <is>
          <t>WOMENS</t>
        </is>
      </c>
      <c r="H3153" s="0" t="inlineStr">
        <is>
          <t>XL</t>
        </is>
      </c>
      <c r="I3153" s="0">
        <v>29.99</v>
      </c>
      <c r="J3153" s="0">
        <v>29</v>
      </c>
    </row>
    <row r="3154" spans="1:10" customHeight="0">
      <c r="A3154" s="0">
        <f>HYPERLINK("https://dl.dropboxusercontent.com/scl/fi/16dg3vr9vich0y0yb9394/105586af.jpg?rlkey=orz7i1cs8sm2aqpztdovu8vr0&amp;dl=0","Click to download Image")</f>
      </c>
      <c r="B3154" s="0">
        <f>HYPERLINK("https://dl.dropboxusercontent.com/scl/fi/fqbsohi9tlwoapvo9g47m/womens-t-shirt-size-chartskylie.jpg?rlkey=qlz05la37lk1avz40xq0b2k9i&amp;dl=0","Click to download SizeChart")</f>
      </c>
      <c r="C3154" s="0" t="inlineStr">
        <is>
          <t>Kylie Women's Long Sleeve</t>
        </is>
      </c>
      <c r="D3154" s="0" t="inlineStr">
        <is>
          <t>'105607</t>
        </is>
      </c>
      <c r="E3154" s="0" t="inlineStr">
        <is>
          <t>KYLIE:105607E-2XL</t>
        </is>
      </c>
      <c r="F3154" s="0" t="inlineStr">
        <is>
          <t>'000000000000</t>
        </is>
      </c>
      <c r="G3154" s="0" t="inlineStr">
        <is>
          <t>WOMENS</t>
        </is>
      </c>
      <c r="H3154" s="0" t="inlineStr">
        <is>
          <t>2XL</t>
        </is>
      </c>
      <c r="I3154" s="0">
        <v>31.99</v>
      </c>
      <c r="J3154" s="0">
        <v>37</v>
      </c>
    </row>
    <row r="3155" spans="1:10" customHeight="0">
      <c r="A3155" s="0">
        <f>HYPERLINK("https://dl.dropboxusercontent.com/scl/fi/16dg3vr9vich0y0yb9394/105586af.jpg?rlkey=orz7i1cs8sm2aqpztdovu8vr0&amp;dl=0","Click to download Image")</f>
      </c>
      <c r="B3155" s="0">
        <f>HYPERLINK("https://dl.dropboxusercontent.com/scl/fi/fqbsohi9tlwoapvo9g47m/womens-t-shirt-size-chartskylie.jpg?rlkey=qlz05la37lk1avz40xq0b2k9i&amp;dl=0","Click to download SizeChart")</f>
      </c>
      <c r="C3155" s="0" t="inlineStr">
        <is>
          <t>Kylie Women's Long Sleeve</t>
        </is>
      </c>
      <c r="D3155" s="0" t="inlineStr">
        <is>
          <t>'105607</t>
        </is>
      </c>
      <c r="E3155" s="0" t="inlineStr">
        <is>
          <t>KYLIE:105607F-3XL</t>
        </is>
      </c>
      <c r="F3155" s="0" t="inlineStr">
        <is>
          <t>'000000000000</t>
        </is>
      </c>
      <c r="G3155" s="0" t="inlineStr">
        <is>
          <t>WOMENS</t>
        </is>
      </c>
      <c r="H3155" s="0" t="inlineStr">
        <is>
          <t>3XL</t>
        </is>
      </c>
      <c r="I3155" s="0">
        <v>31.99</v>
      </c>
      <c r="J3155" s="0">
        <v>0</v>
      </c>
    </row>
    <row r="3156" spans="1:10" customHeight="0">
      <c r="A3156" s="0">
        <f>HYPERLINK("https://dl.dropboxusercontent.com/scl/fi/x16gc4oew2tmcyc50dskg/98858-af.jpg?rlkey=aundbxw9ibg46zis7eq5i9g8v&amp;dl=0","Click to download Image")</f>
      </c>
      <c r="C3156" s="0" t="inlineStr">
        <is>
          <t>Cohen Toddler Cap</t>
        </is>
      </c>
      <c r="D3156" s="0" t="inlineStr">
        <is>
          <t>'98858</t>
        </is>
      </c>
      <c r="E3156" s="0" t="inlineStr">
        <is>
          <t>COHEN:98858</t>
        </is>
      </c>
      <c r="F3156" s="0" t="inlineStr">
        <is>
          <t>'000000000000</t>
        </is>
      </c>
      <c r="G3156" s="0" t="inlineStr">
        <is>
          <t>TODDLER</t>
        </is>
      </c>
      <c r="H3156" s="0" t="inlineStr">
        <is>
          <t>TODDLER</t>
        </is>
      </c>
      <c r="I3156" s="0">
        <v>23.99</v>
      </c>
      <c r="J3156" s="0">
        <v>92</v>
      </c>
    </row>
    <row r="3157" spans="1:10" customHeight="0">
      <c r="A3157" s="0">
        <f>HYPERLINK("https://dl.dropboxusercontent.com/scl/fi/q46s4cqbebaj2xiela1ft/98858-af.jpg?rlkey=77pk68963i53vj5tqh5ky4a1k&amp;dl=0","Click to download Image")</f>
      </c>
      <c r="C3157" s="0" t="inlineStr">
        <is>
          <t>Cohen Youth Cap</t>
        </is>
      </c>
      <c r="D3157" s="0" t="inlineStr">
        <is>
          <t>'98848</t>
        </is>
      </c>
      <c r="E3157" s="0" t="inlineStr">
        <is>
          <t>COHEN:98848</t>
        </is>
      </c>
      <c r="F3157" s="0" t="inlineStr">
        <is>
          <t>'000000000000</t>
        </is>
      </c>
      <c r="G3157" s="0" t="inlineStr">
        <is>
          <t>YOUTH</t>
        </is>
      </c>
      <c r="H3157" s="0" t="inlineStr">
        <is>
          <t>YOUTH</t>
        </is>
      </c>
      <c r="I3157" s="0">
        <v>23.99</v>
      </c>
      <c r="J3157" s="0">
        <v>213</v>
      </c>
    </row>
    <row r="3158" spans="1:10" customHeight="0">
      <c r="A3158" s="0">
        <f>HYPERLINK("https://dl.dropboxusercontent.com/scl/fi/o2xgukpuzxwdjx5zhl2s8/98886af.jpg?rlkey=02uvk87d8mhtrw15o2sax1c7f&amp;dl=0","Click to download Image")</f>
      </c>
      <c r="B3158" s="0">
        <f>HYPERLINK("https://dl.dropboxusercontent.com/scl/fi/7pjy5x4hfh8gdnzphgj8s/graphic-update2022-womens.jpg?rlkey=r7ytlhwrqwzny89j07gq99jly&amp;dl=0","Click to download SizeChart")</f>
      </c>
      <c r="C3158" s="0" t="inlineStr">
        <is>
          <t>Ivy Women's Full Zip Hoodie</t>
        </is>
      </c>
      <c r="D3158" s="0" t="inlineStr">
        <is>
          <t>'98886</t>
        </is>
      </c>
      <c r="E3158" s="0" t="inlineStr">
        <is>
          <t>IVY:98886A-S</t>
        </is>
      </c>
      <c r="F3158" s="0" t="inlineStr">
        <is>
          <t>'000000000000</t>
        </is>
      </c>
      <c r="G3158" s="0" t="inlineStr">
        <is>
          <t>WOMENS</t>
        </is>
      </c>
      <c r="H3158" s="0" t="inlineStr">
        <is>
          <t>S</t>
        </is>
      </c>
      <c r="I3158" s="0">
        <v>69.99</v>
      </c>
      <c r="J3158" s="0">
        <v>23</v>
      </c>
    </row>
    <row r="3159" spans="1:10" customHeight="0">
      <c r="A3159" s="0">
        <f>HYPERLINK("https://dl.dropboxusercontent.com/scl/fi/o2xgukpuzxwdjx5zhl2s8/98886af.jpg?rlkey=02uvk87d8mhtrw15o2sax1c7f&amp;dl=0","Click to download Image")</f>
      </c>
      <c r="B3159" s="0">
        <f>HYPERLINK("https://dl.dropboxusercontent.com/scl/fi/7pjy5x4hfh8gdnzphgj8s/graphic-update2022-womens.jpg?rlkey=r7ytlhwrqwzny89j07gq99jly&amp;dl=0","Click to download SizeChart")</f>
      </c>
      <c r="C3159" s="0" t="inlineStr">
        <is>
          <t>Ivy Women's Full Zip Hoodie</t>
        </is>
      </c>
      <c r="D3159" s="0" t="inlineStr">
        <is>
          <t>'98886</t>
        </is>
      </c>
      <c r="E3159" s="0" t="inlineStr">
        <is>
          <t>IVY:98886B-M</t>
        </is>
      </c>
      <c r="F3159" s="0" t="inlineStr">
        <is>
          <t>'000000000000</t>
        </is>
      </c>
      <c r="G3159" s="0" t="inlineStr">
        <is>
          <t>WOMENS</t>
        </is>
      </c>
      <c r="H3159" s="0" t="inlineStr">
        <is>
          <t>M</t>
        </is>
      </c>
      <c r="I3159" s="0">
        <v>69.99</v>
      </c>
      <c r="J3159" s="0">
        <v>6</v>
      </c>
    </row>
    <row r="3160" spans="1:10" customHeight="0">
      <c r="A3160" s="0">
        <f>HYPERLINK("https://dl.dropboxusercontent.com/scl/fi/o2xgukpuzxwdjx5zhl2s8/98886af.jpg?rlkey=02uvk87d8mhtrw15o2sax1c7f&amp;dl=0","Click to download Image")</f>
      </c>
      <c r="B3160" s="0">
        <f>HYPERLINK("https://dl.dropboxusercontent.com/scl/fi/7pjy5x4hfh8gdnzphgj8s/graphic-update2022-womens.jpg?rlkey=r7ytlhwrqwzny89j07gq99jly&amp;dl=0","Click to download SizeChart")</f>
      </c>
      <c r="C3160" s="0" t="inlineStr">
        <is>
          <t>Ivy Women's Full Zip Hoodie</t>
        </is>
      </c>
      <c r="D3160" s="0" t="inlineStr">
        <is>
          <t>'98886</t>
        </is>
      </c>
      <c r="E3160" s="0" t="inlineStr">
        <is>
          <t>IVY:98886C-L</t>
        </is>
      </c>
      <c r="F3160" s="0" t="inlineStr">
        <is>
          <t>'000000000000</t>
        </is>
      </c>
      <c r="G3160" s="0" t="inlineStr">
        <is>
          <t>WOMENS</t>
        </is>
      </c>
      <c r="H3160" s="0" t="inlineStr">
        <is>
          <t>L</t>
        </is>
      </c>
      <c r="I3160" s="0">
        <v>69.99</v>
      </c>
      <c r="J3160" s="0">
        <v>14</v>
      </c>
    </row>
    <row r="3161" spans="1:10" customHeight="0">
      <c r="A3161" s="0">
        <f>HYPERLINK("https://dl.dropboxusercontent.com/scl/fi/o2xgukpuzxwdjx5zhl2s8/98886af.jpg?rlkey=02uvk87d8mhtrw15o2sax1c7f&amp;dl=0","Click to download Image")</f>
      </c>
      <c r="B3161" s="0">
        <f>HYPERLINK("https://dl.dropboxusercontent.com/scl/fi/7pjy5x4hfh8gdnzphgj8s/graphic-update2022-womens.jpg?rlkey=r7ytlhwrqwzny89j07gq99jly&amp;dl=0","Click to download SizeChart")</f>
      </c>
      <c r="C3161" s="0" t="inlineStr">
        <is>
          <t>Ivy Women's Full Zip Hoodie</t>
        </is>
      </c>
      <c r="D3161" s="0" t="inlineStr">
        <is>
          <t>'98886</t>
        </is>
      </c>
      <c r="E3161" s="0" t="inlineStr">
        <is>
          <t>IVY:98886D-XL</t>
        </is>
      </c>
      <c r="F3161" s="0" t="inlineStr">
        <is>
          <t>'000000000000</t>
        </is>
      </c>
      <c r="G3161" s="0" t="inlineStr">
        <is>
          <t>WOMENS</t>
        </is>
      </c>
      <c r="H3161" s="0" t="inlineStr">
        <is>
          <t>XL</t>
        </is>
      </c>
      <c r="I3161" s="0">
        <v>69.99</v>
      </c>
      <c r="J3161" s="0">
        <v>42</v>
      </c>
    </row>
    <row r="3162" spans="1:10" customHeight="0">
      <c r="A3162" s="0">
        <f>HYPERLINK("https://dl.dropboxusercontent.com/scl/fi/o2xgukpuzxwdjx5zhl2s8/98886af.jpg?rlkey=02uvk87d8mhtrw15o2sax1c7f&amp;dl=0","Click to download Image")</f>
      </c>
      <c r="B3162" s="0">
        <f>HYPERLINK("https://dl.dropboxusercontent.com/scl/fi/7pjy5x4hfh8gdnzphgj8s/graphic-update2022-womens.jpg?rlkey=r7ytlhwrqwzny89j07gq99jly&amp;dl=0","Click to download SizeChart")</f>
      </c>
      <c r="C3162" s="0" t="inlineStr">
        <is>
          <t>Ivy Women's Full Zip Hoodie</t>
        </is>
      </c>
      <c r="D3162" s="0" t="inlineStr">
        <is>
          <t>'98886</t>
        </is>
      </c>
      <c r="E3162" s="0" t="inlineStr">
        <is>
          <t>IVY:98886E-2XL</t>
        </is>
      </c>
      <c r="F3162" s="0" t="inlineStr">
        <is>
          <t>'000000000000</t>
        </is>
      </c>
      <c r="G3162" s="0" t="inlineStr">
        <is>
          <t>WOMENS</t>
        </is>
      </c>
      <c r="H3162" s="0" t="inlineStr">
        <is>
          <t>2XL</t>
        </is>
      </c>
      <c r="I3162" s="0">
        <v>71.99</v>
      </c>
      <c r="J3162" s="0">
        <v>25</v>
      </c>
    </row>
    <row r="3163" spans="1:10" customHeight="0">
      <c r="A3163" s="0">
        <f>HYPERLINK("https://dl.dropboxusercontent.com/scl/fi/o2xgukpuzxwdjx5zhl2s8/98886af.jpg?rlkey=02uvk87d8mhtrw15o2sax1c7f&amp;dl=0","Click to download Image")</f>
      </c>
      <c r="B3163" s="0">
        <f>HYPERLINK("https://dl.dropboxusercontent.com/scl/fi/7pjy5x4hfh8gdnzphgj8s/graphic-update2022-womens.jpg?rlkey=r7ytlhwrqwzny89j07gq99jly&amp;dl=0","Click to download SizeChart")</f>
      </c>
      <c r="C3163" s="0" t="inlineStr">
        <is>
          <t>Ivy Women's Full Zip Hoodie</t>
        </is>
      </c>
      <c r="D3163" s="0" t="inlineStr">
        <is>
          <t>'98886</t>
        </is>
      </c>
      <c r="E3163" s="0" t="inlineStr">
        <is>
          <t>IVY:98886F-3XL</t>
        </is>
      </c>
      <c r="F3163" s="0" t="inlineStr">
        <is>
          <t>'000000000000</t>
        </is>
      </c>
      <c r="G3163" s="0" t="inlineStr">
        <is>
          <t>WOMENS</t>
        </is>
      </c>
      <c r="H3163" s="0" t="inlineStr">
        <is>
          <t>3XL</t>
        </is>
      </c>
      <c r="I3163" s="0">
        <v>71.99</v>
      </c>
      <c r="J3163" s="0">
        <v>21</v>
      </c>
    </row>
    <row r="3164" spans="1:10" customHeight="0">
      <c r="A3164" s="0">
        <f>HYPERLINK("https://dl.dropboxusercontent.com/scl/fi/irjz7qtafdfqacaao7b6j/cheyenne.jpg?rlkey=knihhwc2m04rqfnwlkwjyps7f&amp;dl=0","Click to download Image")</f>
      </c>
      <c r="C3164" s="0" t="inlineStr">
        <is>
          <t>Cheyenne Military Youth Cap</t>
        </is>
      </c>
      <c r="D3164" s="0" t="inlineStr">
        <is>
          <t>'98888</t>
        </is>
      </c>
      <c r="E3164" s="0" t="inlineStr">
        <is>
          <t>CHEYENNE:98888</t>
        </is>
      </c>
      <c r="F3164" s="0" t="inlineStr">
        <is>
          <t>'070009888801</t>
        </is>
      </c>
      <c r="G3164" s="0" t="inlineStr">
        <is>
          <t>YOUTH</t>
        </is>
      </c>
      <c r="H3164" s="0" t="inlineStr">
        <is>
          <t>YOUTH</t>
        </is>
      </c>
      <c r="I3164" s="0">
        <v>23.99</v>
      </c>
      <c r="J3164" s="0">
        <v>127</v>
      </c>
    </row>
    <row r="3165" spans="1:10" customHeight="0">
      <c r="A3165" s="0">
        <f>HYPERLINK("https://dl.dropboxusercontent.com/scl/fi/ln53ywrrxaiojnojahb38/97540-af.jpg?rlkey=k4j9jp56epjarwnk1wwmumj09&amp;dl=0","Click to download Image")</f>
      </c>
      <c r="C3165" s="0" t="inlineStr">
        <is>
          <t>Cora Youth Long Sleeve</t>
        </is>
      </c>
      <c r="D3165" s="0" t="inlineStr">
        <is>
          <t>'97540</t>
        </is>
      </c>
      <c r="E3165" s="0" t="inlineStr">
        <is>
          <t>CORA:97540A-S</t>
        </is>
      </c>
      <c r="F3165" s="0" t="inlineStr">
        <is>
          <t>'000000000000</t>
        </is>
      </c>
      <c r="G3165" s="0" t="inlineStr">
        <is>
          <t>YOUTH</t>
        </is>
      </c>
      <c r="H3165" s="0" t="inlineStr">
        <is>
          <t>YS</t>
        </is>
      </c>
      <c r="I3165" s="0">
        <v>39.99</v>
      </c>
      <c r="J3165" s="0">
        <v>11</v>
      </c>
    </row>
    <row r="3166" spans="1:10" customHeight="0">
      <c r="A3166" s="0">
        <f>HYPERLINK("https://dl.dropboxusercontent.com/scl/fi/ln53ywrrxaiojnojahb38/97540-af.jpg?rlkey=k4j9jp56epjarwnk1wwmumj09&amp;dl=0","Click to download Image")</f>
      </c>
      <c r="C3166" s="0" t="inlineStr">
        <is>
          <t>Cora Youth Long Sleeve</t>
        </is>
      </c>
      <c r="D3166" s="0" t="inlineStr">
        <is>
          <t>'97540</t>
        </is>
      </c>
      <c r="E3166" s="0" t="inlineStr">
        <is>
          <t>CORA:975409B-M</t>
        </is>
      </c>
      <c r="F3166" s="0" t="inlineStr">
        <is>
          <t>'000000000000</t>
        </is>
      </c>
      <c r="G3166" s="0" t="inlineStr">
        <is>
          <t>YOUTH</t>
        </is>
      </c>
      <c r="H3166" s="0" t="inlineStr">
        <is>
          <t>YM</t>
        </is>
      </c>
      <c r="I3166" s="0">
        <v>39.99</v>
      </c>
      <c r="J3166" s="0">
        <v>10</v>
      </c>
    </row>
    <row r="3167" spans="1:10" customHeight="0">
      <c r="A3167" s="0">
        <f>HYPERLINK("https://dl.dropboxusercontent.com/scl/fi/ln53ywrrxaiojnojahb38/97540-af.jpg?rlkey=k4j9jp56epjarwnk1wwmumj09&amp;dl=0","Click to download Image")</f>
      </c>
      <c r="C3167" s="0" t="inlineStr">
        <is>
          <t>Cora Youth Long Sleeve</t>
        </is>
      </c>
      <c r="D3167" s="0" t="inlineStr">
        <is>
          <t>'97540</t>
        </is>
      </c>
      <c r="E3167" s="0" t="inlineStr">
        <is>
          <t>CORA:97540C-L</t>
        </is>
      </c>
      <c r="F3167" s="0" t="inlineStr">
        <is>
          <t>'000000000000</t>
        </is>
      </c>
      <c r="G3167" s="0" t="inlineStr">
        <is>
          <t>YOUTH</t>
        </is>
      </c>
      <c r="H3167" s="0" t="inlineStr">
        <is>
          <t>YL</t>
        </is>
      </c>
      <c r="I3167" s="0">
        <v>39.99</v>
      </c>
      <c r="J3167" s="0">
        <v>10</v>
      </c>
    </row>
    <row r="3168" spans="1:10" customHeight="0">
      <c r="A3168" s="0">
        <f>HYPERLINK("https://dl.dropboxusercontent.com/scl/fi/ln53ywrrxaiojnojahb38/97540-af.jpg?rlkey=k4j9jp56epjarwnk1wwmumj09&amp;dl=0","Click to download Image")</f>
      </c>
      <c r="C3168" s="0" t="inlineStr">
        <is>
          <t>Cora Youth Long Sleeve</t>
        </is>
      </c>
      <c r="D3168" s="0" t="inlineStr">
        <is>
          <t>'97540</t>
        </is>
      </c>
      <c r="E3168" s="0" t="inlineStr">
        <is>
          <t>CORA:97540D-XL</t>
        </is>
      </c>
      <c r="F3168" s="0" t="inlineStr">
        <is>
          <t>'000000000000</t>
        </is>
      </c>
      <c r="G3168" s="0" t="inlineStr">
        <is>
          <t>YOUTH</t>
        </is>
      </c>
      <c r="H3168" s="0" t="inlineStr">
        <is>
          <t>YXL</t>
        </is>
      </c>
      <c r="I3168" s="0">
        <v>39.99</v>
      </c>
      <c r="J3168" s="0">
        <v>16</v>
      </c>
    </row>
    <row r="3169" spans="1:10" customHeight="0">
      <c r="A3169" s="0">
        <f>HYPERLINK("https://dl.dropboxusercontent.com/scl/fi/aryirshzxh8ndtgmq21ad/97810-af.jpg?rlkey=x43de9l3zrjoavr26phhdrvnn&amp;dl=0","Click to download Image")</f>
      </c>
      <c r="B3169" s="0">
        <f>HYPERLINK("https://dl.dropboxusercontent.com/scl/fi/1krgihb73vflnoj4gckml/graphic-update2022-womens.jpg?rlkey=u4d61za72bjoe9ft9bvrtxymt&amp;dl=0","Click to download SizeChart")</f>
      </c>
      <c r="C3169" s="0" t="inlineStr">
        <is>
          <t>Cora Women's Long Sleeve</t>
        </is>
      </c>
      <c r="D3169" s="0" t="inlineStr">
        <is>
          <t>'97810</t>
        </is>
      </c>
      <c r="E3169" s="0" t="inlineStr">
        <is>
          <t>CORA:97810A-S</t>
        </is>
      </c>
      <c r="F3169" s="0" t="inlineStr">
        <is>
          <t>'000000000000</t>
        </is>
      </c>
      <c r="G3169" s="0" t="inlineStr">
        <is>
          <t>WOMENS</t>
        </is>
      </c>
      <c r="H3169" s="0" t="inlineStr">
        <is>
          <t>S</t>
        </is>
      </c>
      <c r="I3169" s="0">
        <v>39.99</v>
      </c>
      <c r="J3169" s="0">
        <v>0</v>
      </c>
    </row>
    <row r="3170" spans="1:10" customHeight="0">
      <c r="A3170" s="0">
        <f>HYPERLINK("https://dl.dropboxusercontent.com/scl/fi/aryirshzxh8ndtgmq21ad/97810-af.jpg?rlkey=x43de9l3zrjoavr26phhdrvnn&amp;dl=0","Click to download Image")</f>
      </c>
      <c r="B3170" s="0">
        <f>HYPERLINK("https://dl.dropboxusercontent.com/scl/fi/1krgihb73vflnoj4gckml/graphic-update2022-womens.jpg?rlkey=u4d61za72bjoe9ft9bvrtxymt&amp;dl=0","Click to download SizeChart")</f>
      </c>
      <c r="C3170" s="0" t="inlineStr">
        <is>
          <t>Cora Women's Long Sleeve</t>
        </is>
      </c>
      <c r="D3170" s="0" t="inlineStr">
        <is>
          <t>'97810</t>
        </is>
      </c>
      <c r="E3170" s="0" t="inlineStr">
        <is>
          <t>CORA:97810B-M</t>
        </is>
      </c>
      <c r="F3170" s="0" t="inlineStr">
        <is>
          <t>'000000000000</t>
        </is>
      </c>
      <c r="G3170" s="0" t="inlineStr">
        <is>
          <t>WOMENS</t>
        </is>
      </c>
      <c r="H3170" s="0" t="inlineStr">
        <is>
          <t>M</t>
        </is>
      </c>
      <c r="I3170" s="0">
        <v>39.99</v>
      </c>
      <c r="J3170" s="0">
        <v>0</v>
      </c>
    </row>
    <row r="3171" spans="1:10" customHeight="0">
      <c r="A3171" s="0">
        <f>HYPERLINK("https://dl.dropboxusercontent.com/scl/fi/aryirshzxh8ndtgmq21ad/97810-af.jpg?rlkey=x43de9l3zrjoavr26phhdrvnn&amp;dl=0","Click to download Image")</f>
      </c>
      <c r="B3171" s="0">
        <f>HYPERLINK("https://dl.dropboxusercontent.com/scl/fi/1krgihb73vflnoj4gckml/graphic-update2022-womens.jpg?rlkey=u4d61za72bjoe9ft9bvrtxymt&amp;dl=0","Click to download SizeChart")</f>
      </c>
      <c r="C3171" s="0" t="inlineStr">
        <is>
          <t>Cora Women's Long Sleeve</t>
        </is>
      </c>
      <c r="D3171" s="0" t="inlineStr">
        <is>
          <t>'97810</t>
        </is>
      </c>
      <c r="E3171" s="0" t="inlineStr">
        <is>
          <t>CORA:97810C-L</t>
        </is>
      </c>
      <c r="F3171" s="0" t="inlineStr">
        <is>
          <t>'000000000000</t>
        </is>
      </c>
      <c r="G3171" s="0" t="inlineStr">
        <is>
          <t>WOMENS</t>
        </is>
      </c>
      <c r="H3171" s="0" t="inlineStr">
        <is>
          <t>L</t>
        </is>
      </c>
      <c r="I3171" s="0">
        <v>39.99</v>
      </c>
      <c r="J3171" s="0">
        <v>36</v>
      </c>
    </row>
    <row r="3172" spans="1:10" customHeight="0">
      <c r="A3172" s="0">
        <f>HYPERLINK("https://dl.dropboxusercontent.com/scl/fi/aryirshzxh8ndtgmq21ad/97810-af.jpg?rlkey=x43de9l3zrjoavr26phhdrvnn&amp;dl=0","Click to download Image")</f>
      </c>
      <c r="B3172" s="0">
        <f>HYPERLINK("https://dl.dropboxusercontent.com/scl/fi/1krgihb73vflnoj4gckml/graphic-update2022-womens.jpg?rlkey=u4d61za72bjoe9ft9bvrtxymt&amp;dl=0","Click to download SizeChart")</f>
      </c>
      <c r="C3172" s="0" t="inlineStr">
        <is>
          <t>Cora Women's Long Sleeve</t>
        </is>
      </c>
      <c r="D3172" s="0" t="inlineStr">
        <is>
          <t>'97810</t>
        </is>
      </c>
      <c r="E3172" s="0" t="inlineStr">
        <is>
          <t>CORA:97810D-XL</t>
        </is>
      </c>
      <c r="F3172" s="0" t="inlineStr">
        <is>
          <t>'000000000000</t>
        </is>
      </c>
      <c r="G3172" s="0" t="inlineStr">
        <is>
          <t>WOMENS</t>
        </is>
      </c>
      <c r="H3172" s="0" t="inlineStr">
        <is>
          <t>XL</t>
        </is>
      </c>
      <c r="I3172" s="0">
        <v>39.99</v>
      </c>
      <c r="J3172" s="0">
        <v>33</v>
      </c>
    </row>
    <row r="3173" spans="1:10" customHeight="0">
      <c r="A3173" s="0">
        <f>HYPERLINK("https://dl.dropboxusercontent.com/scl/fi/aryirshzxh8ndtgmq21ad/97810-af.jpg?rlkey=x43de9l3zrjoavr26phhdrvnn&amp;dl=0","Click to download Image")</f>
      </c>
      <c r="B3173" s="0">
        <f>HYPERLINK("https://dl.dropboxusercontent.com/scl/fi/1krgihb73vflnoj4gckml/graphic-update2022-womens.jpg?rlkey=u4d61za72bjoe9ft9bvrtxymt&amp;dl=0","Click to download SizeChart")</f>
      </c>
      <c r="C3173" s="0" t="inlineStr">
        <is>
          <t>Cora Women's Long Sleeve</t>
        </is>
      </c>
      <c r="D3173" s="0" t="inlineStr">
        <is>
          <t>'97810</t>
        </is>
      </c>
      <c r="E3173" s="0" t="inlineStr">
        <is>
          <t>CORA:97810E-2XL</t>
        </is>
      </c>
      <c r="F3173" s="0" t="inlineStr">
        <is>
          <t>'000000000000</t>
        </is>
      </c>
      <c r="G3173" s="0" t="inlineStr">
        <is>
          <t>WOMENS</t>
        </is>
      </c>
      <c r="H3173" s="0" t="inlineStr">
        <is>
          <t>2XL</t>
        </is>
      </c>
      <c r="I3173" s="0">
        <v>41.99</v>
      </c>
      <c r="J3173" s="0">
        <v>0</v>
      </c>
    </row>
    <row r="3174" spans="1:10" customHeight="0">
      <c r="A3174" s="0">
        <f>HYPERLINK("https://dl.dropboxusercontent.com/scl/fi/aryirshzxh8ndtgmq21ad/97810-af.jpg?rlkey=x43de9l3zrjoavr26phhdrvnn&amp;dl=0","Click to download Image")</f>
      </c>
      <c r="B3174" s="0">
        <f>HYPERLINK("https://dl.dropboxusercontent.com/scl/fi/1krgihb73vflnoj4gckml/graphic-update2022-womens.jpg?rlkey=u4d61za72bjoe9ft9bvrtxymt&amp;dl=0","Click to download SizeChart")</f>
      </c>
      <c r="C3174" s="0" t="inlineStr">
        <is>
          <t>Cora Women's Long Sleeve</t>
        </is>
      </c>
      <c r="D3174" s="0" t="inlineStr">
        <is>
          <t>'97810</t>
        </is>
      </c>
      <c r="E3174" s="0" t="inlineStr">
        <is>
          <t>CORA:97810F-3XL</t>
        </is>
      </c>
      <c r="F3174" s="0" t="inlineStr">
        <is>
          <t>'000000000000</t>
        </is>
      </c>
      <c r="G3174" s="0" t="inlineStr">
        <is>
          <t>WOMENS</t>
        </is>
      </c>
      <c r="H3174" s="0" t="inlineStr">
        <is>
          <t>3XL</t>
        </is>
      </c>
      <c r="I3174" s="0">
        <v>41.99</v>
      </c>
      <c r="J3174" s="0">
        <v>5</v>
      </c>
    </row>
    <row r="3175" spans="1:10" customHeight="0">
      <c r="A3175" s="0">
        <f>HYPERLINK("https://dl.dropboxusercontent.com/scl/fi/zisxux21bxgey4bus1mf7/miranda-2.jpg?rlkey=joqcyx7jq6v5cqp2m6x9lny3h&amp;dl=0","Click to download Image")</f>
      </c>
      <c r="B3175" s="0">
        <f>HYPERLINK("https://dl.dropboxusercontent.com/scl/fi/3gen4r3re8pqqx4fvat3k/size-chartswomens-standard-relaxed-fit.jpg?rlkey=lwrc8p2xdojjldhvg408rhj44&amp;dl=0","Click to download SizeChart")</f>
      </c>
      <c r="C3175" s="0" t="inlineStr">
        <is>
          <t>Miranda Women's Snap Pullover</t>
        </is>
      </c>
      <c r="D3175" s="0" t="inlineStr">
        <is>
          <t>'99886</t>
        </is>
      </c>
      <c r="E3175" s="0" t="inlineStr">
        <is>
          <t>MIRANDA:99886B-M</t>
        </is>
      </c>
      <c r="F3175" s="0" t="inlineStr">
        <is>
          <t>'000000000000</t>
        </is>
      </c>
      <c r="G3175" s="0" t="inlineStr">
        <is>
          <t>WOMENS</t>
        </is>
      </c>
      <c r="H3175" s="0" t="inlineStr">
        <is>
          <t>M</t>
        </is>
      </c>
      <c r="I3175" s="0">
        <v>49.99</v>
      </c>
      <c r="J3175" s="0">
        <v>32</v>
      </c>
    </row>
    <row r="3176" spans="1:10" customHeight="0">
      <c r="A3176" s="0">
        <f>HYPERLINK("https://dl.dropboxusercontent.com/scl/fi/zisxux21bxgey4bus1mf7/miranda-2.jpg?rlkey=joqcyx7jq6v5cqp2m6x9lny3h&amp;dl=0","Click to download Image")</f>
      </c>
      <c r="B3176" s="0">
        <f>HYPERLINK("https://dl.dropboxusercontent.com/scl/fi/3gen4r3re8pqqx4fvat3k/size-chartswomens-standard-relaxed-fit.jpg?rlkey=lwrc8p2xdojjldhvg408rhj44&amp;dl=0","Click to download SizeChart")</f>
      </c>
      <c r="C3176" s="0" t="inlineStr">
        <is>
          <t>Miranda Women's Snap Pullover</t>
        </is>
      </c>
      <c r="D3176" s="0" t="inlineStr">
        <is>
          <t>'99886</t>
        </is>
      </c>
      <c r="E3176" s="0" t="inlineStr">
        <is>
          <t>MIRANDA:99886F-3XL</t>
        </is>
      </c>
      <c r="F3176" s="0" t="inlineStr">
        <is>
          <t>'000000000000</t>
        </is>
      </c>
      <c r="G3176" s="0" t="inlineStr">
        <is>
          <t>WOMENS</t>
        </is>
      </c>
      <c r="H3176" s="0" t="inlineStr">
        <is>
          <t>3XL</t>
        </is>
      </c>
      <c r="I3176" s="0">
        <v>51.99</v>
      </c>
      <c r="J3176" s="0">
        <v>3</v>
      </c>
    </row>
    <row r="3177" spans="1:10" customHeight="0">
      <c r="A3177" s="0">
        <f>HYPERLINK("https://dl.dropboxusercontent.com/scl/fi/qj9lwgfd0d79bny3st0b0/melissa-02.jpg?rlkey=klg56prjy16jhnjuej9hxd02q&amp;dl=0","Click to download Image")</f>
      </c>
      <c r="B3177" s="0">
        <f>HYPERLINK("https://dl.dropboxusercontent.com/scl/fi/3ofty7ujcg5k5sfpejznp/size-chartswomens-leggings-m.jpg?rlkey=hovx2q20p5kxk4wghaw1cqhyr&amp;dl=0","Click to download SizeChart")</f>
      </c>
      <c r="C3177" s="0" t="inlineStr">
        <is>
          <t>Melissa Women's Leggings</t>
        </is>
      </c>
      <c r="D3177" s="0" t="inlineStr">
        <is>
          <t>'98893</t>
        </is>
      </c>
      <c r="E3177" s="0" t="inlineStr">
        <is>
          <t>MELISSA:98893A-S</t>
        </is>
      </c>
      <c r="F3177" s="0" t="inlineStr">
        <is>
          <t>'000000000000</t>
        </is>
      </c>
      <c r="G3177" s="0" t="inlineStr">
        <is>
          <t>WOMENS</t>
        </is>
      </c>
      <c r="H3177" s="0" t="inlineStr">
        <is>
          <t>S</t>
        </is>
      </c>
      <c r="I3177" s="0">
        <v>34.99</v>
      </c>
      <c r="J3177" s="0">
        <v>7</v>
      </c>
    </row>
    <row r="3178" spans="1:10" customHeight="0">
      <c r="A3178" s="0">
        <f>HYPERLINK("https://dl.dropboxusercontent.com/scl/fi/qj9lwgfd0d79bny3st0b0/melissa-02.jpg?rlkey=klg56prjy16jhnjuej9hxd02q&amp;dl=0","Click to download Image")</f>
      </c>
      <c r="B3178" s="0">
        <f>HYPERLINK("https://dl.dropboxusercontent.com/scl/fi/3ofty7ujcg5k5sfpejznp/size-chartswomens-leggings-m.jpg?rlkey=hovx2q20p5kxk4wghaw1cqhyr&amp;dl=0","Click to download SizeChart")</f>
      </c>
      <c r="C3178" s="0" t="inlineStr">
        <is>
          <t>Melissa Women's Leggings</t>
        </is>
      </c>
      <c r="D3178" s="0" t="inlineStr">
        <is>
          <t>'98893</t>
        </is>
      </c>
      <c r="E3178" s="0" t="inlineStr">
        <is>
          <t>MELISSA:98893B-M</t>
        </is>
      </c>
      <c r="F3178" s="0" t="inlineStr">
        <is>
          <t>'000000000000</t>
        </is>
      </c>
      <c r="G3178" s="0" t="inlineStr">
        <is>
          <t>WOMENS</t>
        </is>
      </c>
      <c r="H3178" s="0" t="inlineStr">
        <is>
          <t>M</t>
        </is>
      </c>
      <c r="I3178" s="0">
        <v>34.99</v>
      </c>
      <c r="J3178" s="0">
        <v>2</v>
      </c>
    </row>
    <row r="3179" spans="1:10" customHeight="0">
      <c r="A3179" s="0">
        <f>HYPERLINK("https://dl.dropboxusercontent.com/scl/fi/qj9lwgfd0d79bny3st0b0/melissa-02.jpg?rlkey=klg56prjy16jhnjuej9hxd02q&amp;dl=0","Click to download Image")</f>
      </c>
      <c r="B3179" s="0">
        <f>HYPERLINK("https://dl.dropboxusercontent.com/scl/fi/3ofty7ujcg5k5sfpejznp/size-chartswomens-leggings-m.jpg?rlkey=hovx2q20p5kxk4wghaw1cqhyr&amp;dl=0","Click to download SizeChart")</f>
      </c>
      <c r="C3179" s="0" t="inlineStr">
        <is>
          <t>Melissa Women's Leggings</t>
        </is>
      </c>
      <c r="D3179" s="0" t="inlineStr">
        <is>
          <t>'98893</t>
        </is>
      </c>
      <c r="E3179" s="0" t="inlineStr">
        <is>
          <t>MELISSA:98893C-L</t>
        </is>
      </c>
      <c r="F3179" s="0" t="inlineStr">
        <is>
          <t>'000000000000</t>
        </is>
      </c>
      <c r="G3179" s="0" t="inlineStr">
        <is>
          <t>WOMENS</t>
        </is>
      </c>
      <c r="H3179" s="0" t="inlineStr">
        <is>
          <t>L</t>
        </is>
      </c>
      <c r="I3179" s="0">
        <v>34.99</v>
      </c>
      <c r="J3179" s="0">
        <v>11</v>
      </c>
    </row>
    <row r="3180" spans="1:10" customHeight="0">
      <c r="A3180" s="0">
        <f>HYPERLINK("https://dl.dropboxusercontent.com/scl/fi/qj9lwgfd0d79bny3st0b0/melissa-02.jpg?rlkey=klg56prjy16jhnjuej9hxd02q&amp;dl=0","Click to download Image")</f>
      </c>
      <c r="B3180" s="0">
        <f>HYPERLINK("https://dl.dropboxusercontent.com/scl/fi/3ofty7ujcg5k5sfpejznp/size-chartswomens-leggings-m.jpg?rlkey=hovx2q20p5kxk4wghaw1cqhyr&amp;dl=0","Click to download SizeChart")</f>
      </c>
      <c r="C3180" s="0" t="inlineStr">
        <is>
          <t>Melissa Women's Leggings</t>
        </is>
      </c>
      <c r="D3180" s="0" t="inlineStr">
        <is>
          <t>'98893</t>
        </is>
      </c>
      <c r="E3180" s="0" t="inlineStr">
        <is>
          <t>MELISSA:98893D-XL</t>
        </is>
      </c>
      <c r="F3180" s="0" t="inlineStr">
        <is>
          <t>'000000000000</t>
        </is>
      </c>
      <c r="G3180" s="0" t="inlineStr">
        <is>
          <t>WOMENS</t>
        </is>
      </c>
      <c r="H3180" s="0" t="inlineStr">
        <is>
          <t>XL</t>
        </is>
      </c>
      <c r="I3180" s="0">
        <v>34.99</v>
      </c>
      <c r="J3180" s="0">
        <v>18</v>
      </c>
    </row>
    <row r="3181" spans="1:10" customHeight="0">
      <c r="A3181" s="0">
        <f>HYPERLINK("https://dl.dropboxusercontent.com/scl/fi/qj9lwgfd0d79bny3st0b0/melissa-02.jpg?rlkey=klg56prjy16jhnjuej9hxd02q&amp;dl=0","Click to download Image")</f>
      </c>
      <c r="B3181" s="0">
        <f>HYPERLINK("https://dl.dropboxusercontent.com/scl/fi/3ofty7ujcg5k5sfpejznp/size-chartswomens-leggings-m.jpg?rlkey=hovx2q20p5kxk4wghaw1cqhyr&amp;dl=0","Click to download SizeChart")</f>
      </c>
      <c r="C3181" s="0" t="inlineStr">
        <is>
          <t>Melissa Women's Leggings</t>
        </is>
      </c>
      <c r="D3181" s="0" t="inlineStr">
        <is>
          <t>'98893</t>
        </is>
      </c>
      <c r="E3181" s="0" t="inlineStr">
        <is>
          <t>MELISSA:98893E-2XL</t>
        </is>
      </c>
      <c r="F3181" s="0" t="inlineStr">
        <is>
          <t>'000000000000</t>
        </is>
      </c>
      <c r="G3181" s="0" t="inlineStr">
        <is>
          <t>WOMENS</t>
        </is>
      </c>
      <c r="H3181" s="0" t="inlineStr">
        <is>
          <t>2XL</t>
        </is>
      </c>
      <c r="I3181" s="0">
        <v>36.99</v>
      </c>
      <c r="J3181" s="0">
        <v>8</v>
      </c>
    </row>
    <row r="3182" spans="1:10" customHeight="0">
      <c r="A3182" s="0">
        <f>HYPERLINK("https://dl.dropboxusercontent.com/scl/fi/d41353bzkxe15q58rzcsc/matt-02.jpg?rlkey=o0xgtjg80qsjl0ji2syl8pp2n&amp;dl=0","Click to download Image")</f>
      </c>
      <c r="B3182" s="0">
        <f>HYPERLINK("https://dl.dropboxusercontent.com/scl/fi/5jcjqs776dwqvctxnxqpx/size-chartmens-h.jpg?rlkey=fbg9xxixqrw8868zy3dutwhpu&amp;dl=0","Click to download SizeChart")</f>
      </c>
      <c r="C3182" s="0" t="inlineStr">
        <is>
          <t>Matt Men's Boardshorts</t>
        </is>
      </c>
      <c r="D3182" s="0" t="inlineStr">
        <is>
          <t>'96279</t>
        </is>
      </c>
      <c r="E3182" s="0" t="inlineStr">
        <is>
          <t>MATT:96279-30</t>
        </is>
      </c>
      <c r="F3182" s="0" t="inlineStr">
        <is>
          <t>'000000000000</t>
        </is>
      </c>
      <c r="G3182" s="0" t="inlineStr">
        <is>
          <t>MENS</t>
        </is>
      </c>
      <c r="H3182" s="0" t="inlineStr">
        <is>
          <t>30</t>
        </is>
      </c>
      <c r="I3182" s="0">
        <v>39.99</v>
      </c>
      <c r="J3182" s="0">
        <v>187</v>
      </c>
    </row>
    <row r="3183" spans="1:10" customHeight="0">
      <c r="A3183" s="0">
        <f>HYPERLINK("https://dl.dropboxusercontent.com/scl/fi/d41353bzkxe15q58rzcsc/matt-02.jpg?rlkey=o0xgtjg80qsjl0ji2syl8pp2n&amp;dl=0","Click to download Image")</f>
      </c>
      <c r="B3183" s="0">
        <f>HYPERLINK("https://dl.dropboxusercontent.com/scl/fi/5jcjqs776dwqvctxnxqpx/size-chartmens-h.jpg?rlkey=fbg9xxixqrw8868zy3dutwhpu&amp;dl=0","Click to download SizeChart")</f>
      </c>
      <c r="C3183" s="0" t="inlineStr">
        <is>
          <t>Matt Men's Boardshorts</t>
        </is>
      </c>
      <c r="D3183" s="0" t="inlineStr">
        <is>
          <t>'96279</t>
        </is>
      </c>
      <c r="E3183" s="0" t="inlineStr">
        <is>
          <t>MATT:96279-32</t>
        </is>
      </c>
      <c r="F3183" s="0" t="inlineStr">
        <is>
          <t>'000000000000</t>
        </is>
      </c>
      <c r="G3183" s="0" t="inlineStr">
        <is>
          <t>MENS</t>
        </is>
      </c>
      <c r="H3183" s="0" t="inlineStr">
        <is>
          <t>32</t>
        </is>
      </c>
      <c r="I3183" s="0">
        <v>39.99</v>
      </c>
      <c r="J3183" s="0">
        <v>333</v>
      </c>
    </row>
    <row r="3184" spans="1:10" customHeight="0">
      <c r="A3184" s="0">
        <f>HYPERLINK("https://dl.dropboxusercontent.com/scl/fi/d41353bzkxe15q58rzcsc/matt-02.jpg?rlkey=o0xgtjg80qsjl0ji2syl8pp2n&amp;dl=0","Click to download Image")</f>
      </c>
      <c r="B3184" s="0">
        <f>HYPERLINK("https://dl.dropboxusercontent.com/scl/fi/5jcjqs776dwqvctxnxqpx/size-chartmens-h.jpg?rlkey=fbg9xxixqrw8868zy3dutwhpu&amp;dl=0","Click to download SizeChart")</f>
      </c>
      <c r="C3184" s="0" t="inlineStr">
        <is>
          <t>Matt Men's Boardshorts</t>
        </is>
      </c>
      <c r="D3184" s="0" t="inlineStr">
        <is>
          <t>'96279</t>
        </is>
      </c>
      <c r="E3184" s="0" t="inlineStr">
        <is>
          <t>MATT:96279-34</t>
        </is>
      </c>
      <c r="F3184" s="0" t="inlineStr">
        <is>
          <t>'000000000000</t>
        </is>
      </c>
      <c r="G3184" s="0" t="inlineStr">
        <is>
          <t>MENS</t>
        </is>
      </c>
      <c r="H3184" s="0" t="inlineStr">
        <is>
          <t>34</t>
        </is>
      </c>
      <c r="I3184" s="0">
        <v>39.99</v>
      </c>
      <c r="J3184" s="0">
        <v>301</v>
      </c>
    </row>
    <row r="3185" spans="1:10" customHeight="0">
      <c r="A3185" s="0">
        <f>HYPERLINK("https://dl.dropboxusercontent.com/scl/fi/d41353bzkxe15q58rzcsc/matt-02.jpg?rlkey=o0xgtjg80qsjl0ji2syl8pp2n&amp;dl=0","Click to download Image")</f>
      </c>
      <c r="B3185" s="0">
        <f>HYPERLINK("https://dl.dropboxusercontent.com/scl/fi/5jcjqs776dwqvctxnxqpx/size-chartmens-h.jpg?rlkey=fbg9xxixqrw8868zy3dutwhpu&amp;dl=0","Click to download SizeChart")</f>
      </c>
      <c r="C3185" s="0" t="inlineStr">
        <is>
          <t>Matt Men's Boardshorts</t>
        </is>
      </c>
      <c r="D3185" s="0" t="inlineStr">
        <is>
          <t>'96279</t>
        </is>
      </c>
      <c r="E3185" s="0" t="inlineStr">
        <is>
          <t>MATT:96279-36</t>
        </is>
      </c>
      <c r="F3185" s="0" t="inlineStr">
        <is>
          <t>'000000000000</t>
        </is>
      </c>
      <c r="G3185" s="0" t="inlineStr">
        <is>
          <t>MENS</t>
        </is>
      </c>
      <c r="H3185" s="0" t="inlineStr">
        <is>
          <t>36</t>
        </is>
      </c>
      <c r="I3185" s="0">
        <v>39.99</v>
      </c>
      <c r="J3185" s="0">
        <v>234</v>
      </c>
    </row>
    <row r="3186" spans="1:10" customHeight="0">
      <c r="A3186" s="0">
        <f>HYPERLINK("https://dl.dropboxusercontent.com/scl/fi/d41353bzkxe15q58rzcsc/matt-02.jpg?rlkey=o0xgtjg80qsjl0ji2syl8pp2n&amp;dl=0","Click to download Image")</f>
      </c>
      <c r="B3186" s="0">
        <f>HYPERLINK("https://dl.dropboxusercontent.com/scl/fi/5jcjqs776dwqvctxnxqpx/size-chartmens-h.jpg?rlkey=fbg9xxixqrw8868zy3dutwhpu&amp;dl=0","Click to download SizeChart")</f>
      </c>
      <c r="C3186" s="0" t="inlineStr">
        <is>
          <t>Matt Men's Boardshorts</t>
        </is>
      </c>
      <c r="D3186" s="0" t="inlineStr">
        <is>
          <t>'96279</t>
        </is>
      </c>
      <c r="E3186" s="0" t="inlineStr">
        <is>
          <t>MATT:96279-38</t>
        </is>
      </c>
      <c r="F3186" s="0" t="inlineStr">
        <is>
          <t>'000000000000</t>
        </is>
      </c>
      <c r="G3186" s="0" t="inlineStr">
        <is>
          <t>MENS</t>
        </is>
      </c>
      <c r="H3186" s="0" t="inlineStr">
        <is>
          <t>38</t>
        </is>
      </c>
      <c r="I3186" s="0">
        <v>39.99</v>
      </c>
      <c r="J3186" s="0">
        <v>134</v>
      </c>
    </row>
    <row r="3187" spans="1:10" customHeight="0">
      <c r="A3187" s="0">
        <f>HYPERLINK("https://dl.dropboxusercontent.com/scl/fi/d41353bzkxe15q58rzcsc/matt-02.jpg?rlkey=o0xgtjg80qsjl0ji2syl8pp2n&amp;dl=0","Click to download Image")</f>
      </c>
      <c r="B3187" s="0">
        <f>HYPERLINK("https://dl.dropboxusercontent.com/scl/fi/5jcjqs776dwqvctxnxqpx/size-chartmens-h.jpg?rlkey=fbg9xxixqrw8868zy3dutwhpu&amp;dl=0","Click to download SizeChart")</f>
      </c>
      <c r="C3187" s="0" t="inlineStr">
        <is>
          <t>Matt Men's Boardshorts</t>
        </is>
      </c>
      <c r="D3187" s="0" t="inlineStr">
        <is>
          <t>'96279</t>
        </is>
      </c>
      <c r="E3187" s="0" t="inlineStr">
        <is>
          <t>MATT:96279-40</t>
        </is>
      </c>
      <c r="F3187" s="0" t="inlineStr">
        <is>
          <t>'000000000000</t>
        </is>
      </c>
      <c r="G3187" s="0" t="inlineStr">
        <is>
          <t>MENS</t>
        </is>
      </c>
      <c r="H3187" s="0" t="inlineStr">
        <is>
          <t>40</t>
        </is>
      </c>
      <c r="I3187" s="0">
        <v>39.99</v>
      </c>
      <c r="J3187" s="0">
        <v>85</v>
      </c>
    </row>
    <row r="3188" spans="1:10" customHeight="0">
      <c r="A3188" s="0">
        <f>HYPERLINK("https://dl.dropboxusercontent.com/scl/fi/d41353bzkxe15q58rzcsc/matt-02.jpg?rlkey=o0xgtjg80qsjl0ji2syl8pp2n&amp;dl=0","Click to download Image")</f>
      </c>
      <c r="B3188" s="0">
        <f>HYPERLINK("https://dl.dropboxusercontent.com/scl/fi/5jcjqs776dwqvctxnxqpx/size-chartmens-h.jpg?rlkey=fbg9xxixqrw8868zy3dutwhpu&amp;dl=0","Click to download SizeChart")</f>
      </c>
      <c r="C3188" s="0" t="inlineStr">
        <is>
          <t>Matt Men's Boardshorts</t>
        </is>
      </c>
      <c r="D3188" s="0" t="inlineStr">
        <is>
          <t>'96279</t>
        </is>
      </c>
      <c r="E3188" s="0" t="inlineStr">
        <is>
          <t>MATT:96279-42</t>
        </is>
      </c>
      <c r="F3188" s="0" t="inlineStr">
        <is>
          <t>'000000000000</t>
        </is>
      </c>
      <c r="G3188" s="0" t="inlineStr">
        <is>
          <t>MENS</t>
        </is>
      </c>
      <c r="H3188" s="0" t="inlineStr">
        <is>
          <t>42</t>
        </is>
      </c>
      <c r="I3188" s="0">
        <v>39.99</v>
      </c>
      <c r="J3188" s="0">
        <v>33</v>
      </c>
    </row>
    <row r="3189" spans="1:10" customHeight="0">
      <c r="A3189" s="0">
        <f>HYPERLINK("https://dl.dropboxusercontent.com/scl/fi/ropjhw1ch6vsuiu317ybg/mary-03.jpg?rlkey=r24zcdn9v1rbg1xxdm5g91eut&amp;dl=0","Click to download Image")</f>
      </c>
      <c r="B3189" s="0">
        <f>HYPERLINK("https://dl.dropboxusercontent.com/scl/fi/rh0prmro60p6ckgwnzl4j/size-chartswomens-standard-fitted-shirt.jpg?rlkey=8t03psikxizu1k8ynj19n1iwx&amp;dl=0","Click to download SizeChart")</f>
      </c>
      <c r="C3189" s="0" t="inlineStr">
        <is>
          <t>Mary Women's Long Sleeve Shirt</t>
        </is>
      </c>
      <c r="D3189" s="0" t="inlineStr">
        <is>
          <t>'101646</t>
        </is>
      </c>
      <c r="E3189" s="0" t="inlineStr">
        <is>
          <t>MARY:101646A-S</t>
        </is>
      </c>
      <c r="F3189" s="0" t="inlineStr">
        <is>
          <t>'000000000000</t>
        </is>
      </c>
      <c r="G3189" s="0" t="inlineStr">
        <is>
          <t>WOMENS</t>
        </is>
      </c>
      <c r="H3189" s="0" t="inlineStr">
        <is>
          <t>S</t>
        </is>
      </c>
      <c r="I3189" s="0">
        <v>42.99</v>
      </c>
      <c r="J3189" s="0">
        <v>31</v>
      </c>
    </row>
    <row r="3190" spans="1:10" customHeight="0">
      <c r="A3190" s="0">
        <f>HYPERLINK("https://dl.dropboxusercontent.com/scl/fi/ropjhw1ch6vsuiu317ybg/mary-03.jpg?rlkey=r24zcdn9v1rbg1xxdm5g91eut&amp;dl=0","Click to download Image")</f>
      </c>
      <c r="B3190" s="0">
        <f>HYPERLINK("https://dl.dropboxusercontent.com/scl/fi/rh0prmro60p6ckgwnzl4j/size-chartswomens-standard-fitted-shirt.jpg?rlkey=8t03psikxizu1k8ynj19n1iwx&amp;dl=0","Click to download SizeChart")</f>
      </c>
      <c r="C3190" s="0" t="inlineStr">
        <is>
          <t>Mary Women's Long Sleeve Shirt</t>
        </is>
      </c>
      <c r="D3190" s="0" t="inlineStr">
        <is>
          <t>'101646</t>
        </is>
      </c>
      <c r="E3190" s="0" t="inlineStr">
        <is>
          <t>MARY:101646B-M</t>
        </is>
      </c>
      <c r="F3190" s="0" t="inlineStr">
        <is>
          <t>'000000000000</t>
        </is>
      </c>
      <c r="G3190" s="0" t="inlineStr">
        <is>
          <t>WOMENS</t>
        </is>
      </c>
      <c r="H3190" s="0" t="inlineStr">
        <is>
          <t>M</t>
        </is>
      </c>
      <c r="I3190" s="0">
        <v>42.99</v>
      </c>
      <c r="J3190" s="0">
        <v>65</v>
      </c>
    </row>
    <row r="3191" spans="1:10" customHeight="0">
      <c r="A3191" s="0">
        <f>HYPERLINK("https://dl.dropboxusercontent.com/scl/fi/ropjhw1ch6vsuiu317ybg/mary-03.jpg?rlkey=r24zcdn9v1rbg1xxdm5g91eut&amp;dl=0","Click to download Image")</f>
      </c>
      <c r="B3191" s="0">
        <f>HYPERLINK("https://dl.dropboxusercontent.com/scl/fi/rh0prmro60p6ckgwnzl4j/size-chartswomens-standard-fitted-shirt.jpg?rlkey=8t03psikxizu1k8ynj19n1iwx&amp;dl=0","Click to download SizeChart")</f>
      </c>
      <c r="C3191" s="0" t="inlineStr">
        <is>
          <t>Mary Women's Long Sleeve Shirt</t>
        </is>
      </c>
      <c r="D3191" s="0" t="inlineStr">
        <is>
          <t>'101646</t>
        </is>
      </c>
      <c r="E3191" s="0" t="inlineStr">
        <is>
          <t>MARY:101646C-L</t>
        </is>
      </c>
      <c r="F3191" s="0" t="inlineStr">
        <is>
          <t>'000000000000</t>
        </is>
      </c>
      <c r="G3191" s="0" t="inlineStr">
        <is>
          <t>WOMENS</t>
        </is>
      </c>
      <c r="H3191" s="0" t="inlineStr">
        <is>
          <t>L</t>
        </is>
      </c>
      <c r="I3191" s="0">
        <v>42.99</v>
      </c>
      <c r="J3191" s="0">
        <v>61</v>
      </c>
    </row>
    <row r="3192" spans="1:10" customHeight="0">
      <c r="A3192" s="0">
        <f>HYPERLINK("https://dl.dropboxusercontent.com/scl/fi/ropjhw1ch6vsuiu317ybg/mary-03.jpg?rlkey=r24zcdn9v1rbg1xxdm5g91eut&amp;dl=0","Click to download Image")</f>
      </c>
      <c r="B3192" s="0">
        <f>HYPERLINK("https://dl.dropboxusercontent.com/scl/fi/rh0prmro60p6ckgwnzl4j/size-chartswomens-standard-fitted-shirt.jpg?rlkey=8t03psikxizu1k8ynj19n1iwx&amp;dl=0","Click to download SizeChart")</f>
      </c>
      <c r="C3192" s="0" t="inlineStr">
        <is>
          <t>Mary Women's Long Sleeve Shirt</t>
        </is>
      </c>
      <c r="D3192" s="0" t="inlineStr">
        <is>
          <t>'101646</t>
        </is>
      </c>
      <c r="E3192" s="0" t="inlineStr">
        <is>
          <t>MARY:101646D-XL</t>
        </is>
      </c>
      <c r="F3192" s="0" t="inlineStr">
        <is>
          <t>'000000000000</t>
        </is>
      </c>
      <c r="G3192" s="0" t="inlineStr">
        <is>
          <t>WOMENS</t>
        </is>
      </c>
      <c r="H3192" s="0" t="inlineStr">
        <is>
          <t>XL</t>
        </is>
      </c>
      <c r="I3192" s="0">
        <v>42.99</v>
      </c>
      <c r="J3192" s="0">
        <v>72</v>
      </c>
    </row>
    <row r="3193" spans="1:10" customHeight="0">
      <c r="A3193" s="0">
        <f>HYPERLINK("https://dl.dropboxusercontent.com/scl/fi/ropjhw1ch6vsuiu317ybg/mary-03.jpg?rlkey=r24zcdn9v1rbg1xxdm5g91eut&amp;dl=0","Click to download Image")</f>
      </c>
      <c r="B3193" s="0">
        <f>HYPERLINK("https://dl.dropboxusercontent.com/scl/fi/rh0prmro60p6ckgwnzl4j/size-chartswomens-standard-fitted-shirt.jpg?rlkey=8t03psikxizu1k8ynj19n1iwx&amp;dl=0","Click to download SizeChart")</f>
      </c>
      <c r="C3193" s="0" t="inlineStr">
        <is>
          <t>Mary Women's Long Sleeve Shirt</t>
        </is>
      </c>
      <c r="D3193" s="0" t="inlineStr">
        <is>
          <t>'101646</t>
        </is>
      </c>
      <c r="E3193" s="0" t="inlineStr">
        <is>
          <t>MARY:101646E-2XL</t>
        </is>
      </c>
      <c r="F3193" s="0" t="inlineStr">
        <is>
          <t>'000000000000</t>
        </is>
      </c>
      <c r="G3193" s="0" t="inlineStr">
        <is>
          <t>WOMENS</t>
        </is>
      </c>
      <c r="H3193" s="0" t="inlineStr">
        <is>
          <t>2XL</t>
        </is>
      </c>
      <c r="I3193" s="0">
        <v>44.99</v>
      </c>
      <c r="J3193" s="0">
        <v>15</v>
      </c>
    </row>
    <row r="3194" spans="1:10" customHeight="0">
      <c r="A3194" s="0">
        <f>HYPERLINK("https://dl.dropboxusercontent.com/scl/fi/ropjhw1ch6vsuiu317ybg/mary-03.jpg?rlkey=r24zcdn9v1rbg1xxdm5g91eut&amp;dl=0","Click to download Image")</f>
      </c>
      <c r="B3194" s="0">
        <f>HYPERLINK("https://dl.dropboxusercontent.com/scl/fi/rh0prmro60p6ckgwnzl4j/size-chartswomens-standard-fitted-shirt.jpg?rlkey=8t03psikxizu1k8ynj19n1iwx&amp;dl=0","Click to download SizeChart")</f>
      </c>
      <c r="C3194" s="0" t="inlineStr">
        <is>
          <t>Mary Women's Long Sleeve Shirt</t>
        </is>
      </c>
      <c r="D3194" s="0" t="inlineStr">
        <is>
          <t>'101646</t>
        </is>
      </c>
      <c r="E3194" s="0" t="inlineStr">
        <is>
          <t>MARY:101646F-3XL</t>
        </is>
      </c>
      <c r="F3194" s="0" t="inlineStr">
        <is>
          <t>'000000000000</t>
        </is>
      </c>
      <c r="G3194" s="0" t="inlineStr">
        <is>
          <t>WOMENS</t>
        </is>
      </c>
      <c r="H3194" s="0" t="inlineStr">
        <is>
          <t>3XL</t>
        </is>
      </c>
      <c r="I3194" s="0">
        <v>44.99</v>
      </c>
      <c r="J3194" s="0">
        <v>22</v>
      </c>
    </row>
    <row r="3195" spans="1:10" customHeight="0">
      <c r="A3195" s="0">
        <f>HYPERLINK("https://dl.dropboxusercontent.com/scl/fi/tfflcrsci3996x8n7gjsc/98849-af.jpg?rlkey=ssqbj93e2jlgng8efvd6e9jgr&amp;dl=0","Click to download Image")</f>
      </c>
      <c r="B3195" s="0">
        <f>HYPERLINK("https://dl.dropboxusercontent.com/scl/fi/fvlwf4ngilkfqsrjjh9dm/graphic-update2022-youth.jpg?rlkey=mnozhroh0u2lokio505r80x2c&amp;dl=0","Click to download SizeChart")</f>
      </c>
      <c r="C3195" s="0" t="inlineStr">
        <is>
          <t>Ada Youth Long Sleeve</t>
        </is>
      </c>
      <c r="D3195" s="0" t="inlineStr">
        <is>
          <t>'98845</t>
        </is>
      </c>
      <c r="E3195" s="0" t="inlineStr">
        <is>
          <t>ADA:98845A-S</t>
        </is>
      </c>
      <c r="F3195" s="0" t="inlineStr">
        <is>
          <t>'000000000000</t>
        </is>
      </c>
      <c r="G3195" s="0" t="inlineStr">
        <is>
          <t>YOUTH</t>
        </is>
      </c>
      <c r="H3195" s="0" t="inlineStr">
        <is>
          <t>YS</t>
        </is>
      </c>
      <c r="I3195" s="0">
        <v>39.99</v>
      </c>
      <c r="J3195" s="0">
        <v>16</v>
      </c>
    </row>
    <row r="3196" spans="1:10" customHeight="0">
      <c r="A3196" s="0">
        <f>HYPERLINK("https://dl.dropboxusercontent.com/scl/fi/tfflcrsci3996x8n7gjsc/98849-af.jpg?rlkey=ssqbj93e2jlgng8efvd6e9jgr&amp;dl=0","Click to download Image")</f>
      </c>
      <c r="B3196" s="0">
        <f>HYPERLINK("https://dl.dropboxusercontent.com/scl/fi/fvlwf4ngilkfqsrjjh9dm/graphic-update2022-youth.jpg?rlkey=mnozhroh0u2lokio505r80x2c&amp;dl=0","Click to download SizeChart")</f>
      </c>
      <c r="C3196" s="0" t="inlineStr">
        <is>
          <t>Ada Youth Long Sleeve</t>
        </is>
      </c>
      <c r="D3196" s="0" t="inlineStr">
        <is>
          <t>'98845</t>
        </is>
      </c>
      <c r="E3196" s="0" t="inlineStr">
        <is>
          <t>ADA:98845B-M</t>
        </is>
      </c>
      <c r="F3196" s="0" t="inlineStr">
        <is>
          <t>'000000000000</t>
        </is>
      </c>
      <c r="G3196" s="0" t="inlineStr">
        <is>
          <t>YOUTH</t>
        </is>
      </c>
      <c r="H3196" s="0" t="inlineStr">
        <is>
          <t>YM</t>
        </is>
      </c>
      <c r="I3196" s="0">
        <v>39.99</v>
      </c>
      <c r="J3196" s="0">
        <v>16</v>
      </c>
    </row>
    <row r="3197" spans="1:10" customHeight="0">
      <c r="A3197" s="0">
        <f>HYPERLINK("https://dl.dropboxusercontent.com/scl/fi/tfflcrsci3996x8n7gjsc/98849-af.jpg?rlkey=ssqbj93e2jlgng8efvd6e9jgr&amp;dl=0","Click to download Image")</f>
      </c>
      <c r="B3197" s="0">
        <f>HYPERLINK("https://dl.dropboxusercontent.com/scl/fi/fvlwf4ngilkfqsrjjh9dm/graphic-update2022-youth.jpg?rlkey=mnozhroh0u2lokio505r80x2c&amp;dl=0","Click to download SizeChart")</f>
      </c>
      <c r="C3197" s="0" t="inlineStr">
        <is>
          <t>Ada Youth Long Sleeve</t>
        </is>
      </c>
      <c r="D3197" s="0" t="inlineStr">
        <is>
          <t>'98845</t>
        </is>
      </c>
      <c r="E3197" s="0" t="inlineStr">
        <is>
          <t>ADA:98845C-L</t>
        </is>
      </c>
      <c r="F3197" s="0" t="inlineStr">
        <is>
          <t>'000000000000</t>
        </is>
      </c>
      <c r="G3197" s="0" t="inlineStr">
        <is>
          <t>YOUTH</t>
        </is>
      </c>
      <c r="H3197" s="0" t="inlineStr">
        <is>
          <t>YL</t>
        </is>
      </c>
      <c r="I3197" s="0">
        <v>39.99</v>
      </c>
      <c r="J3197" s="0">
        <v>27</v>
      </c>
    </row>
    <row r="3198" spans="1:10" customHeight="0">
      <c r="A3198" s="0">
        <f>HYPERLINK("https://dl.dropboxusercontent.com/scl/fi/tfflcrsci3996x8n7gjsc/98849-af.jpg?rlkey=ssqbj93e2jlgng8efvd6e9jgr&amp;dl=0","Click to download Image")</f>
      </c>
      <c r="B3198" s="0">
        <f>HYPERLINK("https://dl.dropboxusercontent.com/scl/fi/fvlwf4ngilkfqsrjjh9dm/graphic-update2022-youth.jpg?rlkey=mnozhroh0u2lokio505r80x2c&amp;dl=0","Click to download SizeChart")</f>
      </c>
      <c r="C3198" s="0" t="inlineStr">
        <is>
          <t>Ada Youth Long Sleeve</t>
        </is>
      </c>
      <c r="D3198" s="0" t="inlineStr">
        <is>
          <t>'98845</t>
        </is>
      </c>
      <c r="E3198" s="0" t="inlineStr">
        <is>
          <t>ADA:98845D-XL</t>
        </is>
      </c>
      <c r="F3198" s="0" t="inlineStr">
        <is>
          <t>'000000000000</t>
        </is>
      </c>
      <c r="G3198" s="0" t="inlineStr">
        <is>
          <t>YOUTH</t>
        </is>
      </c>
      <c r="H3198" s="0" t="inlineStr">
        <is>
          <t>YXL</t>
        </is>
      </c>
      <c r="I3198" s="0">
        <v>39.99</v>
      </c>
      <c r="J3198" s="0">
        <v>29</v>
      </c>
    </row>
    <row r="3199" spans="1:10" customHeight="0">
      <c r="A3199" s="0">
        <f>HYPERLINK("https://dl.dropboxusercontent.com/scl/fi/x40dmmnjawgu1cqpzhv70/98806af.jpg?rlkey=jlek5hobceuhmb04td6p0qqz2&amp;dl=0","Click to download Image")</f>
      </c>
      <c r="C3199" s="0" t="inlineStr">
        <is>
          <t>Keeley Women's Cap</t>
        </is>
      </c>
      <c r="D3199" s="0" t="inlineStr">
        <is>
          <t>'98806</t>
        </is>
      </c>
      <c r="E3199" s="0" t="inlineStr">
        <is>
          <t>KEELEY:98806</t>
        </is>
      </c>
      <c r="F3199" s="0" t="inlineStr">
        <is>
          <t>'000000000000</t>
        </is>
      </c>
      <c r="G3199" s="0" t="inlineStr">
        <is>
          <t>WOMENS</t>
        </is>
      </c>
      <c r="H3199" s="0" t="inlineStr">
        <is>
          <t>WOMENS</t>
        </is>
      </c>
      <c r="I3199" s="0">
        <v>21.99</v>
      </c>
      <c r="J3199" s="0">
        <v>201</v>
      </c>
    </row>
    <row r="3200" spans="1:10" customHeight="0">
      <c r="A3200" s="0">
        <f>HYPERLINK("https://dl.dropboxusercontent.com/scl/fi/13d9lbn3ki9ryuto5fcoy/maddison-02.jpg?rlkey=q3vttn7mb49g7yxock7yiru0j&amp;dl=0","Click to download Image")</f>
      </c>
      <c r="B3200" s="0">
        <f>HYPERLINK("https://dl.dropboxusercontent.com/scl/fi/ho8o4ghxf30u4qb3kmqrt/size-chartyouth-c.jpg?rlkey=9c9r96trmkb0sn4vu2w29kmht&amp;dl=0","Click to download SizeChart")</f>
      </c>
      <c r="C3200" s="0" t="inlineStr">
        <is>
          <t>Maddison Youth Long Sleeve Shirt</t>
        </is>
      </c>
      <c r="D3200" s="0" t="inlineStr">
        <is>
          <t>'95581</t>
        </is>
      </c>
      <c r="E3200" s="0" t="inlineStr">
        <is>
          <t>MADDISON YOUTH:95581A-S</t>
        </is>
      </c>
      <c r="F3200" s="0" t="inlineStr">
        <is>
          <t>'000000000000</t>
        </is>
      </c>
      <c r="G3200" s="0" t="inlineStr">
        <is>
          <t>YOUTH</t>
        </is>
      </c>
      <c r="H3200" s="0" t="inlineStr">
        <is>
          <t>YS</t>
        </is>
      </c>
      <c r="I3200" s="0">
        <v>39.99</v>
      </c>
      <c r="J3200" s="0">
        <v>51</v>
      </c>
    </row>
    <row r="3201" spans="1:10" customHeight="0">
      <c r="A3201" s="0">
        <f>HYPERLINK("https://dl.dropboxusercontent.com/scl/fi/13d9lbn3ki9ryuto5fcoy/maddison-02.jpg?rlkey=q3vttn7mb49g7yxock7yiru0j&amp;dl=0","Click to download Image")</f>
      </c>
      <c r="B3201" s="0">
        <f>HYPERLINK("https://dl.dropboxusercontent.com/scl/fi/ho8o4ghxf30u4qb3kmqrt/size-chartyouth-c.jpg?rlkey=9c9r96trmkb0sn4vu2w29kmht&amp;dl=0","Click to download SizeChart")</f>
      </c>
      <c r="C3201" s="0" t="inlineStr">
        <is>
          <t>Maddison Youth Long Sleeve Shirt</t>
        </is>
      </c>
      <c r="D3201" s="0" t="inlineStr">
        <is>
          <t>'95581</t>
        </is>
      </c>
      <c r="E3201" s="0" t="inlineStr">
        <is>
          <t>MADDISON YOUTH:95581B-M</t>
        </is>
      </c>
      <c r="F3201" s="0" t="inlineStr">
        <is>
          <t>'000000000000</t>
        </is>
      </c>
      <c r="G3201" s="0" t="inlineStr">
        <is>
          <t>YOUTH</t>
        </is>
      </c>
      <c r="H3201" s="0" t="inlineStr">
        <is>
          <t>YM</t>
        </is>
      </c>
      <c r="I3201" s="0">
        <v>39.99</v>
      </c>
      <c r="J3201" s="0">
        <v>53</v>
      </c>
    </row>
    <row r="3202" spans="1:10" customHeight="0">
      <c r="A3202" s="0">
        <f>HYPERLINK("https://dl.dropboxusercontent.com/scl/fi/13d9lbn3ki9ryuto5fcoy/maddison-02.jpg?rlkey=q3vttn7mb49g7yxock7yiru0j&amp;dl=0","Click to download Image")</f>
      </c>
      <c r="B3202" s="0">
        <f>HYPERLINK("https://dl.dropboxusercontent.com/scl/fi/ho8o4ghxf30u4qb3kmqrt/size-chartyouth-c.jpg?rlkey=9c9r96trmkb0sn4vu2w29kmht&amp;dl=0","Click to download SizeChart")</f>
      </c>
      <c r="C3202" s="0" t="inlineStr">
        <is>
          <t>Maddison Youth Long Sleeve Shirt</t>
        </is>
      </c>
      <c r="D3202" s="0" t="inlineStr">
        <is>
          <t>'95581</t>
        </is>
      </c>
      <c r="E3202" s="0" t="inlineStr">
        <is>
          <t>MADDISON YOUTH:95581C-L</t>
        </is>
      </c>
      <c r="F3202" s="0" t="inlineStr">
        <is>
          <t>'000000000000</t>
        </is>
      </c>
      <c r="G3202" s="0" t="inlineStr">
        <is>
          <t>YOUTH</t>
        </is>
      </c>
      <c r="H3202" s="0" t="inlineStr">
        <is>
          <t>YL</t>
        </is>
      </c>
      <c r="I3202" s="0">
        <v>39.99</v>
      </c>
      <c r="J3202" s="0">
        <v>47</v>
      </c>
    </row>
    <row r="3203" spans="1:10" customHeight="0">
      <c r="A3203" s="0">
        <f>HYPERLINK("https://dl.dropboxusercontent.com/scl/fi/13d9lbn3ki9ryuto5fcoy/maddison-02.jpg?rlkey=q3vttn7mb49g7yxock7yiru0j&amp;dl=0","Click to download Image")</f>
      </c>
      <c r="B3203" s="0">
        <f>HYPERLINK("https://dl.dropboxusercontent.com/scl/fi/ho8o4ghxf30u4qb3kmqrt/size-chartyouth-c.jpg?rlkey=9c9r96trmkb0sn4vu2w29kmht&amp;dl=0","Click to download SizeChart")</f>
      </c>
      <c r="C3203" s="0" t="inlineStr">
        <is>
          <t>Maddison Youth Long Sleeve Shirt</t>
        </is>
      </c>
      <c r="D3203" s="0" t="inlineStr">
        <is>
          <t>'95581</t>
        </is>
      </c>
      <c r="E3203" s="0" t="inlineStr">
        <is>
          <t>MADDISON YOUTH:95581D-XL</t>
        </is>
      </c>
      <c r="F3203" s="0" t="inlineStr">
        <is>
          <t>'000000000000</t>
        </is>
      </c>
      <c r="G3203" s="0" t="inlineStr">
        <is>
          <t>YOUTH</t>
        </is>
      </c>
      <c r="H3203" s="0" t="inlineStr">
        <is>
          <t>YXL</t>
        </is>
      </c>
      <c r="I3203" s="0">
        <v>39.99</v>
      </c>
      <c r="J3203" s="0">
        <v>43</v>
      </c>
    </row>
    <row r="3204" spans="1:10" customHeight="0">
      <c r="A3204" s="0">
        <f>HYPERLINK("https://dl.dropboxusercontent.com/scl/fi/xqx04vy54ata87xlw8z8w/maddison-02.jpg?rlkey=hwob1m5z95rks42vouj5er28e&amp;dl=0","Click to download Image")</f>
      </c>
      <c r="B3204" s="0">
        <f>HYPERLINK("https://dl.dropboxusercontent.com/scl/fi/2v14yyerdlwgecg833wve/size-charttoddler-a.jpg?rlkey=0p0vzkafm17lyg1jd007teml8&amp;dl=0","Click to download SizeChart")</f>
      </c>
      <c r="C3204" s="0" t="inlineStr">
        <is>
          <t>Maddison Toddler Long Sleeve Shirt</t>
        </is>
      </c>
      <c r="D3204" s="0" t="inlineStr">
        <is>
          <t>'95744</t>
        </is>
      </c>
      <c r="E3204" s="0" t="inlineStr">
        <is>
          <t>MADDISON TODDLER:95744A-2T</t>
        </is>
      </c>
      <c r="F3204" s="0" t="inlineStr">
        <is>
          <t>'000000000000</t>
        </is>
      </c>
      <c r="G3204" s="0" t="inlineStr">
        <is>
          <t>TODDLER</t>
        </is>
      </c>
      <c r="H3204" s="0" t="inlineStr">
        <is>
          <t>2T</t>
        </is>
      </c>
      <c r="I3204" s="0">
        <v>39.99</v>
      </c>
      <c r="J3204" s="0">
        <v>24</v>
      </c>
    </row>
    <row r="3205" spans="1:10" customHeight="0">
      <c r="A3205" s="0">
        <f>HYPERLINK("https://dl.dropboxusercontent.com/scl/fi/xqx04vy54ata87xlw8z8w/maddison-02.jpg?rlkey=hwob1m5z95rks42vouj5er28e&amp;dl=0","Click to download Image")</f>
      </c>
      <c r="B3205" s="0">
        <f>HYPERLINK("https://dl.dropboxusercontent.com/scl/fi/2v14yyerdlwgecg833wve/size-charttoddler-a.jpg?rlkey=0p0vzkafm17lyg1jd007teml8&amp;dl=0","Click to download SizeChart")</f>
      </c>
      <c r="C3205" s="0" t="inlineStr">
        <is>
          <t>Maddison Toddler Long Sleeve Shirt</t>
        </is>
      </c>
      <c r="D3205" s="0" t="inlineStr">
        <is>
          <t>'95744</t>
        </is>
      </c>
      <c r="E3205" s="0" t="inlineStr">
        <is>
          <t>MADDISON TODDLER:95744B-3T</t>
        </is>
      </c>
      <c r="F3205" s="0" t="inlineStr">
        <is>
          <t>'000000000000</t>
        </is>
      </c>
      <c r="G3205" s="0" t="inlineStr">
        <is>
          <t>TODDLER</t>
        </is>
      </c>
      <c r="H3205" s="0" t="inlineStr">
        <is>
          <t>3T</t>
        </is>
      </c>
      <c r="I3205" s="0">
        <v>39.99</v>
      </c>
      <c r="J3205" s="0">
        <v>24</v>
      </c>
    </row>
    <row r="3206" spans="1:10" customHeight="0">
      <c r="A3206" s="0">
        <f>HYPERLINK("https://dl.dropboxusercontent.com/scl/fi/xqx04vy54ata87xlw8z8w/maddison-02.jpg?rlkey=hwob1m5z95rks42vouj5er28e&amp;dl=0","Click to download Image")</f>
      </c>
      <c r="B3206" s="0">
        <f>HYPERLINK("https://dl.dropboxusercontent.com/scl/fi/2v14yyerdlwgecg833wve/size-charttoddler-a.jpg?rlkey=0p0vzkafm17lyg1jd007teml8&amp;dl=0","Click to download SizeChart")</f>
      </c>
      <c r="C3206" s="0" t="inlineStr">
        <is>
          <t>Maddison Toddler Long Sleeve Shirt</t>
        </is>
      </c>
      <c r="D3206" s="0" t="inlineStr">
        <is>
          <t>'95744</t>
        </is>
      </c>
      <c r="E3206" s="0" t="inlineStr">
        <is>
          <t>MADDISON TODDLER:95744C-4T</t>
        </is>
      </c>
      <c r="F3206" s="0" t="inlineStr">
        <is>
          <t>'000000000000</t>
        </is>
      </c>
      <c r="G3206" s="0" t="inlineStr">
        <is>
          <t>TODDLER</t>
        </is>
      </c>
      <c r="H3206" s="0" t="inlineStr">
        <is>
          <t>4T</t>
        </is>
      </c>
      <c r="I3206" s="0">
        <v>39.99</v>
      </c>
      <c r="J3206" s="0">
        <v>22</v>
      </c>
    </row>
    <row r="3207" spans="1:10" customHeight="0">
      <c r="A3207" s="0">
        <f>HYPERLINK("https://dl.dropboxusercontent.com/scl/fi/xqx04vy54ata87xlw8z8w/maddison-02.jpg?rlkey=hwob1m5z95rks42vouj5er28e&amp;dl=0","Click to download Image")</f>
      </c>
      <c r="B3207" s="0">
        <f>HYPERLINK("https://dl.dropboxusercontent.com/scl/fi/2v14yyerdlwgecg833wve/size-charttoddler-a.jpg?rlkey=0p0vzkafm17lyg1jd007teml8&amp;dl=0","Click to download SizeChart")</f>
      </c>
      <c r="C3207" s="0" t="inlineStr">
        <is>
          <t>Maddison Toddler Long Sleeve Shirt</t>
        </is>
      </c>
      <c r="D3207" s="0" t="inlineStr">
        <is>
          <t>'95744</t>
        </is>
      </c>
      <c r="E3207" s="0" t="inlineStr">
        <is>
          <t>MADDISON TODDLER:95744D-5T</t>
        </is>
      </c>
      <c r="F3207" s="0" t="inlineStr">
        <is>
          <t>'000000000000</t>
        </is>
      </c>
      <c r="G3207" s="0" t="inlineStr">
        <is>
          <t>TODDLER</t>
        </is>
      </c>
      <c r="H3207" s="0" t="inlineStr">
        <is>
          <t>5T</t>
        </is>
      </c>
      <c r="I3207" s="0">
        <v>39.99</v>
      </c>
      <c r="J3207" s="0">
        <v>39</v>
      </c>
    </row>
    <row r="3208" spans="1:10" customHeight="0">
      <c r="A3208" s="0">
        <f>HYPERLINK("https://dl.dropboxusercontent.com/scl/fi/josxhdxs9uz8ognjz3ec7/97265af.jpg?rlkey=sz1fqu8qjq6voh8ujmnuaf6vm&amp;dl=0","Click to download Image")</f>
      </c>
      <c r="B3208" s="0">
        <f>HYPERLINK("https://dl.dropboxusercontent.com/scl/fi/8j8p898vn27rc62wjptk8/graphic-update2022-womens.jpg?rlkey=y2kh142revxeqkw8duglr3h4g&amp;dl=0","Click to download SizeChart")</f>
      </c>
      <c r="C3208" s="0" t="inlineStr">
        <is>
          <t>Emma Women's Shorts</t>
        </is>
      </c>
      <c r="D3208" s="0" t="inlineStr">
        <is>
          <t>'97265</t>
        </is>
      </c>
      <c r="E3208" s="0" t="inlineStr">
        <is>
          <t>EMMA:97265A-S</t>
        </is>
      </c>
      <c r="F3208" s="0" t="inlineStr">
        <is>
          <t>'000000000000</t>
        </is>
      </c>
      <c r="G3208" s="0" t="inlineStr">
        <is>
          <t>WOMENS</t>
        </is>
      </c>
      <c r="H3208" s="0" t="inlineStr">
        <is>
          <t>S</t>
        </is>
      </c>
      <c r="I3208" s="0">
        <v>39.99</v>
      </c>
      <c r="J3208" s="0">
        <v>0</v>
      </c>
    </row>
    <row r="3209" spans="1:10" customHeight="0">
      <c r="A3209" s="0">
        <f>HYPERLINK("https://dl.dropboxusercontent.com/scl/fi/josxhdxs9uz8ognjz3ec7/97265af.jpg?rlkey=sz1fqu8qjq6voh8ujmnuaf6vm&amp;dl=0","Click to download Image")</f>
      </c>
      <c r="B3209" s="0">
        <f>HYPERLINK("https://dl.dropboxusercontent.com/scl/fi/8j8p898vn27rc62wjptk8/graphic-update2022-womens.jpg?rlkey=y2kh142revxeqkw8duglr3h4g&amp;dl=0","Click to download SizeChart")</f>
      </c>
      <c r="C3209" s="0" t="inlineStr">
        <is>
          <t>Emma Women's Shorts</t>
        </is>
      </c>
      <c r="D3209" s="0" t="inlineStr">
        <is>
          <t>'97265</t>
        </is>
      </c>
      <c r="E3209" s="0" t="inlineStr">
        <is>
          <t>EMMA:97265B-M</t>
        </is>
      </c>
      <c r="F3209" s="0" t="inlineStr">
        <is>
          <t>'000000000000</t>
        </is>
      </c>
      <c r="G3209" s="0" t="inlineStr">
        <is>
          <t>WOMENS</t>
        </is>
      </c>
      <c r="H3209" s="0" t="inlineStr">
        <is>
          <t>M</t>
        </is>
      </c>
      <c r="I3209" s="0">
        <v>39.99</v>
      </c>
      <c r="J3209" s="0">
        <v>0</v>
      </c>
    </row>
    <row r="3210" spans="1:10" customHeight="0">
      <c r="A3210" s="0">
        <f>HYPERLINK("https://dl.dropboxusercontent.com/scl/fi/josxhdxs9uz8ognjz3ec7/97265af.jpg?rlkey=sz1fqu8qjq6voh8ujmnuaf6vm&amp;dl=0","Click to download Image")</f>
      </c>
      <c r="B3210" s="0">
        <f>HYPERLINK("https://dl.dropboxusercontent.com/scl/fi/8j8p898vn27rc62wjptk8/graphic-update2022-womens.jpg?rlkey=y2kh142revxeqkw8duglr3h4g&amp;dl=0","Click to download SizeChart")</f>
      </c>
      <c r="C3210" s="0" t="inlineStr">
        <is>
          <t>Emma Women's Shorts</t>
        </is>
      </c>
      <c r="D3210" s="0" t="inlineStr">
        <is>
          <t>'97265</t>
        </is>
      </c>
      <c r="E3210" s="0" t="inlineStr">
        <is>
          <t>EMMA:97265C-L</t>
        </is>
      </c>
      <c r="F3210" s="0" t="inlineStr">
        <is>
          <t>'000000000000</t>
        </is>
      </c>
      <c r="G3210" s="0" t="inlineStr">
        <is>
          <t>WOMENS</t>
        </is>
      </c>
      <c r="H3210" s="0" t="inlineStr">
        <is>
          <t>L</t>
        </is>
      </c>
      <c r="I3210" s="0">
        <v>39.99</v>
      </c>
      <c r="J3210" s="0">
        <v>16</v>
      </c>
    </row>
    <row r="3211" spans="1:10" customHeight="0">
      <c r="A3211" s="0">
        <f>HYPERLINK("https://dl.dropboxusercontent.com/scl/fi/josxhdxs9uz8ognjz3ec7/97265af.jpg?rlkey=sz1fqu8qjq6voh8ujmnuaf6vm&amp;dl=0","Click to download Image")</f>
      </c>
      <c r="B3211" s="0">
        <f>HYPERLINK("https://dl.dropboxusercontent.com/scl/fi/8j8p898vn27rc62wjptk8/graphic-update2022-womens.jpg?rlkey=y2kh142revxeqkw8duglr3h4g&amp;dl=0","Click to download SizeChart")</f>
      </c>
      <c r="C3211" s="0" t="inlineStr">
        <is>
          <t>Emma Women's Shorts</t>
        </is>
      </c>
      <c r="D3211" s="0" t="inlineStr">
        <is>
          <t>'97265</t>
        </is>
      </c>
      <c r="E3211" s="0" t="inlineStr">
        <is>
          <t>EMMA:97265D-XL</t>
        </is>
      </c>
      <c r="F3211" s="0" t="inlineStr">
        <is>
          <t>'000000000000</t>
        </is>
      </c>
      <c r="G3211" s="0" t="inlineStr">
        <is>
          <t>WOMENS</t>
        </is>
      </c>
      <c r="H3211" s="0" t="inlineStr">
        <is>
          <t>XL</t>
        </is>
      </c>
      <c r="I3211" s="0">
        <v>39.99</v>
      </c>
      <c r="J3211" s="0">
        <v>32</v>
      </c>
    </row>
    <row r="3212" spans="1:10" customHeight="0">
      <c r="A3212" s="0">
        <f>HYPERLINK("https://dl.dropboxusercontent.com/scl/fi/josxhdxs9uz8ognjz3ec7/97265af.jpg?rlkey=sz1fqu8qjq6voh8ujmnuaf6vm&amp;dl=0","Click to download Image")</f>
      </c>
      <c r="B3212" s="0">
        <f>HYPERLINK("https://dl.dropboxusercontent.com/scl/fi/8j8p898vn27rc62wjptk8/graphic-update2022-womens.jpg?rlkey=y2kh142revxeqkw8duglr3h4g&amp;dl=0","Click to download SizeChart")</f>
      </c>
      <c r="C3212" s="0" t="inlineStr">
        <is>
          <t>Emma Women's Shorts</t>
        </is>
      </c>
      <c r="D3212" s="0" t="inlineStr">
        <is>
          <t>'97265</t>
        </is>
      </c>
      <c r="E3212" s="0" t="inlineStr">
        <is>
          <t>EMMA:97265E-2XL</t>
        </is>
      </c>
      <c r="F3212" s="0" t="inlineStr">
        <is>
          <t>'000000000000</t>
        </is>
      </c>
      <c r="G3212" s="0" t="inlineStr">
        <is>
          <t>WOMENS</t>
        </is>
      </c>
      <c r="H3212" s="0" t="inlineStr">
        <is>
          <t>2XL</t>
        </is>
      </c>
      <c r="I3212" s="0">
        <v>41.99</v>
      </c>
      <c r="J3212" s="0">
        <v>0</v>
      </c>
    </row>
    <row r="3213" spans="1:10" customHeight="0">
      <c r="A3213" s="0">
        <f>HYPERLINK("https://dl.dropboxusercontent.com/scl/fi/xn6z8qr5ulwpsmxi1ar1h/makenna.jpg?rlkey=xfp6okksdvkqwxrrk7qdf623g&amp;dl=0","Click to download Image")</f>
      </c>
      <c r="C3213" s="0" t="inlineStr">
        <is>
          <t>Makenna Women's Cap</t>
        </is>
      </c>
      <c r="D3213" s="0" t="inlineStr">
        <is>
          <t>'99918</t>
        </is>
      </c>
      <c r="E3213" s="0" t="inlineStr">
        <is>
          <t>MAKENNA:99918</t>
        </is>
      </c>
      <c r="F3213" s="0" t="inlineStr">
        <is>
          <t>'000000000000</t>
        </is>
      </c>
      <c r="G3213" s="0" t="inlineStr">
        <is>
          <t>WOMENS</t>
        </is>
      </c>
      <c r="H3213" s="0" t="inlineStr">
        <is>
          <t>WOMENS</t>
        </is>
      </c>
      <c r="I3213" s="0">
        <v>24.99</v>
      </c>
      <c r="J3213" s="0">
        <v>42</v>
      </c>
    </row>
    <row r="3214" spans="1:10" customHeight="0">
      <c r="A3214" s="0">
        <f>HYPERLINK("https://dl.dropboxusercontent.com/scl/fi/v3tw4x86405dvykt9otp0/jaycet.jpg?rlkey=pc7sb6tlzuehmh3hcczfmyh4h&amp;dl=0","Click to download Image")</f>
      </c>
      <c r="C3214" s="0" t="inlineStr">
        <is>
          <t>Jayce Canvas Men's Cap</t>
        </is>
      </c>
      <c r="D3214" s="0" t="inlineStr">
        <is>
          <t>'98882</t>
        </is>
      </c>
      <c r="E3214" s="0" t="inlineStr">
        <is>
          <t>JAYCE:98882</t>
        </is>
      </c>
      <c r="F3214" s="0" t="inlineStr">
        <is>
          <t>'070009888201</t>
        </is>
      </c>
      <c r="G3214" s="0" t="inlineStr">
        <is>
          <t>MENS</t>
        </is>
      </c>
      <c r="H3214" s="0" t="inlineStr">
        <is>
          <t>STANDARD MENS</t>
        </is>
      </c>
      <c r="I3214" s="0">
        <v>21.99</v>
      </c>
      <c r="J3214" s="0">
        <v>70</v>
      </c>
    </row>
    <row r="3215" spans="1:10" customHeight="0">
      <c r="A3215" s="0">
        <f>HYPERLINK("https://dl.dropboxusercontent.com/scl/fi/ktkypttp5e29ga83z1srr/101800-af.jpg?rlkey=zzr698lrqpmg9qqwsg6dd2zia&amp;dl=0","Click to download Image")</f>
      </c>
      <c r="B3215" s="0">
        <f>HYPERLINK("https://dl.dropboxusercontent.com/scl/fi/y16h4a58ejnnasn0572lg/graphic-update2022-mens.jpg?rlkey=zia90ioptxp9w3pyky5dgw4dd&amp;dl=0","Click to download SizeChart")</f>
      </c>
      <c r="C3215" s="0" t="inlineStr">
        <is>
          <t>Hugo Men's T-Shirt</t>
        </is>
      </c>
      <c r="D3215" s="0" t="inlineStr">
        <is>
          <t>'101800</t>
        </is>
      </c>
      <c r="E3215" s="0" t="inlineStr">
        <is>
          <t>HUGO:101800A-S</t>
        </is>
      </c>
      <c r="F3215" s="0" t="inlineStr">
        <is>
          <t>'000000000000</t>
        </is>
      </c>
      <c r="G3215" s="0" t="inlineStr">
        <is>
          <t>MENS</t>
        </is>
      </c>
      <c r="H3215" s="0" t="inlineStr">
        <is>
          <t>S</t>
        </is>
      </c>
      <c r="I3215" s="0">
        <v>31.99</v>
      </c>
      <c r="J3215" s="0">
        <v>0</v>
      </c>
    </row>
    <row r="3216" spans="1:10" customHeight="0">
      <c r="A3216" s="0">
        <f>HYPERLINK("https://dl.dropboxusercontent.com/scl/fi/ktkypttp5e29ga83z1srr/101800-af.jpg?rlkey=zzr698lrqpmg9qqwsg6dd2zia&amp;dl=0","Click to download Image")</f>
      </c>
      <c r="B3216" s="0">
        <f>HYPERLINK("https://dl.dropboxusercontent.com/scl/fi/y16h4a58ejnnasn0572lg/graphic-update2022-mens.jpg?rlkey=zia90ioptxp9w3pyky5dgw4dd&amp;dl=0","Click to download SizeChart")</f>
      </c>
      <c r="C3216" s="0" t="inlineStr">
        <is>
          <t>Hugo Men's T-Shirt</t>
        </is>
      </c>
      <c r="D3216" s="0" t="inlineStr">
        <is>
          <t>'101800</t>
        </is>
      </c>
      <c r="E3216" s="0" t="inlineStr">
        <is>
          <t>HUGO:101800B-M</t>
        </is>
      </c>
      <c r="F3216" s="0" t="inlineStr">
        <is>
          <t>'000000000000</t>
        </is>
      </c>
      <c r="G3216" s="0" t="inlineStr">
        <is>
          <t>MENS</t>
        </is>
      </c>
      <c r="H3216" s="0" t="inlineStr">
        <is>
          <t>M</t>
        </is>
      </c>
      <c r="I3216" s="0">
        <v>31.99</v>
      </c>
      <c r="J3216" s="0">
        <v>0</v>
      </c>
    </row>
    <row r="3217" spans="1:10" customHeight="0">
      <c r="A3217" s="0">
        <f>HYPERLINK("https://dl.dropboxusercontent.com/scl/fi/ktkypttp5e29ga83z1srr/101800-af.jpg?rlkey=zzr698lrqpmg9qqwsg6dd2zia&amp;dl=0","Click to download Image")</f>
      </c>
      <c r="B3217" s="0">
        <f>HYPERLINK("https://dl.dropboxusercontent.com/scl/fi/y16h4a58ejnnasn0572lg/graphic-update2022-mens.jpg?rlkey=zia90ioptxp9w3pyky5dgw4dd&amp;dl=0","Click to download SizeChart")</f>
      </c>
      <c r="C3217" s="0" t="inlineStr">
        <is>
          <t>Hugo Men's T-Shirt</t>
        </is>
      </c>
      <c r="D3217" s="0" t="inlineStr">
        <is>
          <t>'101800</t>
        </is>
      </c>
      <c r="E3217" s="0" t="inlineStr">
        <is>
          <t>HUGO:101800C-L</t>
        </is>
      </c>
      <c r="F3217" s="0" t="inlineStr">
        <is>
          <t>'000000000000</t>
        </is>
      </c>
      <c r="G3217" s="0" t="inlineStr">
        <is>
          <t>MENS</t>
        </is>
      </c>
      <c r="H3217" s="0" t="inlineStr">
        <is>
          <t>L</t>
        </is>
      </c>
      <c r="I3217" s="0">
        <v>31.99</v>
      </c>
      <c r="J3217" s="0">
        <v>4</v>
      </c>
    </row>
    <row r="3218" spans="1:10" customHeight="0">
      <c r="A3218" s="0">
        <f>HYPERLINK("https://dl.dropboxusercontent.com/scl/fi/ktkypttp5e29ga83z1srr/101800-af.jpg?rlkey=zzr698lrqpmg9qqwsg6dd2zia&amp;dl=0","Click to download Image")</f>
      </c>
      <c r="B3218" s="0">
        <f>HYPERLINK("https://dl.dropboxusercontent.com/scl/fi/y16h4a58ejnnasn0572lg/graphic-update2022-mens.jpg?rlkey=zia90ioptxp9w3pyky5dgw4dd&amp;dl=0","Click to download SizeChart")</f>
      </c>
      <c r="C3218" s="0" t="inlineStr">
        <is>
          <t>Hugo Men's T-Shirt</t>
        </is>
      </c>
      <c r="D3218" s="0" t="inlineStr">
        <is>
          <t>'101800</t>
        </is>
      </c>
      <c r="E3218" s="0" t="inlineStr">
        <is>
          <t>HUGO:101800D-XL</t>
        </is>
      </c>
      <c r="F3218" s="0" t="inlineStr">
        <is>
          <t>'000000000000</t>
        </is>
      </c>
      <c r="G3218" s="0" t="inlineStr">
        <is>
          <t>MENS</t>
        </is>
      </c>
      <c r="H3218" s="0" t="inlineStr">
        <is>
          <t>XL</t>
        </is>
      </c>
      <c r="I3218" s="0">
        <v>31.99</v>
      </c>
      <c r="J3218" s="0">
        <v>0</v>
      </c>
    </row>
    <row r="3219" spans="1:10" customHeight="0">
      <c r="A3219" s="0">
        <f>HYPERLINK("https://dl.dropboxusercontent.com/scl/fi/ktkypttp5e29ga83z1srr/101800-af.jpg?rlkey=zzr698lrqpmg9qqwsg6dd2zia&amp;dl=0","Click to download Image")</f>
      </c>
      <c r="B3219" s="0">
        <f>HYPERLINK("https://dl.dropboxusercontent.com/scl/fi/y16h4a58ejnnasn0572lg/graphic-update2022-mens.jpg?rlkey=zia90ioptxp9w3pyky5dgw4dd&amp;dl=0","Click to download SizeChart")</f>
      </c>
      <c r="C3219" s="0" t="inlineStr">
        <is>
          <t>Hugo Men's T-Shirt</t>
        </is>
      </c>
      <c r="D3219" s="0" t="inlineStr">
        <is>
          <t>'101800</t>
        </is>
      </c>
      <c r="E3219" s="0" t="inlineStr">
        <is>
          <t>HUGO:101800E-2XL</t>
        </is>
      </c>
      <c r="F3219" s="0" t="inlineStr">
        <is>
          <t>'000000000000</t>
        </is>
      </c>
      <c r="G3219" s="0" t="inlineStr">
        <is>
          <t>MENS</t>
        </is>
      </c>
      <c r="H3219" s="0" t="inlineStr">
        <is>
          <t>2XL</t>
        </is>
      </c>
      <c r="I3219" s="0">
        <v>33.99</v>
      </c>
      <c r="J3219" s="0">
        <v>6</v>
      </c>
    </row>
    <row r="3220" spans="1:10" customHeight="0">
      <c r="A3220" s="0">
        <f>HYPERLINK("https://dl.dropboxusercontent.com/scl/fi/ktkypttp5e29ga83z1srr/101800-af.jpg?rlkey=zzr698lrqpmg9qqwsg6dd2zia&amp;dl=0","Click to download Image")</f>
      </c>
      <c r="B3220" s="0">
        <f>HYPERLINK("https://dl.dropboxusercontent.com/scl/fi/y16h4a58ejnnasn0572lg/graphic-update2022-mens.jpg?rlkey=zia90ioptxp9w3pyky5dgw4dd&amp;dl=0","Click to download SizeChart")</f>
      </c>
      <c r="C3220" s="0" t="inlineStr">
        <is>
          <t>Hugo Men's T-Shirt</t>
        </is>
      </c>
      <c r="D3220" s="0" t="inlineStr">
        <is>
          <t>'101800</t>
        </is>
      </c>
      <c r="E3220" s="0" t="inlineStr">
        <is>
          <t>HUGO:101800F-3XL</t>
        </is>
      </c>
      <c r="F3220" s="0" t="inlineStr">
        <is>
          <t>'000000000000</t>
        </is>
      </c>
      <c r="G3220" s="0" t="inlineStr">
        <is>
          <t>MENS</t>
        </is>
      </c>
      <c r="H3220" s="0" t="inlineStr">
        <is>
          <t>3XL</t>
        </is>
      </c>
      <c r="I3220" s="0">
        <v>33.99</v>
      </c>
      <c r="J3220" s="0">
        <v>25</v>
      </c>
    </row>
    <row r="3221" spans="1:10" customHeight="0">
      <c r="A3221" s="0">
        <f>HYPERLINK("https://dl.dropboxusercontent.com/scl/fi/6rx0q1m53428a17q1kuj9/95574af12019.jpg?rlkey=6dckhlrxxfx7aebutxtkml9cu&amp;dl=0","Click to download Image")</f>
      </c>
      <c r="B3221" s="0">
        <f>HYPERLINK("https://dl.dropboxusercontent.com/scl/fi/yzmytj22s1nmkrqd0yevd/mens-e.jpg?rlkey=2uqnhokyz2gfxf7c4u3ragb79&amp;dl=0","Click to download SizeChart")</f>
      </c>
      <c r="C3221" s="0" t="inlineStr">
        <is>
          <t>Harris Men's Polo</t>
        </is>
      </c>
      <c r="D3221" s="0" t="inlineStr">
        <is>
          <t>'95574</t>
        </is>
      </c>
      <c r="E3221" s="0" t="inlineStr">
        <is>
          <t>HARRIS:95574A-S</t>
        </is>
      </c>
      <c r="F3221" s="0" t="inlineStr">
        <is>
          <t>'000000000000</t>
        </is>
      </c>
      <c r="G3221" s="0" t="inlineStr">
        <is>
          <t>MENS</t>
        </is>
      </c>
      <c r="H3221" s="0" t="inlineStr">
        <is>
          <t>S</t>
        </is>
      </c>
      <c r="I3221" s="0">
        <v>39.99</v>
      </c>
      <c r="J3221" s="0">
        <v>32</v>
      </c>
    </row>
    <row r="3222" spans="1:10" customHeight="0">
      <c r="A3222" s="0">
        <f>HYPERLINK("https://dl.dropboxusercontent.com/scl/fi/6rx0q1m53428a17q1kuj9/95574af12019.jpg?rlkey=6dckhlrxxfx7aebutxtkml9cu&amp;dl=0","Click to download Image")</f>
      </c>
      <c r="B3222" s="0">
        <f>HYPERLINK("https://dl.dropboxusercontent.com/scl/fi/yzmytj22s1nmkrqd0yevd/mens-e.jpg?rlkey=2uqnhokyz2gfxf7c4u3ragb79&amp;dl=0","Click to download SizeChart")</f>
      </c>
      <c r="C3222" s="0" t="inlineStr">
        <is>
          <t>Harris Men's Polo</t>
        </is>
      </c>
      <c r="D3222" s="0" t="inlineStr">
        <is>
          <t>'95574</t>
        </is>
      </c>
      <c r="E3222" s="0" t="inlineStr">
        <is>
          <t>HARRIS:95574B-M</t>
        </is>
      </c>
      <c r="F3222" s="0" t="inlineStr">
        <is>
          <t>'000000000000</t>
        </is>
      </c>
      <c r="G3222" s="0" t="inlineStr">
        <is>
          <t>MENS</t>
        </is>
      </c>
      <c r="H3222" s="0" t="inlineStr">
        <is>
          <t>M</t>
        </is>
      </c>
      <c r="I3222" s="0">
        <v>39.99</v>
      </c>
      <c r="J3222" s="0">
        <v>52</v>
      </c>
    </row>
    <row r="3223" spans="1:10" customHeight="0">
      <c r="A3223" s="0">
        <f>HYPERLINK("https://dl.dropboxusercontent.com/scl/fi/6rx0q1m53428a17q1kuj9/95574af12019.jpg?rlkey=6dckhlrxxfx7aebutxtkml9cu&amp;dl=0","Click to download Image")</f>
      </c>
      <c r="B3223" s="0">
        <f>HYPERLINK("https://dl.dropboxusercontent.com/scl/fi/yzmytj22s1nmkrqd0yevd/mens-e.jpg?rlkey=2uqnhokyz2gfxf7c4u3ragb79&amp;dl=0","Click to download SizeChart")</f>
      </c>
      <c r="C3223" s="0" t="inlineStr">
        <is>
          <t>Harris Men's Polo</t>
        </is>
      </c>
      <c r="D3223" s="0" t="inlineStr">
        <is>
          <t>'95574</t>
        </is>
      </c>
      <c r="E3223" s="0" t="inlineStr">
        <is>
          <t>HARRIS:95574C-L</t>
        </is>
      </c>
      <c r="F3223" s="0" t="inlineStr">
        <is>
          <t>'000000000000</t>
        </is>
      </c>
      <c r="G3223" s="0" t="inlineStr">
        <is>
          <t>MENS</t>
        </is>
      </c>
      <c r="H3223" s="0" t="inlineStr">
        <is>
          <t>L</t>
        </is>
      </c>
      <c r="I3223" s="0">
        <v>39.99</v>
      </c>
      <c r="J3223" s="0">
        <v>64</v>
      </c>
    </row>
    <row r="3224" spans="1:10" customHeight="0">
      <c r="A3224" s="0">
        <f>HYPERLINK("https://dl.dropboxusercontent.com/scl/fi/6rx0q1m53428a17q1kuj9/95574af12019.jpg?rlkey=6dckhlrxxfx7aebutxtkml9cu&amp;dl=0","Click to download Image")</f>
      </c>
      <c r="B3224" s="0">
        <f>HYPERLINK("https://dl.dropboxusercontent.com/scl/fi/yzmytj22s1nmkrqd0yevd/mens-e.jpg?rlkey=2uqnhokyz2gfxf7c4u3ragb79&amp;dl=0","Click to download SizeChart")</f>
      </c>
      <c r="C3224" s="0" t="inlineStr">
        <is>
          <t>Harris Men's Polo</t>
        </is>
      </c>
      <c r="D3224" s="0" t="inlineStr">
        <is>
          <t>'95574</t>
        </is>
      </c>
      <c r="E3224" s="0" t="inlineStr">
        <is>
          <t>HARRIS:95574D-XL</t>
        </is>
      </c>
      <c r="F3224" s="0" t="inlineStr">
        <is>
          <t>'000000000000</t>
        </is>
      </c>
      <c r="G3224" s="0" t="inlineStr">
        <is>
          <t>MENS</t>
        </is>
      </c>
      <c r="H3224" s="0" t="inlineStr">
        <is>
          <t>XL</t>
        </is>
      </c>
      <c r="I3224" s="0">
        <v>39.99</v>
      </c>
      <c r="J3224" s="0">
        <v>69</v>
      </c>
    </row>
    <row r="3225" spans="1:10" customHeight="0">
      <c r="A3225" s="0">
        <f>HYPERLINK("https://dl.dropboxusercontent.com/scl/fi/6rx0q1m53428a17q1kuj9/95574af12019.jpg?rlkey=6dckhlrxxfx7aebutxtkml9cu&amp;dl=0","Click to download Image")</f>
      </c>
      <c r="B3225" s="0">
        <f>HYPERLINK("https://dl.dropboxusercontent.com/scl/fi/yzmytj22s1nmkrqd0yevd/mens-e.jpg?rlkey=2uqnhokyz2gfxf7c4u3ragb79&amp;dl=0","Click to download SizeChart")</f>
      </c>
      <c r="C3225" s="0" t="inlineStr">
        <is>
          <t>Harris Men's Polo</t>
        </is>
      </c>
      <c r="D3225" s="0" t="inlineStr">
        <is>
          <t>'95574</t>
        </is>
      </c>
      <c r="E3225" s="0" t="inlineStr">
        <is>
          <t>HARRIS:95574E-2XL</t>
        </is>
      </c>
      <c r="F3225" s="0" t="inlineStr">
        <is>
          <t>'000000000000</t>
        </is>
      </c>
      <c r="G3225" s="0" t="inlineStr">
        <is>
          <t>MENS</t>
        </is>
      </c>
      <c r="H3225" s="0" t="inlineStr">
        <is>
          <t>2XL</t>
        </is>
      </c>
      <c r="I3225" s="0">
        <v>41.99</v>
      </c>
      <c r="J3225" s="0">
        <v>47</v>
      </c>
    </row>
    <row r="3226" spans="1:10" customHeight="0">
      <c r="A3226" s="0">
        <f>HYPERLINK("https://dl.dropboxusercontent.com/scl/fi/6rx0q1m53428a17q1kuj9/95574af12019.jpg?rlkey=6dckhlrxxfx7aebutxtkml9cu&amp;dl=0","Click to download Image")</f>
      </c>
      <c r="B3226" s="0">
        <f>HYPERLINK("https://dl.dropboxusercontent.com/scl/fi/yzmytj22s1nmkrqd0yevd/mens-e.jpg?rlkey=2uqnhokyz2gfxf7c4u3ragb79&amp;dl=0","Click to download SizeChart")</f>
      </c>
      <c r="C3226" s="0" t="inlineStr">
        <is>
          <t>Harris Men's Polo</t>
        </is>
      </c>
      <c r="D3226" s="0" t="inlineStr">
        <is>
          <t>'95574</t>
        </is>
      </c>
      <c r="E3226" s="0" t="inlineStr">
        <is>
          <t>HARRIS:95574F-3XL</t>
        </is>
      </c>
      <c r="F3226" s="0" t="inlineStr">
        <is>
          <t>'000000000000</t>
        </is>
      </c>
      <c r="G3226" s="0" t="inlineStr">
        <is>
          <t>MENS</t>
        </is>
      </c>
      <c r="H3226" s="0" t="inlineStr">
        <is>
          <t>3XL</t>
        </is>
      </c>
      <c r="I3226" s="0">
        <v>41.99</v>
      </c>
      <c r="J3226" s="0">
        <v>14</v>
      </c>
    </row>
    <row r="3227" spans="1:10" customHeight="0">
      <c r="A3227" s="0">
        <f>HYPERLINK("https://dl.dropboxusercontent.com/scl/fi/91tu6a4ken8u31y8f4ows/99878-af.jpg?rlkey=bijetedvvgj2edadk834tl2ow&amp;dl=0","Click to download Image")</f>
      </c>
      <c r="B3227" s="0">
        <f>HYPERLINK("https://dl.dropboxusercontent.com/scl/fi/1bet637jptrmhx1091k6g/graphic-update2022-youth.jpg?rlkey=givi8me365o3ntdp5xg5d255e&amp;dl=0","Click to download SizeChart")</f>
      </c>
      <c r="C3227" s="0" t="inlineStr">
        <is>
          <t>Lane Youth Hoodie</t>
        </is>
      </c>
      <c r="D3227" s="0" t="inlineStr">
        <is>
          <t>'99878</t>
        </is>
      </c>
      <c r="E3227" s="0" t="inlineStr">
        <is>
          <t>LANE:99878A-YS</t>
        </is>
      </c>
      <c r="F3227" s="0" t="inlineStr">
        <is>
          <t>'000000000000</t>
        </is>
      </c>
      <c r="G3227" s="0" t="inlineStr">
        <is>
          <t>YOUTH</t>
        </is>
      </c>
      <c r="H3227" s="0" t="inlineStr">
        <is>
          <t>YS</t>
        </is>
      </c>
      <c r="I3227" s="0">
        <v>39.99</v>
      </c>
      <c r="J3227" s="0">
        <v>0</v>
      </c>
    </row>
    <row r="3228" spans="1:10" customHeight="0">
      <c r="A3228" s="0">
        <f>HYPERLINK("https://dl.dropboxusercontent.com/scl/fi/91tu6a4ken8u31y8f4ows/99878-af.jpg?rlkey=bijetedvvgj2edadk834tl2ow&amp;dl=0","Click to download Image")</f>
      </c>
      <c r="B3228" s="0">
        <f>HYPERLINK("https://dl.dropboxusercontent.com/scl/fi/1bet637jptrmhx1091k6g/graphic-update2022-youth.jpg?rlkey=givi8me365o3ntdp5xg5d255e&amp;dl=0","Click to download SizeChart")</f>
      </c>
      <c r="C3228" s="0" t="inlineStr">
        <is>
          <t>Lane Youth Hoodie</t>
        </is>
      </c>
      <c r="D3228" s="0" t="inlineStr">
        <is>
          <t>'99878</t>
        </is>
      </c>
      <c r="E3228" s="0" t="inlineStr">
        <is>
          <t>LANE:99878B-YM</t>
        </is>
      </c>
      <c r="F3228" s="0" t="inlineStr">
        <is>
          <t>'000000000000</t>
        </is>
      </c>
      <c r="G3228" s="0" t="inlineStr">
        <is>
          <t>YOUTH</t>
        </is>
      </c>
      <c r="H3228" s="0" t="inlineStr">
        <is>
          <t>YM</t>
        </is>
      </c>
      <c r="I3228" s="0">
        <v>39.99</v>
      </c>
      <c r="J3228" s="0">
        <v>0</v>
      </c>
    </row>
    <row r="3229" spans="1:10" customHeight="0">
      <c r="A3229" s="0">
        <f>HYPERLINK("https://dl.dropboxusercontent.com/scl/fi/91tu6a4ken8u31y8f4ows/99878-af.jpg?rlkey=bijetedvvgj2edadk834tl2ow&amp;dl=0","Click to download Image")</f>
      </c>
      <c r="B3229" s="0">
        <f>HYPERLINK("https://dl.dropboxusercontent.com/scl/fi/1bet637jptrmhx1091k6g/graphic-update2022-youth.jpg?rlkey=givi8me365o3ntdp5xg5d255e&amp;dl=0","Click to download SizeChart")</f>
      </c>
      <c r="C3229" s="0" t="inlineStr">
        <is>
          <t>Lane Youth Hoodie</t>
        </is>
      </c>
      <c r="D3229" s="0" t="inlineStr">
        <is>
          <t>'99878</t>
        </is>
      </c>
      <c r="E3229" s="0" t="inlineStr">
        <is>
          <t>LANE:99878C-YL</t>
        </is>
      </c>
      <c r="F3229" s="0" t="inlineStr">
        <is>
          <t>'000000000000</t>
        </is>
      </c>
      <c r="G3229" s="0" t="inlineStr">
        <is>
          <t>YOUTH</t>
        </is>
      </c>
      <c r="H3229" s="0" t="inlineStr">
        <is>
          <t>YL</t>
        </is>
      </c>
      <c r="I3229" s="0">
        <v>39.99</v>
      </c>
      <c r="J3229" s="0">
        <v>1</v>
      </c>
    </row>
    <row r="3230" spans="1:10" customHeight="0">
      <c r="A3230" s="0">
        <f>HYPERLINK("https://dl.dropboxusercontent.com/scl/fi/91tu6a4ken8u31y8f4ows/99878-af.jpg?rlkey=bijetedvvgj2edadk834tl2ow&amp;dl=0","Click to download Image")</f>
      </c>
      <c r="B3230" s="0">
        <f>HYPERLINK("https://dl.dropboxusercontent.com/scl/fi/1bet637jptrmhx1091k6g/graphic-update2022-youth.jpg?rlkey=givi8me365o3ntdp5xg5d255e&amp;dl=0","Click to download SizeChart")</f>
      </c>
      <c r="C3230" s="0" t="inlineStr">
        <is>
          <t>Lane Youth Hoodie</t>
        </is>
      </c>
      <c r="D3230" s="0" t="inlineStr">
        <is>
          <t>'99878</t>
        </is>
      </c>
      <c r="E3230" s="0" t="inlineStr">
        <is>
          <t>LANE:99878D-YXL</t>
        </is>
      </c>
      <c r="F3230" s="0" t="inlineStr">
        <is>
          <t>'000000000000</t>
        </is>
      </c>
      <c r="G3230" s="0" t="inlineStr">
        <is>
          <t>YOUTH</t>
        </is>
      </c>
      <c r="H3230" s="0" t="inlineStr">
        <is>
          <t>YXL</t>
        </is>
      </c>
      <c r="I3230" s="0">
        <v>39.99</v>
      </c>
      <c r="J3230" s="0">
        <v>12</v>
      </c>
    </row>
    <row r="3231" spans="1:10" customHeight="0">
      <c r="A3231" s="0">
        <f>HYPERLINK("https://dl.dropboxusercontent.com/scl/fi/d2uh2rixcxndn8jcf77w4/99983af.png?rlkey=7pgiszwo2n6mo33hdy4s73iwa&amp;dl=0","Click to download Image")</f>
      </c>
      <c r="B3231" s="0">
        <f>HYPERLINK("https://dl.dropboxusercontent.com/scl/fi/doqy0hzji1j9aimvfbbxc/size-charts-women-s-standard-relaxed-fit-2.jpg?rlkey=3m1qesy4118pbq1472shvters&amp;dl=0","Click to download SizeChart")</f>
      </c>
      <c r="C3231" s="0" t="inlineStr">
        <is>
          <t>Evelyn Women's T-Shirt</t>
        </is>
      </c>
      <c r="D3231" s="0" t="inlineStr">
        <is>
          <t>'99983</t>
        </is>
      </c>
      <c r="E3231" s="0" t="inlineStr">
        <is>
          <t>EVELYN:99983A-S</t>
        </is>
      </c>
      <c r="F3231" s="0" t="inlineStr">
        <is>
          <t>'000000000000</t>
        </is>
      </c>
      <c r="G3231" s="0" t="inlineStr">
        <is>
          <t>WOMENS</t>
        </is>
      </c>
      <c r="H3231" s="0" t="inlineStr">
        <is>
          <t>S</t>
        </is>
      </c>
      <c r="I3231" s="0">
        <v>39.99</v>
      </c>
      <c r="J3231" s="0">
        <v>29</v>
      </c>
    </row>
    <row r="3232" spans="1:10" customHeight="0">
      <c r="A3232" s="0">
        <f>HYPERLINK("https://dl.dropboxusercontent.com/scl/fi/d2uh2rixcxndn8jcf77w4/99983af.png?rlkey=7pgiszwo2n6mo33hdy4s73iwa&amp;dl=0","Click to download Image")</f>
      </c>
      <c r="B3232" s="0">
        <f>HYPERLINK("https://dl.dropboxusercontent.com/scl/fi/doqy0hzji1j9aimvfbbxc/size-charts-women-s-standard-relaxed-fit-2.jpg?rlkey=3m1qesy4118pbq1472shvters&amp;dl=0","Click to download SizeChart")</f>
      </c>
      <c r="C3232" s="0" t="inlineStr">
        <is>
          <t>Evelyn Women's T-Shirt</t>
        </is>
      </c>
      <c r="D3232" s="0" t="inlineStr">
        <is>
          <t>'99983</t>
        </is>
      </c>
      <c r="E3232" s="0" t="inlineStr">
        <is>
          <t>EVELYN:99983B-M</t>
        </is>
      </c>
      <c r="F3232" s="0" t="inlineStr">
        <is>
          <t>'000000000000</t>
        </is>
      </c>
      <c r="G3232" s="0" t="inlineStr">
        <is>
          <t>WOMENS</t>
        </is>
      </c>
      <c r="H3232" s="0" t="inlineStr">
        <is>
          <t>M</t>
        </is>
      </c>
      <c r="I3232" s="0">
        <v>39.99</v>
      </c>
      <c r="J3232" s="0">
        <v>34</v>
      </c>
    </row>
    <row r="3233" spans="1:10" customHeight="0">
      <c r="A3233" s="0">
        <f>HYPERLINK("https://dl.dropboxusercontent.com/scl/fi/d2uh2rixcxndn8jcf77w4/99983af.png?rlkey=7pgiszwo2n6mo33hdy4s73iwa&amp;dl=0","Click to download Image")</f>
      </c>
      <c r="B3233" s="0">
        <f>HYPERLINK("https://dl.dropboxusercontent.com/scl/fi/doqy0hzji1j9aimvfbbxc/size-charts-women-s-standard-relaxed-fit-2.jpg?rlkey=3m1qesy4118pbq1472shvters&amp;dl=0","Click to download SizeChart")</f>
      </c>
      <c r="C3233" s="0" t="inlineStr">
        <is>
          <t>Evelyn Women's T-Shirt</t>
        </is>
      </c>
      <c r="D3233" s="0" t="inlineStr">
        <is>
          <t>'99983</t>
        </is>
      </c>
      <c r="E3233" s="0" t="inlineStr">
        <is>
          <t>EVELYN:99983C-L</t>
        </is>
      </c>
      <c r="F3233" s="0" t="inlineStr">
        <is>
          <t>'000000000000</t>
        </is>
      </c>
      <c r="G3233" s="0" t="inlineStr">
        <is>
          <t>WOMENS</t>
        </is>
      </c>
      <c r="H3233" s="0" t="inlineStr">
        <is>
          <t>L</t>
        </is>
      </c>
      <c r="I3233" s="0">
        <v>39.99</v>
      </c>
      <c r="J3233" s="0">
        <v>38</v>
      </c>
    </row>
    <row r="3234" spans="1:10" customHeight="0">
      <c r="A3234" s="0">
        <f>HYPERLINK("https://dl.dropboxusercontent.com/scl/fi/d2uh2rixcxndn8jcf77w4/99983af.png?rlkey=7pgiszwo2n6mo33hdy4s73iwa&amp;dl=0","Click to download Image")</f>
      </c>
      <c r="B3234" s="0">
        <f>HYPERLINK("https://dl.dropboxusercontent.com/scl/fi/doqy0hzji1j9aimvfbbxc/size-charts-women-s-standard-relaxed-fit-2.jpg?rlkey=3m1qesy4118pbq1472shvters&amp;dl=0","Click to download SizeChart")</f>
      </c>
      <c r="C3234" s="0" t="inlineStr">
        <is>
          <t>Evelyn Women's T-Shirt</t>
        </is>
      </c>
      <c r="D3234" s="0" t="inlineStr">
        <is>
          <t>'99983</t>
        </is>
      </c>
      <c r="E3234" s="0" t="inlineStr">
        <is>
          <t>EVELYN:99983D-XL</t>
        </is>
      </c>
      <c r="F3234" s="0" t="inlineStr">
        <is>
          <t>'000000000000</t>
        </is>
      </c>
      <c r="G3234" s="0" t="inlineStr">
        <is>
          <t>WOMENS</t>
        </is>
      </c>
      <c r="H3234" s="0" t="inlineStr">
        <is>
          <t>XL</t>
        </is>
      </c>
      <c r="I3234" s="0">
        <v>39.99</v>
      </c>
      <c r="J3234" s="0">
        <v>37</v>
      </c>
    </row>
    <row r="3235" spans="1:10" customHeight="0">
      <c r="A3235" s="0">
        <f>HYPERLINK("https://dl.dropboxusercontent.com/scl/fi/d2uh2rixcxndn8jcf77w4/99983af.png?rlkey=7pgiszwo2n6mo33hdy4s73iwa&amp;dl=0","Click to download Image")</f>
      </c>
      <c r="B3235" s="0">
        <f>HYPERLINK("https://dl.dropboxusercontent.com/scl/fi/doqy0hzji1j9aimvfbbxc/size-charts-women-s-standard-relaxed-fit-2.jpg?rlkey=3m1qesy4118pbq1472shvters&amp;dl=0","Click to download SizeChart")</f>
      </c>
      <c r="C3235" s="0" t="inlineStr">
        <is>
          <t>Evelyn Women's T-Shirt</t>
        </is>
      </c>
      <c r="D3235" s="0" t="inlineStr">
        <is>
          <t>'99983</t>
        </is>
      </c>
      <c r="E3235" s="0" t="inlineStr">
        <is>
          <t>EVELYN:99983E-2XL</t>
        </is>
      </c>
      <c r="F3235" s="0" t="inlineStr">
        <is>
          <t>'000000000000</t>
        </is>
      </c>
      <c r="G3235" s="0" t="inlineStr">
        <is>
          <t>WOMENS</t>
        </is>
      </c>
      <c r="H3235" s="0" t="inlineStr">
        <is>
          <t>2XL</t>
        </is>
      </c>
      <c r="I3235" s="0">
        <v>41.99</v>
      </c>
      <c r="J3235" s="0">
        <v>27</v>
      </c>
    </row>
    <row r="3236" spans="1:10" customHeight="0">
      <c r="A3236" s="0">
        <f>HYPERLINK("https://dl.dropboxusercontent.com/scl/fi/d2uh2rixcxndn8jcf77w4/99983af.png?rlkey=7pgiszwo2n6mo33hdy4s73iwa&amp;dl=0","Click to download Image")</f>
      </c>
      <c r="B3236" s="0">
        <f>HYPERLINK("https://dl.dropboxusercontent.com/scl/fi/doqy0hzji1j9aimvfbbxc/size-charts-women-s-standard-relaxed-fit-2.jpg?rlkey=3m1qesy4118pbq1472shvters&amp;dl=0","Click to download SizeChart")</f>
      </c>
      <c r="C3236" s="0" t="inlineStr">
        <is>
          <t>Evelyn Women's T-Shirt</t>
        </is>
      </c>
      <c r="D3236" s="0" t="inlineStr">
        <is>
          <t>'99983</t>
        </is>
      </c>
      <c r="E3236" s="0" t="inlineStr">
        <is>
          <t>EVELYN:99983F-3XL</t>
        </is>
      </c>
      <c r="F3236" s="0" t="inlineStr">
        <is>
          <t>'000000000000</t>
        </is>
      </c>
      <c r="G3236" s="0" t="inlineStr">
        <is>
          <t>WOMENS</t>
        </is>
      </c>
      <c r="H3236" s="0" t="inlineStr">
        <is>
          <t>3XL</t>
        </is>
      </c>
      <c r="I3236" s="0">
        <v>41.99</v>
      </c>
      <c r="J3236" s="0">
        <v>23</v>
      </c>
    </row>
    <row r="3237" spans="1:10" customHeight="0">
      <c r="A3237" s="0">
        <f>HYPERLINK("https://dl.dropboxusercontent.com/scl/fi/4p95ableatd0p9xzcahwv/99883af.jpg?rlkey=6uvjylvaxr2r6at2mxnzo503m&amp;dl=0","Click to download Image")</f>
      </c>
      <c r="B3237" s="0">
        <f>HYPERLINK("https://dl.dropboxusercontent.com/scl/fi/totsrrzqb2i2y4ozoyf0j/graphic-update2022-youth.jpg?rlkey=0zf4z9wp1p6qeqtyv9fy02ler&amp;dl=0","Click to download SizeChart")</f>
      </c>
      <c r="C3237" s="0" t="inlineStr">
        <is>
          <t>Blair Youth T-Shirt</t>
        </is>
      </c>
      <c r="D3237" s="0" t="inlineStr">
        <is>
          <t>'99883</t>
        </is>
      </c>
      <c r="E3237" s="0" t="inlineStr">
        <is>
          <t>BLAIR:99883A-S</t>
        </is>
      </c>
      <c r="F3237" s="0" t="inlineStr">
        <is>
          <t>'000000000000</t>
        </is>
      </c>
      <c r="G3237" s="0" t="inlineStr">
        <is>
          <t>YOUTH</t>
        </is>
      </c>
      <c r="H3237" s="0" t="inlineStr">
        <is>
          <t>YS</t>
        </is>
      </c>
      <c r="I3237" s="0">
        <v>24.99</v>
      </c>
      <c r="J3237" s="0">
        <v>37</v>
      </c>
    </row>
    <row r="3238" spans="1:10" customHeight="0">
      <c r="A3238" s="0">
        <f>HYPERLINK("https://dl.dropboxusercontent.com/scl/fi/4p95ableatd0p9xzcahwv/99883af.jpg?rlkey=6uvjylvaxr2r6at2mxnzo503m&amp;dl=0","Click to download Image")</f>
      </c>
      <c r="B3238" s="0">
        <f>HYPERLINK("https://dl.dropboxusercontent.com/scl/fi/totsrrzqb2i2y4ozoyf0j/graphic-update2022-youth.jpg?rlkey=0zf4z9wp1p6qeqtyv9fy02ler&amp;dl=0","Click to download SizeChart")</f>
      </c>
      <c r="C3238" s="0" t="inlineStr">
        <is>
          <t>Blair Youth T-Shirt</t>
        </is>
      </c>
      <c r="D3238" s="0" t="inlineStr">
        <is>
          <t>'99883</t>
        </is>
      </c>
      <c r="E3238" s="0" t="inlineStr">
        <is>
          <t>BLAIR:99883B-M</t>
        </is>
      </c>
      <c r="F3238" s="0" t="inlineStr">
        <is>
          <t>'000000000000</t>
        </is>
      </c>
      <c r="G3238" s="0" t="inlineStr">
        <is>
          <t>YOUTH</t>
        </is>
      </c>
      <c r="H3238" s="0" t="inlineStr">
        <is>
          <t>YM</t>
        </is>
      </c>
      <c r="I3238" s="0">
        <v>24.99</v>
      </c>
      <c r="J3238" s="0">
        <v>32</v>
      </c>
    </row>
    <row r="3239" spans="1:10" customHeight="0">
      <c r="A3239" s="0">
        <f>HYPERLINK("https://dl.dropboxusercontent.com/scl/fi/4p95ableatd0p9xzcahwv/99883af.jpg?rlkey=6uvjylvaxr2r6at2mxnzo503m&amp;dl=0","Click to download Image")</f>
      </c>
      <c r="B3239" s="0">
        <f>HYPERLINK("https://dl.dropboxusercontent.com/scl/fi/totsrrzqb2i2y4ozoyf0j/graphic-update2022-youth.jpg?rlkey=0zf4z9wp1p6qeqtyv9fy02ler&amp;dl=0","Click to download SizeChart")</f>
      </c>
      <c r="C3239" s="0" t="inlineStr">
        <is>
          <t>Blair Youth T-Shirt</t>
        </is>
      </c>
      <c r="D3239" s="0" t="inlineStr">
        <is>
          <t>'99883</t>
        </is>
      </c>
      <c r="E3239" s="0" t="inlineStr">
        <is>
          <t>BLAIR:99883C-L</t>
        </is>
      </c>
      <c r="F3239" s="0" t="inlineStr">
        <is>
          <t>'000000000000</t>
        </is>
      </c>
      <c r="G3239" s="0" t="inlineStr">
        <is>
          <t>YOUTH</t>
        </is>
      </c>
      <c r="H3239" s="0" t="inlineStr">
        <is>
          <t>YL</t>
        </is>
      </c>
      <c r="I3239" s="0">
        <v>24.99</v>
      </c>
      <c r="J3239" s="0">
        <v>33</v>
      </c>
    </row>
    <row r="3240" spans="1:10" customHeight="0">
      <c r="A3240" s="0">
        <f>HYPERLINK("https://dl.dropboxusercontent.com/scl/fi/4p95ableatd0p9xzcahwv/99883af.jpg?rlkey=6uvjylvaxr2r6at2mxnzo503m&amp;dl=0","Click to download Image")</f>
      </c>
      <c r="B3240" s="0">
        <f>HYPERLINK("https://dl.dropboxusercontent.com/scl/fi/totsrrzqb2i2y4ozoyf0j/graphic-update2022-youth.jpg?rlkey=0zf4z9wp1p6qeqtyv9fy02ler&amp;dl=0","Click to download SizeChart")</f>
      </c>
      <c r="C3240" s="0" t="inlineStr">
        <is>
          <t>Blair Youth T-Shirt</t>
        </is>
      </c>
      <c r="D3240" s="0" t="inlineStr">
        <is>
          <t>'99883</t>
        </is>
      </c>
      <c r="E3240" s="0" t="inlineStr">
        <is>
          <t>BLAIR:99883D-XL</t>
        </is>
      </c>
      <c r="F3240" s="0" t="inlineStr">
        <is>
          <t>'000000000000</t>
        </is>
      </c>
      <c r="G3240" s="0" t="inlineStr">
        <is>
          <t>YOUTH</t>
        </is>
      </c>
      <c r="H3240" s="0" t="inlineStr">
        <is>
          <t>YXL</t>
        </is>
      </c>
      <c r="I3240" s="0">
        <v>24.99</v>
      </c>
      <c r="J3240" s="0">
        <v>38</v>
      </c>
    </row>
    <row r="3241" spans="1:10" customHeight="0">
      <c r="A3241" s="0">
        <f>HYPERLINK("https://dl.dropboxusercontent.com/scl/fi/2z3g3h742sf2q8rtd2spo/99883af.jpg?rlkey=0074a2ti56u5uehvacu5qviwm&amp;dl=0","Click to download Image")</f>
      </c>
      <c r="B3241" s="0">
        <f>HYPERLINK("https://dl.dropboxusercontent.com/scl/fi/jk4uj59knwhw8kjxde2qd/graphic-update2022-toddler.jpg?rlkey=mq3yo34pq0ghfbuh8y8byfd1j&amp;dl=0","Click to download SizeChart")</f>
      </c>
      <c r="C3241" s="0" t="inlineStr">
        <is>
          <t>Blair Toddler T-Shirt</t>
        </is>
      </c>
      <c r="D3241" s="0" t="inlineStr">
        <is>
          <t>'100678</t>
        </is>
      </c>
      <c r="E3241" s="0" t="inlineStr">
        <is>
          <t>BLAIR:100678A-2T</t>
        </is>
      </c>
      <c r="F3241" s="0" t="inlineStr">
        <is>
          <t>'000000000000</t>
        </is>
      </c>
      <c r="G3241" s="0" t="inlineStr">
        <is>
          <t>TODDLER</t>
        </is>
      </c>
      <c r="H3241" s="0" t="inlineStr">
        <is>
          <t>2T</t>
        </is>
      </c>
      <c r="I3241" s="0">
        <v>24.99</v>
      </c>
      <c r="J3241" s="0">
        <v>33</v>
      </c>
    </row>
    <row r="3242" spans="1:10" customHeight="0">
      <c r="A3242" s="0">
        <f>HYPERLINK("https://dl.dropboxusercontent.com/scl/fi/2z3g3h742sf2q8rtd2spo/99883af.jpg?rlkey=0074a2ti56u5uehvacu5qviwm&amp;dl=0","Click to download Image")</f>
      </c>
      <c r="B3242" s="0">
        <f>HYPERLINK("https://dl.dropboxusercontent.com/scl/fi/jk4uj59knwhw8kjxde2qd/graphic-update2022-toddler.jpg?rlkey=mq3yo34pq0ghfbuh8y8byfd1j&amp;dl=0","Click to download SizeChart")</f>
      </c>
      <c r="C3242" s="0" t="inlineStr">
        <is>
          <t>Blair Toddler T-Shirt</t>
        </is>
      </c>
      <c r="D3242" s="0" t="inlineStr">
        <is>
          <t>'100678</t>
        </is>
      </c>
      <c r="E3242" s="0" t="inlineStr">
        <is>
          <t>BLAIR:100678B-3T</t>
        </is>
      </c>
      <c r="F3242" s="0" t="inlineStr">
        <is>
          <t>'000000000000</t>
        </is>
      </c>
      <c r="G3242" s="0" t="inlineStr">
        <is>
          <t>TODDLER</t>
        </is>
      </c>
      <c r="H3242" s="0" t="inlineStr">
        <is>
          <t>3T</t>
        </is>
      </c>
      <c r="I3242" s="0">
        <v>24.99</v>
      </c>
      <c r="J3242" s="0">
        <v>38</v>
      </c>
    </row>
    <row r="3243" spans="1:10" customHeight="0">
      <c r="A3243" s="0">
        <f>HYPERLINK("https://dl.dropboxusercontent.com/scl/fi/2z3g3h742sf2q8rtd2spo/99883af.jpg?rlkey=0074a2ti56u5uehvacu5qviwm&amp;dl=0","Click to download Image")</f>
      </c>
      <c r="B3243" s="0">
        <f>HYPERLINK("https://dl.dropboxusercontent.com/scl/fi/jk4uj59knwhw8kjxde2qd/graphic-update2022-toddler.jpg?rlkey=mq3yo34pq0ghfbuh8y8byfd1j&amp;dl=0","Click to download SizeChart")</f>
      </c>
      <c r="C3243" s="0" t="inlineStr">
        <is>
          <t>Blair Toddler T-Shirt</t>
        </is>
      </c>
      <c r="D3243" s="0" t="inlineStr">
        <is>
          <t>'100678</t>
        </is>
      </c>
      <c r="E3243" s="0" t="inlineStr">
        <is>
          <t>BLAIR:100678C-4T</t>
        </is>
      </c>
      <c r="F3243" s="0" t="inlineStr">
        <is>
          <t>'000000000000</t>
        </is>
      </c>
      <c r="G3243" s="0" t="inlineStr">
        <is>
          <t>TODDLER</t>
        </is>
      </c>
      <c r="H3243" s="0" t="inlineStr">
        <is>
          <t>4T</t>
        </is>
      </c>
      <c r="I3243" s="0">
        <v>24.99</v>
      </c>
      <c r="J3243" s="0">
        <v>35</v>
      </c>
    </row>
    <row r="3244" spans="1:10" customHeight="0">
      <c r="A3244" s="0">
        <f>HYPERLINK("https://dl.dropboxusercontent.com/scl/fi/2z3g3h742sf2q8rtd2spo/99883af.jpg?rlkey=0074a2ti56u5uehvacu5qviwm&amp;dl=0","Click to download Image")</f>
      </c>
      <c r="B3244" s="0">
        <f>HYPERLINK("https://dl.dropboxusercontent.com/scl/fi/jk4uj59knwhw8kjxde2qd/graphic-update2022-toddler.jpg?rlkey=mq3yo34pq0ghfbuh8y8byfd1j&amp;dl=0","Click to download SizeChart")</f>
      </c>
      <c r="C3244" s="0" t="inlineStr">
        <is>
          <t>Blair Toddler T-Shirt</t>
        </is>
      </c>
      <c r="D3244" s="0" t="inlineStr">
        <is>
          <t>'100678</t>
        </is>
      </c>
      <c r="E3244" s="0" t="inlineStr">
        <is>
          <t>BLAIR:100678D-5T</t>
        </is>
      </c>
      <c r="F3244" s="0" t="inlineStr">
        <is>
          <t>'000000000000</t>
        </is>
      </c>
      <c r="G3244" s="0" t="inlineStr">
        <is>
          <t>TODDLER</t>
        </is>
      </c>
      <c r="H3244" s="0" t="inlineStr">
        <is>
          <t>5T</t>
        </is>
      </c>
      <c r="I3244" s="0">
        <v>24.99</v>
      </c>
      <c r="J3244" s="0">
        <v>35</v>
      </c>
    </row>
    <row r="3245" spans="1:10" customHeight="0">
      <c r="A3245" s="0">
        <f>HYPERLINK("https://dl.dropboxusercontent.com/scl/fi/7wfrov3cwbd22oh6xtwz5/98852af.jpg?rlkey=lupyh4jvl4kihanrgxtf989s0&amp;dl=0","Click to download Image")</f>
      </c>
      <c r="B3245" s="0">
        <f>HYPERLINK("https://dl.dropboxusercontent.com/scl/fi/5f4awadno9b9xfpw3g09u/mens-jackets-size-chartsfinn.jpg?rlkey=gqxm8sbhkf7pfxw41k2apm90r&amp;dl=0","Click to download SizeChart")</f>
      </c>
      <c r="C3245" s="0" t="inlineStr">
        <is>
          <t>Finn Men's Jacket</t>
        </is>
      </c>
      <c r="D3245" s="0" t="inlineStr">
        <is>
          <t>'98852</t>
        </is>
      </c>
      <c r="E3245" s="0" t="inlineStr">
        <is>
          <t>FINN:98852A-S</t>
        </is>
      </c>
      <c r="F3245" s="0" t="inlineStr">
        <is>
          <t>'000000000000</t>
        </is>
      </c>
      <c r="G3245" s="0" t="inlineStr">
        <is>
          <t>MENS</t>
        </is>
      </c>
      <c r="H3245" s="0" t="inlineStr">
        <is>
          <t>S</t>
        </is>
      </c>
      <c r="I3245" s="0">
        <v>79.99</v>
      </c>
      <c r="J3245" s="0">
        <v>5</v>
      </c>
    </row>
    <row r="3246" spans="1:10" customHeight="0">
      <c r="A3246" s="0">
        <f>HYPERLINK("https://dl.dropboxusercontent.com/scl/fi/7wfrov3cwbd22oh6xtwz5/98852af.jpg?rlkey=lupyh4jvl4kihanrgxtf989s0&amp;dl=0","Click to download Image")</f>
      </c>
      <c r="B3246" s="0">
        <f>HYPERLINK("https://dl.dropboxusercontent.com/scl/fi/5f4awadno9b9xfpw3g09u/mens-jackets-size-chartsfinn.jpg?rlkey=gqxm8sbhkf7pfxw41k2apm90r&amp;dl=0","Click to download SizeChart")</f>
      </c>
      <c r="C3246" s="0" t="inlineStr">
        <is>
          <t>Finn Men's Jacket</t>
        </is>
      </c>
      <c r="D3246" s="0" t="inlineStr">
        <is>
          <t>'98852</t>
        </is>
      </c>
      <c r="E3246" s="0" t="inlineStr">
        <is>
          <t>FINN:98852B-M</t>
        </is>
      </c>
      <c r="F3246" s="0" t="inlineStr">
        <is>
          <t>'000000000000</t>
        </is>
      </c>
      <c r="G3246" s="0" t="inlineStr">
        <is>
          <t>MENS</t>
        </is>
      </c>
      <c r="H3246" s="0" t="inlineStr">
        <is>
          <t>M</t>
        </is>
      </c>
      <c r="I3246" s="0">
        <v>79.99</v>
      </c>
      <c r="J3246" s="0">
        <v>0</v>
      </c>
    </row>
    <row r="3247" spans="1:10" customHeight="0">
      <c r="A3247" s="0">
        <f>HYPERLINK("https://dl.dropboxusercontent.com/scl/fi/7wfrov3cwbd22oh6xtwz5/98852af.jpg?rlkey=lupyh4jvl4kihanrgxtf989s0&amp;dl=0","Click to download Image")</f>
      </c>
      <c r="B3247" s="0">
        <f>HYPERLINK("https://dl.dropboxusercontent.com/scl/fi/5f4awadno9b9xfpw3g09u/mens-jackets-size-chartsfinn.jpg?rlkey=gqxm8sbhkf7pfxw41k2apm90r&amp;dl=0","Click to download SizeChart")</f>
      </c>
      <c r="C3247" s="0" t="inlineStr">
        <is>
          <t>Finn Men's Jacket</t>
        </is>
      </c>
      <c r="D3247" s="0" t="inlineStr">
        <is>
          <t>'98852</t>
        </is>
      </c>
      <c r="E3247" s="0" t="inlineStr">
        <is>
          <t>FINN:98852C-L</t>
        </is>
      </c>
      <c r="F3247" s="0" t="inlineStr">
        <is>
          <t>'000000000000</t>
        </is>
      </c>
      <c r="G3247" s="0" t="inlineStr">
        <is>
          <t>MENS</t>
        </is>
      </c>
      <c r="H3247" s="0" t="inlineStr">
        <is>
          <t>L</t>
        </is>
      </c>
      <c r="I3247" s="0">
        <v>79.99</v>
      </c>
      <c r="J3247" s="0">
        <v>8</v>
      </c>
    </row>
    <row r="3248" spans="1:10" customHeight="0">
      <c r="A3248" s="0">
        <f>HYPERLINK("https://dl.dropboxusercontent.com/scl/fi/7wfrov3cwbd22oh6xtwz5/98852af.jpg?rlkey=lupyh4jvl4kihanrgxtf989s0&amp;dl=0","Click to download Image")</f>
      </c>
      <c r="B3248" s="0">
        <f>HYPERLINK("https://dl.dropboxusercontent.com/scl/fi/5f4awadno9b9xfpw3g09u/mens-jackets-size-chartsfinn.jpg?rlkey=gqxm8sbhkf7pfxw41k2apm90r&amp;dl=0","Click to download SizeChart")</f>
      </c>
      <c r="C3248" s="0" t="inlineStr">
        <is>
          <t>Finn Men's Jacket</t>
        </is>
      </c>
      <c r="D3248" s="0" t="inlineStr">
        <is>
          <t>'98852</t>
        </is>
      </c>
      <c r="E3248" s="0" t="inlineStr">
        <is>
          <t>FINN:98852D-XL</t>
        </is>
      </c>
      <c r="F3248" s="0" t="inlineStr">
        <is>
          <t>'000000000000</t>
        </is>
      </c>
      <c r="G3248" s="0" t="inlineStr">
        <is>
          <t>MENS</t>
        </is>
      </c>
      <c r="H3248" s="0" t="inlineStr">
        <is>
          <t>XL</t>
        </is>
      </c>
      <c r="I3248" s="0">
        <v>79.99</v>
      </c>
      <c r="J3248" s="0">
        <v>15</v>
      </c>
    </row>
    <row r="3249" spans="1:10" customHeight="0">
      <c r="A3249" s="0">
        <f>HYPERLINK("https://dl.dropboxusercontent.com/scl/fi/7wfrov3cwbd22oh6xtwz5/98852af.jpg?rlkey=lupyh4jvl4kihanrgxtf989s0&amp;dl=0","Click to download Image")</f>
      </c>
      <c r="B3249" s="0">
        <f>HYPERLINK("https://dl.dropboxusercontent.com/scl/fi/5f4awadno9b9xfpw3g09u/mens-jackets-size-chartsfinn.jpg?rlkey=gqxm8sbhkf7pfxw41k2apm90r&amp;dl=0","Click to download SizeChart")</f>
      </c>
      <c r="C3249" s="0" t="inlineStr">
        <is>
          <t>Finn Men's Jacket</t>
        </is>
      </c>
      <c r="D3249" s="0" t="inlineStr">
        <is>
          <t>'98852</t>
        </is>
      </c>
      <c r="E3249" s="0" t="inlineStr">
        <is>
          <t>FINN:98852E-2XL</t>
        </is>
      </c>
      <c r="F3249" s="0" t="inlineStr">
        <is>
          <t>'000000000000</t>
        </is>
      </c>
      <c r="G3249" s="0" t="inlineStr">
        <is>
          <t>MENS</t>
        </is>
      </c>
      <c r="H3249" s="0" t="inlineStr">
        <is>
          <t>2XL</t>
        </is>
      </c>
      <c r="I3249" s="0">
        <v>81.99</v>
      </c>
      <c r="J3249" s="0">
        <v>2</v>
      </c>
    </row>
    <row r="3250" spans="1:10" customHeight="0">
      <c r="A3250" s="0">
        <f>HYPERLINK("https://dl.dropboxusercontent.com/scl/fi/7wfrov3cwbd22oh6xtwz5/98852af.jpg?rlkey=lupyh4jvl4kihanrgxtf989s0&amp;dl=0","Click to download Image")</f>
      </c>
      <c r="B3250" s="0">
        <f>HYPERLINK("https://dl.dropboxusercontent.com/scl/fi/5f4awadno9b9xfpw3g09u/mens-jackets-size-chartsfinn.jpg?rlkey=gqxm8sbhkf7pfxw41k2apm90r&amp;dl=0","Click to download SizeChart")</f>
      </c>
      <c r="C3250" s="0" t="inlineStr">
        <is>
          <t>Finn Men's Jacket</t>
        </is>
      </c>
      <c r="D3250" s="0" t="inlineStr">
        <is>
          <t>'98852</t>
        </is>
      </c>
      <c r="E3250" s="0" t="inlineStr">
        <is>
          <t>FINN:98852F-3XL</t>
        </is>
      </c>
      <c r="F3250" s="0" t="inlineStr">
        <is>
          <t>'000000000000</t>
        </is>
      </c>
      <c r="G3250" s="0" t="inlineStr">
        <is>
          <t>MENS</t>
        </is>
      </c>
      <c r="H3250" s="0" t="inlineStr">
        <is>
          <t>3XL</t>
        </is>
      </c>
      <c r="I3250" s="0">
        <v>81.99</v>
      </c>
      <c r="J3250" s="0">
        <v>9</v>
      </c>
    </row>
    <row r="3251" spans="1:10" customHeight="0">
      <c r="A3251" s="0">
        <f>HYPERLINK("https://dl.dropboxusercontent.com/scl/fi/ksadl7aaa8lgr1t3hux0t/98854-afl.jpg?rlkey=r2pm6q36yus5kuc4tya4neavg&amp;dl=0","Click to download Image")</f>
      </c>
      <c r="B3251" s="0">
        <f>HYPERLINK("https://dl.dropboxusercontent.com/scl/fi/rg7g4zxgyn02hzagfly4m/graphic-update2022-mens.jpg?rlkey=qlmkvz9ba72ffky9jy5xzpvpq&amp;dl=0","Click to download SizeChart")</f>
      </c>
      <c r="C3251" s="0" t="inlineStr">
        <is>
          <t>Deklan Men's Sweatpants</t>
        </is>
      </c>
      <c r="D3251" s="0" t="inlineStr">
        <is>
          <t>'98854</t>
        </is>
      </c>
      <c r="E3251" s="0" t="inlineStr">
        <is>
          <t>DEKLAN:98854A-S</t>
        </is>
      </c>
      <c r="F3251" s="0" t="inlineStr">
        <is>
          <t>'000000000000</t>
        </is>
      </c>
      <c r="G3251" s="0" t="inlineStr">
        <is>
          <t>MENS</t>
        </is>
      </c>
      <c r="H3251" s="0" t="inlineStr">
        <is>
          <t>S</t>
        </is>
      </c>
      <c r="I3251" s="0">
        <v>39.99</v>
      </c>
      <c r="J3251" s="0">
        <v>16</v>
      </c>
    </row>
    <row r="3252" spans="1:10" customHeight="0">
      <c r="A3252" s="0">
        <f>HYPERLINK("https://dl.dropboxusercontent.com/scl/fi/ksadl7aaa8lgr1t3hux0t/98854-afl.jpg?rlkey=r2pm6q36yus5kuc4tya4neavg&amp;dl=0","Click to download Image")</f>
      </c>
      <c r="B3252" s="0">
        <f>HYPERLINK("https://dl.dropboxusercontent.com/scl/fi/rg7g4zxgyn02hzagfly4m/graphic-update2022-mens.jpg?rlkey=qlmkvz9ba72ffky9jy5xzpvpq&amp;dl=0","Click to download SizeChart")</f>
      </c>
      <c r="C3252" s="0" t="inlineStr">
        <is>
          <t>Deklan Men's Sweatpants</t>
        </is>
      </c>
      <c r="D3252" s="0" t="inlineStr">
        <is>
          <t>'98854</t>
        </is>
      </c>
      <c r="E3252" s="0" t="inlineStr">
        <is>
          <t>DEKLAN:98854B-M</t>
        </is>
      </c>
      <c r="F3252" s="0" t="inlineStr">
        <is>
          <t>'000000000000</t>
        </is>
      </c>
      <c r="G3252" s="0" t="inlineStr">
        <is>
          <t>MENS</t>
        </is>
      </c>
      <c r="H3252" s="0" t="inlineStr">
        <is>
          <t>M</t>
        </is>
      </c>
      <c r="I3252" s="0">
        <v>39.99</v>
      </c>
      <c r="J3252" s="0">
        <v>4</v>
      </c>
    </row>
    <row r="3253" spans="1:10" customHeight="0">
      <c r="A3253" s="0">
        <f>HYPERLINK("https://dl.dropboxusercontent.com/scl/fi/ksadl7aaa8lgr1t3hux0t/98854-afl.jpg?rlkey=r2pm6q36yus5kuc4tya4neavg&amp;dl=0","Click to download Image")</f>
      </c>
      <c r="B3253" s="0">
        <f>HYPERLINK("https://dl.dropboxusercontent.com/scl/fi/rg7g4zxgyn02hzagfly4m/graphic-update2022-mens.jpg?rlkey=qlmkvz9ba72ffky9jy5xzpvpq&amp;dl=0","Click to download SizeChart")</f>
      </c>
      <c r="C3253" s="0" t="inlineStr">
        <is>
          <t>Deklan Men's Sweatpants</t>
        </is>
      </c>
      <c r="D3253" s="0" t="inlineStr">
        <is>
          <t>'98854</t>
        </is>
      </c>
      <c r="E3253" s="0" t="inlineStr">
        <is>
          <t>DEKLAN:98854C-L</t>
        </is>
      </c>
      <c r="F3253" s="0" t="inlineStr">
        <is>
          <t>'000000000000</t>
        </is>
      </c>
      <c r="G3253" s="0" t="inlineStr">
        <is>
          <t>MENS</t>
        </is>
      </c>
      <c r="H3253" s="0" t="inlineStr">
        <is>
          <t>L</t>
        </is>
      </c>
      <c r="I3253" s="0">
        <v>39.99</v>
      </c>
      <c r="J3253" s="0">
        <v>0</v>
      </c>
    </row>
    <row r="3254" spans="1:10" customHeight="0">
      <c r="A3254" s="0">
        <f>HYPERLINK("https://dl.dropboxusercontent.com/scl/fi/ksadl7aaa8lgr1t3hux0t/98854-afl.jpg?rlkey=r2pm6q36yus5kuc4tya4neavg&amp;dl=0","Click to download Image")</f>
      </c>
      <c r="B3254" s="0">
        <f>HYPERLINK("https://dl.dropboxusercontent.com/scl/fi/rg7g4zxgyn02hzagfly4m/graphic-update2022-mens.jpg?rlkey=qlmkvz9ba72ffky9jy5xzpvpq&amp;dl=0","Click to download SizeChart")</f>
      </c>
      <c r="C3254" s="0" t="inlineStr">
        <is>
          <t>Deklan Men's Sweatpants</t>
        </is>
      </c>
      <c r="D3254" s="0" t="inlineStr">
        <is>
          <t>'98854</t>
        </is>
      </c>
      <c r="E3254" s="0" t="inlineStr">
        <is>
          <t>DEKLAN:98854D-XL</t>
        </is>
      </c>
      <c r="F3254" s="0" t="inlineStr">
        <is>
          <t>'000000000000</t>
        </is>
      </c>
      <c r="G3254" s="0" t="inlineStr">
        <is>
          <t>MENS</t>
        </is>
      </c>
      <c r="H3254" s="0" t="inlineStr">
        <is>
          <t>XL</t>
        </is>
      </c>
      <c r="I3254" s="0">
        <v>39.99</v>
      </c>
      <c r="J3254" s="0">
        <v>1</v>
      </c>
    </row>
    <row r="3255" spans="1:10" customHeight="0">
      <c r="A3255" s="0">
        <f>HYPERLINK("https://dl.dropboxusercontent.com/scl/fi/ksadl7aaa8lgr1t3hux0t/98854-afl.jpg?rlkey=r2pm6q36yus5kuc4tya4neavg&amp;dl=0","Click to download Image")</f>
      </c>
      <c r="B3255" s="0">
        <f>HYPERLINK("https://dl.dropboxusercontent.com/scl/fi/rg7g4zxgyn02hzagfly4m/graphic-update2022-mens.jpg?rlkey=qlmkvz9ba72ffky9jy5xzpvpq&amp;dl=0","Click to download SizeChart")</f>
      </c>
      <c r="C3255" s="0" t="inlineStr">
        <is>
          <t>Deklan Men's Sweatpants</t>
        </is>
      </c>
      <c r="D3255" s="0" t="inlineStr">
        <is>
          <t>'98854</t>
        </is>
      </c>
      <c r="E3255" s="0" t="inlineStr">
        <is>
          <t>DEKLAN:98854E-2XL</t>
        </is>
      </c>
      <c r="F3255" s="0" t="inlineStr">
        <is>
          <t>'000000000000</t>
        </is>
      </c>
      <c r="G3255" s="0" t="inlineStr">
        <is>
          <t>MENS</t>
        </is>
      </c>
      <c r="H3255" s="0" t="inlineStr">
        <is>
          <t>2XL</t>
        </is>
      </c>
      <c r="I3255" s="0">
        <v>41.99</v>
      </c>
      <c r="J3255" s="0">
        <v>13</v>
      </c>
    </row>
    <row r="3256" spans="1:10" customHeight="0">
      <c r="A3256" s="0">
        <f>HYPERLINK("https://dl.dropboxusercontent.com/scl/fi/ksadl7aaa8lgr1t3hux0t/98854-afl.jpg?rlkey=r2pm6q36yus5kuc4tya4neavg&amp;dl=0","Click to download Image")</f>
      </c>
      <c r="B3256" s="0">
        <f>HYPERLINK("https://dl.dropboxusercontent.com/scl/fi/rg7g4zxgyn02hzagfly4m/graphic-update2022-mens.jpg?rlkey=qlmkvz9ba72ffky9jy5xzpvpq&amp;dl=0","Click to download SizeChart")</f>
      </c>
      <c r="C3256" s="0" t="inlineStr">
        <is>
          <t>Deklan Men's Sweatpants</t>
        </is>
      </c>
      <c r="D3256" s="0" t="inlineStr">
        <is>
          <t>'98854</t>
        </is>
      </c>
      <c r="E3256" s="0" t="inlineStr">
        <is>
          <t>DEKLAN:98854F-3XL</t>
        </is>
      </c>
      <c r="F3256" s="0" t="inlineStr">
        <is>
          <t>'000000000000</t>
        </is>
      </c>
      <c r="G3256" s="0" t="inlineStr">
        <is>
          <t>MENS</t>
        </is>
      </c>
      <c r="H3256" s="0" t="inlineStr">
        <is>
          <t>3XL</t>
        </is>
      </c>
      <c r="I3256" s="0">
        <v>41.99</v>
      </c>
      <c r="J3256" s="0">
        <v>18</v>
      </c>
    </row>
    <row r="3257" spans="1:10" customHeight="0">
      <c r="A3257" s="0">
        <f>HYPERLINK("https://dl.dropboxusercontent.com/scl/fi/t4hge4hq9f3rccx74sx7n/isumenskennedyf62457.jpg?rlkey=t1b89msqo8qgsoap57u5zinjd&amp;dl=0","Click to download Image")</f>
      </c>
      <c r="B3257" s="0">
        <f>HYPERLINK("https://dl.dropboxusercontent.com/scl/fi/37sn3t5rzpm3jyxa5mhpx/mens-e.jpg?rlkey=zps12piemdh17m7obsaj08zo1&amp;dl=0","Click to download SizeChart")</f>
      </c>
      <c r="C3257" s="0" t="inlineStr">
        <is>
          <t>Kennedy Men's Polo</t>
        </is>
      </c>
      <c r="D3257" s="0" t="inlineStr">
        <is>
          <t>'95076</t>
        </is>
      </c>
      <c r="E3257" s="0" t="inlineStr">
        <is>
          <t>KENNEDY:95076A-S</t>
        </is>
      </c>
      <c r="F3257" s="0" t="inlineStr">
        <is>
          <t>'000000000000</t>
        </is>
      </c>
      <c r="G3257" s="0" t="inlineStr">
        <is>
          <t>MENS</t>
        </is>
      </c>
      <c r="H3257" s="0" t="inlineStr">
        <is>
          <t>S</t>
        </is>
      </c>
      <c r="I3257" s="0">
        <v>39.99</v>
      </c>
      <c r="J3257" s="0">
        <v>0</v>
      </c>
    </row>
    <row r="3258" spans="1:10" customHeight="0">
      <c r="A3258" s="0">
        <f>HYPERLINK("https://dl.dropboxusercontent.com/scl/fi/t4hge4hq9f3rccx74sx7n/isumenskennedyf62457.jpg?rlkey=t1b89msqo8qgsoap57u5zinjd&amp;dl=0","Click to download Image")</f>
      </c>
      <c r="B3258" s="0">
        <f>HYPERLINK("https://dl.dropboxusercontent.com/scl/fi/37sn3t5rzpm3jyxa5mhpx/mens-e.jpg?rlkey=zps12piemdh17m7obsaj08zo1&amp;dl=0","Click to download SizeChart")</f>
      </c>
      <c r="C3258" s="0" t="inlineStr">
        <is>
          <t>Kennedy Men's Polo</t>
        </is>
      </c>
      <c r="D3258" s="0" t="inlineStr">
        <is>
          <t>'95076</t>
        </is>
      </c>
      <c r="E3258" s="0" t="inlineStr">
        <is>
          <t>KENNEDY:95076B-M</t>
        </is>
      </c>
      <c r="F3258" s="0" t="inlineStr">
        <is>
          <t>'000000000000</t>
        </is>
      </c>
      <c r="G3258" s="0" t="inlineStr">
        <is>
          <t>MENS</t>
        </is>
      </c>
      <c r="H3258" s="0" t="inlineStr">
        <is>
          <t>M</t>
        </is>
      </c>
      <c r="I3258" s="0">
        <v>39.99</v>
      </c>
      <c r="J3258" s="0">
        <v>0</v>
      </c>
    </row>
    <row r="3259" spans="1:10" customHeight="0">
      <c r="A3259" s="0">
        <f>HYPERLINK("https://dl.dropboxusercontent.com/scl/fi/t4hge4hq9f3rccx74sx7n/isumenskennedyf62457.jpg?rlkey=t1b89msqo8qgsoap57u5zinjd&amp;dl=0","Click to download Image")</f>
      </c>
      <c r="B3259" s="0">
        <f>HYPERLINK("https://dl.dropboxusercontent.com/scl/fi/37sn3t5rzpm3jyxa5mhpx/mens-e.jpg?rlkey=zps12piemdh17m7obsaj08zo1&amp;dl=0","Click to download SizeChart")</f>
      </c>
      <c r="C3259" s="0" t="inlineStr">
        <is>
          <t>Kennedy Men's Polo</t>
        </is>
      </c>
      <c r="D3259" s="0" t="inlineStr">
        <is>
          <t>'95076</t>
        </is>
      </c>
      <c r="E3259" s="0" t="inlineStr">
        <is>
          <t>KENNEDY:95076C-L</t>
        </is>
      </c>
      <c r="F3259" s="0" t="inlineStr">
        <is>
          <t>'000000000000</t>
        </is>
      </c>
      <c r="G3259" s="0" t="inlineStr">
        <is>
          <t>MENS</t>
        </is>
      </c>
      <c r="H3259" s="0" t="inlineStr">
        <is>
          <t>L</t>
        </is>
      </c>
      <c r="I3259" s="0">
        <v>39.99</v>
      </c>
      <c r="J3259" s="0">
        <v>0</v>
      </c>
    </row>
    <row r="3260" spans="1:10" customHeight="0">
      <c r="A3260" s="0">
        <f>HYPERLINK("https://dl.dropboxusercontent.com/scl/fi/t4hge4hq9f3rccx74sx7n/isumenskennedyf62457.jpg?rlkey=t1b89msqo8qgsoap57u5zinjd&amp;dl=0","Click to download Image")</f>
      </c>
      <c r="B3260" s="0">
        <f>HYPERLINK("https://dl.dropboxusercontent.com/scl/fi/37sn3t5rzpm3jyxa5mhpx/mens-e.jpg?rlkey=zps12piemdh17m7obsaj08zo1&amp;dl=0","Click to download SizeChart")</f>
      </c>
      <c r="C3260" s="0" t="inlineStr">
        <is>
          <t>Kennedy Men's Polo</t>
        </is>
      </c>
      <c r="D3260" s="0" t="inlineStr">
        <is>
          <t>'95076</t>
        </is>
      </c>
      <c r="E3260" s="0" t="inlineStr">
        <is>
          <t>KENNEDY:95076D-XL</t>
        </is>
      </c>
      <c r="F3260" s="0" t="inlineStr">
        <is>
          <t>'000000000000</t>
        </is>
      </c>
      <c r="G3260" s="0" t="inlineStr">
        <is>
          <t>MENS</t>
        </is>
      </c>
      <c r="H3260" s="0" t="inlineStr">
        <is>
          <t>XL</t>
        </is>
      </c>
      <c r="I3260" s="0">
        <v>39.99</v>
      </c>
      <c r="J3260" s="0">
        <v>30</v>
      </c>
    </row>
    <row r="3261" spans="1:10" customHeight="0">
      <c r="A3261" s="0">
        <f>HYPERLINK("https://dl.dropboxusercontent.com/scl/fi/t4hge4hq9f3rccx74sx7n/isumenskennedyf62457.jpg?rlkey=t1b89msqo8qgsoap57u5zinjd&amp;dl=0","Click to download Image")</f>
      </c>
      <c r="B3261" s="0">
        <f>HYPERLINK("https://dl.dropboxusercontent.com/scl/fi/37sn3t5rzpm3jyxa5mhpx/mens-e.jpg?rlkey=zps12piemdh17m7obsaj08zo1&amp;dl=0","Click to download SizeChart")</f>
      </c>
      <c r="C3261" s="0" t="inlineStr">
        <is>
          <t>Kennedy Men's Polo</t>
        </is>
      </c>
      <c r="D3261" s="0" t="inlineStr">
        <is>
          <t>'95076</t>
        </is>
      </c>
      <c r="E3261" s="0" t="inlineStr">
        <is>
          <t>KENNEDY:95076E-2XL</t>
        </is>
      </c>
      <c r="F3261" s="0" t="inlineStr">
        <is>
          <t>'000000000000</t>
        </is>
      </c>
      <c r="G3261" s="0" t="inlineStr">
        <is>
          <t>MENS</t>
        </is>
      </c>
      <c r="H3261" s="0" t="inlineStr">
        <is>
          <t>2XL</t>
        </is>
      </c>
      <c r="I3261" s="0">
        <v>41.99</v>
      </c>
      <c r="J3261" s="0">
        <v>32</v>
      </c>
    </row>
    <row r="3262" spans="1:10" customHeight="0">
      <c r="A3262" s="0">
        <f>HYPERLINK("https://dl.dropboxusercontent.com/scl/fi/t4hge4hq9f3rccx74sx7n/isumenskennedyf62457.jpg?rlkey=t1b89msqo8qgsoap57u5zinjd&amp;dl=0","Click to download Image")</f>
      </c>
      <c r="B3262" s="0">
        <f>HYPERLINK("https://dl.dropboxusercontent.com/scl/fi/37sn3t5rzpm3jyxa5mhpx/mens-e.jpg?rlkey=zps12piemdh17m7obsaj08zo1&amp;dl=0","Click to download SizeChart")</f>
      </c>
      <c r="C3262" s="0" t="inlineStr">
        <is>
          <t>Kennedy Men's Polo</t>
        </is>
      </c>
      <c r="D3262" s="0" t="inlineStr">
        <is>
          <t>'95076</t>
        </is>
      </c>
      <c r="E3262" s="0" t="inlineStr">
        <is>
          <t>KENNEDY:95076F-3XL</t>
        </is>
      </c>
      <c r="F3262" s="0" t="inlineStr">
        <is>
          <t>'000000000000</t>
        </is>
      </c>
      <c r="G3262" s="0" t="inlineStr">
        <is>
          <t>MENS</t>
        </is>
      </c>
      <c r="H3262" s="0" t="inlineStr">
        <is>
          <t>3XL</t>
        </is>
      </c>
      <c r="I3262" s="0">
        <v>41.99</v>
      </c>
      <c r="J3262" s="0">
        <v>15</v>
      </c>
    </row>
    <row r="3263" spans="1:10" customHeight="0">
      <c r="A3263" s="0">
        <f>HYPERLINK("https://dl.dropboxusercontent.com/scl/fi/u9ypjapeyxy8y9snizdag/jefft.jpg?rlkey=uysap21b5miiqq8mgsbjp58s1&amp;dl=0","Click to download Image")</f>
      </c>
      <c r="C3263" s="0" t="inlineStr">
        <is>
          <t>Jeff Realtree Cap</t>
        </is>
      </c>
      <c r="D3263" s="0" t="inlineStr">
        <is>
          <t>'104503</t>
        </is>
      </c>
      <c r="E3263" s="0" t="inlineStr">
        <is>
          <t>JEFF:104503</t>
        </is>
      </c>
      <c r="F3263" s="0" t="inlineStr">
        <is>
          <t>'000000000000</t>
        </is>
      </c>
      <c r="G3263" s="0" t="inlineStr">
        <is>
          <t>MENS</t>
        </is>
      </c>
      <c r="H3263" s="0" t="inlineStr">
        <is>
          <t>STANDARD MENS</t>
        </is>
      </c>
      <c r="I3263" s="0">
        <v>21.99</v>
      </c>
      <c r="J3263" s="0">
        <v>44</v>
      </c>
    </row>
    <row r="3264" spans="1:10" customHeight="0">
      <c r="A3264" s="0">
        <f>HYPERLINK("https://dl.dropboxusercontent.com/scl/fi/dtli89cox60irw5fcknct/95944af10287.jpg?rlkey=w7nwu1q1jhqgi8fdasoe961e2&amp;dl=0","Click to download Image")</f>
      </c>
      <c r="C3264" s="0" t="inlineStr">
        <is>
          <t>Ashley Women's Yoga Pants</t>
        </is>
      </c>
      <c r="D3264" s="0" t="inlineStr">
        <is>
          <t>'95944</t>
        </is>
      </c>
      <c r="E3264" s="0" t="inlineStr">
        <is>
          <t>ASHLEY:95944A-S</t>
        </is>
      </c>
      <c r="F3264" s="0" t="inlineStr">
        <is>
          <t>'000000000000</t>
        </is>
      </c>
      <c r="G3264" s="0" t="inlineStr">
        <is>
          <t>WOMENS</t>
        </is>
      </c>
      <c r="H3264" s="0" t="inlineStr">
        <is>
          <t>S</t>
        </is>
      </c>
      <c r="I3264" s="0">
        <v>29.99</v>
      </c>
      <c r="J3264" s="0">
        <v>62</v>
      </c>
    </row>
    <row r="3265" spans="1:10" customHeight="0">
      <c r="A3265" s="0">
        <f>HYPERLINK("https://dl.dropboxusercontent.com/scl/fi/dtli89cox60irw5fcknct/95944af10287.jpg?rlkey=w7nwu1q1jhqgi8fdasoe961e2&amp;dl=0","Click to download Image")</f>
      </c>
      <c r="C3265" s="0" t="inlineStr">
        <is>
          <t>Ashley Women's Yoga Pants</t>
        </is>
      </c>
      <c r="D3265" s="0" t="inlineStr">
        <is>
          <t>'95944</t>
        </is>
      </c>
      <c r="E3265" s="0" t="inlineStr">
        <is>
          <t>ASHLEY:95944B-M</t>
        </is>
      </c>
      <c r="F3265" s="0" t="inlineStr">
        <is>
          <t>'000000000000</t>
        </is>
      </c>
      <c r="G3265" s="0" t="inlineStr">
        <is>
          <t>WOMENS</t>
        </is>
      </c>
      <c r="H3265" s="0" t="inlineStr">
        <is>
          <t>M</t>
        </is>
      </c>
      <c r="I3265" s="0">
        <v>29.99</v>
      </c>
      <c r="J3265" s="0">
        <v>52</v>
      </c>
    </row>
    <row r="3266" spans="1:10" customHeight="0">
      <c r="A3266" s="0">
        <f>HYPERLINK("https://dl.dropboxusercontent.com/scl/fi/dtli89cox60irw5fcknct/95944af10287.jpg?rlkey=w7nwu1q1jhqgi8fdasoe961e2&amp;dl=0","Click to download Image")</f>
      </c>
      <c r="C3266" s="0" t="inlineStr">
        <is>
          <t>Ashley Women's Yoga Pants</t>
        </is>
      </c>
      <c r="D3266" s="0" t="inlineStr">
        <is>
          <t>'95944</t>
        </is>
      </c>
      <c r="E3266" s="0" t="inlineStr">
        <is>
          <t>ASHLEY:95944C-L</t>
        </is>
      </c>
      <c r="F3266" s="0" t="inlineStr">
        <is>
          <t>'000000000000</t>
        </is>
      </c>
      <c r="G3266" s="0" t="inlineStr">
        <is>
          <t>WOMENS</t>
        </is>
      </c>
      <c r="H3266" s="0" t="inlineStr">
        <is>
          <t>L</t>
        </is>
      </c>
      <c r="I3266" s="0">
        <v>29.99</v>
      </c>
      <c r="J3266" s="0">
        <v>73</v>
      </c>
    </row>
    <row r="3267" spans="1:10" customHeight="0">
      <c r="A3267" s="0">
        <f>HYPERLINK("https://dl.dropboxusercontent.com/scl/fi/dtli89cox60irw5fcknct/95944af10287.jpg?rlkey=w7nwu1q1jhqgi8fdasoe961e2&amp;dl=0","Click to download Image")</f>
      </c>
      <c r="C3267" s="0" t="inlineStr">
        <is>
          <t>Ashley Women's Yoga Pants</t>
        </is>
      </c>
      <c r="D3267" s="0" t="inlineStr">
        <is>
          <t>'95944</t>
        </is>
      </c>
      <c r="E3267" s="0" t="inlineStr">
        <is>
          <t>ASHLEY:95944D-XL</t>
        </is>
      </c>
      <c r="F3267" s="0" t="inlineStr">
        <is>
          <t>'000000000000</t>
        </is>
      </c>
      <c r="G3267" s="0" t="inlineStr">
        <is>
          <t>WOMENS</t>
        </is>
      </c>
      <c r="H3267" s="0" t="inlineStr">
        <is>
          <t>XL</t>
        </is>
      </c>
      <c r="I3267" s="0">
        <v>29.99</v>
      </c>
      <c r="J3267" s="0">
        <v>82</v>
      </c>
    </row>
    <row r="3268" spans="1:10" customHeight="0">
      <c r="A3268" s="0">
        <f>HYPERLINK("https://dl.dropboxusercontent.com/scl/fi/dtli89cox60irw5fcknct/95944af10287.jpg?rlkey=w7nwu1q1jhqgi8fdasoe961e2&amp;dl=0","Click to download Image")</f>
      </c>
      <c r="C3268" s="0" t="inlineStr">
        <is>
          <t>Ashley Women's Yoga Pants</t>
        </is>
      </c>
      <c r="D3268" s="0" t="inlineStr">
        <is>
          <t>'95944</t>
        </is>
      </c>
      <c r="E3268" s="0" t="inlineStr">
        <is>
          <t>ASHLEY:95944E-2X</t>
        </is>
      </c>
      <c r="F3268" s="0" t="inlineStr">
        <is>
          <t>'000000000000</t>
        </is>
      </c>
      <c r="G3268" s="0" t="inlineStr">
        <is>
          <t>WOMENS</t>
        </is>
      </c>
      <c r="H3268" s="0" t="inlineStr">
        <is>
          <t>2XL</t>
        </is>
      </c>
      <c r="I3268" s="0">
        <v>31.99</v>
      </c>
      <c r="J3268" s="0">
        <v>26</v>
      </c>
    </row>
    <row r="3269" spans="1:10" customHeight="0">
      <c r="A3269" s="0">
        <f>HYPERLINK("https://dl.dropboxusercontent.com/scl/fi/nbazryjghqtu0t9n9pa7y/1st-sublimation.jpg?rlkey=y4f4b9rjacvo0rkiie08c3p1p&amp;dl=0","Click to download Image")</f>
      </c>
      <c r="C3269" s="0" t="inlineStr">
        <is>
          <t>Printed Reusable Face Mask 6pk</t>
        </is>
      </c>
      <c r="D3269" s="0" t="inlineStr">
        <is>
          <t>'118185PK</t>
        </is>
      </c>
      <c r="E3269" s="0" t="inlineStr">
        <is>
          <t>ISU FACEMASK: 118185PK</t>
        </is>
      </c>
      <c r="F3269" s="0" t="inlineStr">
        <is>
          <t>'000000000000</t>
        </is>
      </c>
      <c r="I3269" s="0">
        <v>59.99</v>
      </c>
      <c r="J3269" s="0">
        <v>192</v>
      </c>
    </row>
    <row r="3270" spans="1:10" customHeight="0">
      <c r="A3270" s="0">
        <f>HYPERLINK("https://dl.dropboxusercontent.com/scl/fi/vulrhdyi6ts41myo3edz8/2nd-sublimation.jpg?rlkey=r83lhxjvb1rju3p54icrnmpbk&amp;dl=0","Click to download Image")</f>
      </c>
      <c r="C3270" s="0" t="inlineStr">
        <is>
          <t>Printed Reusable Face Mask 6pk</t>
        </is>
      </c>
      <c r="D3270" s="0" t="inlineStr">
        <is>
          <t>'119463PK</t>
        </is>
      </c>
      <c r="E3270" s="0" t="inlineStr">
        <is>
          <t>ISU PRINTED MASK:119463PK</t>
        </is>
      </c>
      <c r="F3270" s="0" t="inlineStr">
        <is>
          <t>'000000000000</t>
        </is>
      </c>
      <c r="I3270" s="0">
        <v>59.99</v>
      </c>
      <c r="J3270" s="0">
        <v>2192</v>
      </c>
    </row>
    <row r="3271" spans="1:10" customHeight="0">
      <c r="A3271" s="0">
        <f>HYPERLINK("https://dl.dropboxusercontent.com/scl/fi/zzaw3o6vzk2901cy4kphm/jess-02.jpg?rlkey=dycfl8idss0pezqp5errsfla3&amp;dl=0","Click to download Image")</f>
      </c>
      <c r="B3271" s="0">
        <f>HYPERLINK("https://dl.dropboxusercontent.com/scl/fi/9fvzesrwg85t6k7n3djn6/size-chartyouth-b.jpg?rlkey=9cu0x8nb50lddfe6exvvoawyh&amp;dl=0","Click to download SizeChart")</f>
      </c>
      <c r="C3271" s="0" t="inlineStr">
        <is>
          <t>Jess Youth Performance Hoodies</t>
        </is>
      </c>
      <c r="D3271" s="0" t="inlineStr">
        <is>
          <t>'95947</t>
        </is>
      </c>
      <c r="E3271" s="0" t="inlineStr">
        <is>
          <t>JESS RED:Y95947A-S</t>
        </is>
      </c>
      <c r="F3271" s="0" t="inlineStr">
        <is>
          <t>'000000000000</t>
        </is>
      </c>
      <c r="G3271" s="0" t="inlineStr">
        <is>
          <t>YOUTH</t>
        </is>
      </c>
      <c r="H3271" s="0" t="inlineStr">
        <is>
          <t>YS</t>
        </is>
      </c>
      <c r="I3271" s="0">
        <v>39.99</v>
      </c>
      <c r="J3271" s="0">
        <v>21</v>
      </c>
    </row>
    <row r="3272" spans="1:10" customHeight="0">
      <c r="A3272" s="0">
        <f>HYPERLINK("https://dl.dropboxusercontent.com/scl/fi/zzaw3o6vzk2901cy4kphm/jess-02.jpg?rlkey=dycfl8idss0pezqp5errsfla3&amp;dl=0","Click to download Image")</f>
      </c>
      <c r="B3272" s="0">
        <f>HYPERLINK("https://dl.dropboxusercontent.com/scl/fi/9fvzesrwg85t6k7n3djn6/size-chartyouth-b.jpg?rlkey=9cu0x8nb50lddfe6exvvoawyh&amp;dl=0","Click to download SizeChart")</f>
      </c>
      <c r="C3272" s="0" t="inlineStr">
        <is>
          <t>Jess Youth Performance Hoodies</t>
        </is>
      </c>
      <c r="D3272" s="0" t="inlineStr">
        <is>
          <t>'95947</t>
        </is>
      </c>
      <c r="E3272" s="0" t="inlineStr">
        <is>
          <t>JESS RED:Y95947D-XL</t>
        </is>
      </c>
      <c r="F3272" s="0" t="inlineStr">
        <is>
          <t>'000000000000</t>
        </is>
      </c>
      <c r="G3272" s="0" t="inlineStr">
        <is>
          <t>YOUTH</t>
        </is>
      </c>
      <c r="H3272" s="0" t="inlineStr">
        <is>
          <t>YXL</t>
        </is>
      </c>
      <c r="I3272" s="0">
        <v>39.99</v>
      </c>
      <c r="J3272" s="0">
        <v>16</v>
      </c>
    </row>
    <row r="3273" spans="1:10" customHeight="0">
      <c r="A3273" s="0">
        <f>HYPERLINK("https://dl.dropboxusercontent.com/scl/fi/93dfequli1hxqdy9m9onb/jess-03.jpg?rlkey=rrbwgyhoglzsktpkumpk5o4em&amp;dl=0","Click to download Image")</f>
      </c>
      <c r="B3273" s="0">
        <f>HYPERLINK("https://dl.dropboxusercontent.com/scl/fi/9fvzesrwg85t6k7n3djn6/size-chartyouth-b.jpg?rlkey=9cu0x8nb50lddfe6exvvoawyh&amp;dl=0","Click to download SizeChart")</f>
      </c>
      <c r="C3273" s="0" t="inlineStr">
        <is>
          <t>Jess Youth Performance Hoodies</t>
        </is>
      </c>
      <c r="D3273" s="0" t="inlineStr">
        <is>
          <t>'95948</t>
        </is>
      </c>
      <c r="E3273" s="0" t="inlineStr">
        <is>
          <t>JESS PINK:95948A-S</t>
        </is>
      </c>
      <c r="F3273" s="0" t="inlineStr">
        <is>
          <t>'000000000000</t>
        </is>
      </c>
      <c r="G3273" s="0" t="inlineStr">
        <is>
          <t>YOUTH</t>
        </is>
      </c>
      <c r="H3273" s="0" t="inlineStr">
        <is>
          <t>YS</t>
        </is>
      </c>
      <c r="I3273" s="0">
        <v>39.99</v>
      </c>
      <c r="J3273" s="0">
        <v>18</v>
      </c>
    </row>
    <row r="3274" spans="1:10" customHeight="0">
      <c r="A3274" s="0">
        <f>HYPERLINK("https://dl.dropboxusercontent.com/scl/fi/93dfequli1hxqdy9m9onb/jess-03.jpg?rlkey=rrbwgyhoglzsktpkumpk5o4em&amp;dl=0","Click to download Image")</f>
      </c>
      <c r="B3274" s="0">
        <f>HYPERLINK("https://dl.dropboxusercontent.com/scl/fi/9fvzesrwg85t6k7n3djn6/size-chartyouth-b.jpg?rlkey=9cu0x8nb50lddfe6exvvoawyh&amp;dl=0","Click to download SizeChart")</f>
      </c>
      <c r="C3274" s="0" t="inlineStr">
        <is>
          <t>Jess Youth Performance Hoodies</t>
        </is>
      </c>
      <c r="D3274" s="0" t="inlineStr">
        <is>
          <t>'95948</t>
        </is>
      </c>
      <c r="E3274" s="0" t="inlineStr">
        <is>
          <t>JESS PINK:95948B-M</t>
        </is>
      </c>
      <c r="F3274" s="0" t="inlineStr">
        <is>
          <t>'000000000000</t>
        </is>
      </c>
      <c r="G3274" s="0" t="inlineStr">
        <is>
          <t>YOUTH</t>
        </is>
      </c>
      <c r="H3274" s="0" t="inlineStr">
        <is>
          <t>YM</t>
        </is>
      </c>
      <c r="I3274" s="0">
        <v>39.99</v>
      </c>
      <c r="J3274" s="0">
        <v>19</v>
      </c>
    </row>
    <row r="3275" spans="1:10" customHeight="0">
      <c r="A3275" s="0">
        <f>HYPERLINK("https://dl.dropboxusercontent.com/scl/fi/93dfequli1hxqdy9m9onb/jess-03.jpg?rlkey=rrbwgyhoglzsktpkumpk5o4em&amp;dl=0","Click to download Image")</f>
      </c>
      <c r="B3275" s="0">
        <f>HYPERLINK("https://dl.dropboxusercontent.com/scl/fi/9fvzesrwg85t6k7n3djn6/size-chartyouth-b.jpg?rlkey=9cu0x8nb50lddfe6exvvoawyh&amp;dl=0","Click to download SizeChart")</f>
      </c>
      <c r="C3275" s="0" t="inlineStr">
        <is>
          <t>Jess Youth Performance Hoodies</t>
        </is>
      </c>
      <c r="D3275" s="0" t="inlineStr">
        <is>
          <t>'95948</t>
        </is>
      </c>
      <c r="E3275" s="0" t="inlineStr">
        <is>
          <t>JESS PINK:95948C-L</t>
        </is>
      </c>
      <c r="F3275" s="0" t="inlineStr">
        <is>
          <t>'000000000000</t>
        </is>
      </c>
      <c r="G3275" s="0" t="inlineStr">
        <is>
          <t>YOUTH</t>
        </is>
      </c>
      <c r="H3275" s="0" t="inlineStr">
        <is>
          <t>YL</t>
        </is>
      </c>
      <c r="I3275" s="0">
        <v>39.99</v>
      </c>
      <c r="J3275" s="0">
        <v>17</v>
      </c>
    </row>
    <row r="3276" spans="1:10" customHeight="0">
      <c r="A3276" s="0">
        <f>HYPERLINK("https://dl.dropboxusercontent.com/scl/fi/93dfequli1hxqdy9m9onb/jess-03.jpg?rlkey=rrbwgyhoglzsktpkumpk5o4em&amp;dl=0","Click to download Image")</f>
      </c>
      <c r="B3276" s="0">
        <f>HYPERLINK("https://dl.dropboxusercontent.com/scl/fi/9fvzesrwg85t6k7n3djn6/size-chartyouth-b.jpg?rlkey=9cu0x8nb50lddfe6exvvoawyh&amp;dl=0","Click to download SizeChart")</f>
      </c>
      <c r="C3276" s="0" t="inlineStr">
        <is>
          <t>Jess Youth Performance Hoodies</t>
        </is>
      </c>
      <c r="D3276" s="0" t="inlineStr">
        <is>
          <t>'95948</t>
        </is>
      </c>
      <c r="E3276" s="0" t="inlineStr">
        <is>
          <t>JESS PINK:95948D-XL</t>
        </is>
      </c>
      <c r="F3276" s="0" t="inlineStr">
        <is>
          <t>'000000000000</t>
        </is>
      </c>
      <c r="G3276" s="0" t="inlineStr">
        <is>
          <t>YOUTH</t>
        </is>
      </c>
      <c r="H3276" s="0" t="inlineStr">
        <is>
          <t>YXL</t>
        </is>
      </c>
      <c r="I3276" s="0">
        <v>39.99</v>
      </c>
      <c r="J3276" s="0">
        <v>23</v>
      </c>
    </row>
    <row r="3277" spans="1:10" customHeight="0">
      <c r="A3277" s="0">
        <f>HYPERLINK("https://dl.dropboxusercontent.com/scl/fi/bfuiimyauyxpx9usjdpqz/ciaraisu.jpg?rlkey=b9hazdbgtc4zpioml85dt5z6q&amp;dl=0","Click to download Image")</f>
      </c>
      <c r="B3277" s="0">
        <f>HYPERLINK("https://dl.dropboxusercontent.com/scl/fi/xzhcloaepp8ovetzb7a99/size-chart-ladies-l.jpg?rlkey=vj1hoim68khcve6ageu6esm9l&amp;dl=0","Click to download SizeChart")</f>
      </c>
      <c r="C3277" s="0" t="inlineStr">
        <is>
          <t>Ciara Women's Leggings</t>
        </is>
      </c>
      <c r="D3277" s="0" t="inlineStr">
        <is>
          <t>'97267</t>
        </is>
      </c>
      <c r="E3277" s="0" t="inlineStr">
        <is>
          <t>CIARA:97267A-S</t>
        </is>
      </c>
      <c r="F3277" s="0" t="inlineStr">
        <is>
          <t>'000000000000</t>
        </is>
      </c>
      <c r="G3277" s="0" t="inlineStr">
        <is>
          <t>WOMENS</t>
        </is>
      </c>
      <c r="H3277" s="0" t="inlineStr">
        <is>
          <t>S</t>
        </is>
      </c>
      <c r="I3277" s="0">
        <v>44.99</v>
      </c>
      <c r="J3277" s="0">
        <v>11</v>
      </c>
    </row>
    <row r="3278" spans="1:10" customHeight="0">
      <c r="A3278" s="0">
        <f>HYPERLINK("https://dl.dropboxusercontent.com/scl/fi/bfuiimyauyxpx9usjdpqz/ciaraisu.jpg?rlkey=b9hazdbgtc4zpioml85dt5z6q&amp;dl=0","Click to download Image")</f>
      </c>
      <c r="B3278" s="0">
        <f>HYPERLINK("https://dl.dropboxusercontent.com/scl/fi/xzhcloaepp8ovetzb7a99/size-chart-ladies-l.jpg?rlkey=vj1hoim68khcve6ageu6esm9l&amp;dl=0","Click to download SizeChart")</f>
      </c>
      <c r="C3278" s="0" t="inlineStr">
        <is>
          <t>Ciara Women's Leggings</t>
        </is>
      </c>
      <c r="D3278" s="0" t="inlineStr">
        <is>
          <t>'97267</t>
        </is>
      </c>
      <c r="E3278" s="0" t="inlineStr">
        <is>
          <t>CIARA:97267B-M</t>
        </is>
      </c>
      <c r="F3278" s="0" t="inlineStr">
        <is>
          <t>'000000000000</t>
        </is>
      </c>
      <c r="G3278" s="0" t="inlineStr">
        <is>
          <t>WOMENS</t>
        </is>
      </c>
      <c r="H3278" s="0" t="inlineStr">
        <is>
          <t>M</t>
        </is>
      </c>
      <c r="I3278" s="0">
        <v>44.99</v>
      </c>
      <c r="J3278" s="0">
        <v>10</v>
      </c>
    </row>
    <row r="3279" spans="1:10" customHeight="0">
      <c r="A3279" s="0">
        <f>HYPERLINK("https://dl.dropboxusercontent.com/scl/fi/bfuiimyauyxpx9usjdpqz/ciaraisu.jpg?rlkey=b9hazdbgtc4zpioml85dt5z6q&amp;dl=0","Click to download Image")</f>
      </c>
      <c r="B3279" s="0">
        <f>HYPERLINK("https://dl.dropboxusercontent.com/scl/fi/xzhcloaepp8ovetzb7a99/size-chart-ladies-l.jpg?rlkey=vj1hoim68khcve6ageu6esm9l&amp;dl=0","Click to download SizeChart")</f>
      </c>
      <c r="C3279" s="0" t="inlineStr">
        <is>
          <t>Ciara Women's Leggings</t>
        </is>
      </c>
      <c r="D3279" s="0" t="inlineStr">
        <is>
          <t>'97267</t>
        </is>
      </c>
      <c r="E3279" s="0" t="inlineStr">
        <is>
          <t>CIARA:97267C-L</t>
        </is>
      </c>
      <c r="F3279" s="0" t="inlineStr">
        <is>
          <t>'000000000000</t>
        </is>
      </c>
      <c r="G3279" s="0" t="inlineStr">
        <is>
          <t>WOMENS</t>
        </is>
      </c>
      <c r="H3279" s="0" t="inlineStr">
        <is>
          <t>L</t>
        </is>
      </c>
      <c r="I3279" s="0">
        <v>44.99</v>
      </c>
      <c r="J3279" s="0">
        <v>40</v>
      </c>
    </row>
    <row r="3280" spans="1:10" customHeight="0">
      <c r="A3280" s="0">
        <f>HYPERLINK("https://dl.dropboxusercontent.com/scl/fi/bfuiimyauyxpx9usjdpqz/ciaraisu.jpg?rlkey=b9hazdbgtc4zpioml85dt5z6q&amp;dl=0","Click to download Image")</f>
      </c>
      <c r="B3280" s="0">
        <f>HYPERLINK("https://dl.dropboxusercontent.com/scl/fi/xzhcloaepp8ovetzb7a99/size-chart-ladies-l.jpg?rlkey=vj1hoim68khcve6ageu6esm9l&amp;dl=0","Click to download SizeChart")</f>
      </c>
      <c r="C3280" s="0" t="inlineStr">
        <is>
          <t>Ciara Women's Leggings</t>
        </is>
      </c>
      <c r="D3280" s="0" t="inlineStr">
        <is>
          <t>'97267</t>
        </is>
      </c>
      <c r="E3280" s="0" t="inlineStr">
        <is>
          <t>CIARA:97267D-XL</t>
        </is>
      </c>
      <c r="F3280" s="0" t="inlineStr">
        <is>
          <t>'000000000000</t>
        </is>
      </c>
      <c r="G3280" s="0" t="inlineStr">
        <is>
          <t>WOMENS</t>
        </is>
      </c>
      <c r="H3280" s="0" t="inlineStr">
        <is>
          <t>XL</t>
        </is>
      </c>
      <c r="I3280" s="0">
        <v>44.99</v>
      </c>
      <c r="J3280" s="0">
        <v>44</v>
      </c>
    </row>
    <row r="3281" spans="1:10" customHeight="0">
      <c r="A3281" s="0">
        <f>HYPERLINK("https://dl.dropboxusercontent.com/scl/fi/bfuiimyauyxpx9usjdpqz/ciaraisu.jpg?rlkey=b9hazdbgtc4zpioml85dt5z6q&amp;dl=0","Click to download Image")</f>
      </c>
      <c r="B3281" s="0">
        <f>HYPERLINK("https://dl.dropboxusercontent.com/scl/fi/xzhcloaepp8ovetzb7a99/size-chart-ladies-l.jpg?rlkey=vj1hoim68khcve6ageu6esm9l&amp;dl=0","Click to download SizeChart")</f>
      </c>
      <c r="C3281" s="0" t="inlineStr">
        <is>
          <t>Ciara Women's Leggings</t>
        </is>
      </c>
      <c r="D3281" s="0" t="inlineStr">
        <is>
          <t>'97267</t>
        </is>
      </c>
      <c r="E3281" s="0" t="inlineStr">
        <is>
          <t>CIARA:97267E-2XL</t>
        </is>
      </c>
      <c r="F3281" s="0" t="inlineStr">
        <is>
          <t>'000000000000</t>
        </is>
      </c>
      <c r="G3281" s="0" t="inlineStr">
        <is>
          <t>WOMENS</t>
        </is>
      </c>
      <c r="H3281" s="0" t="inlineStr">
        <is>
          <t>2XL</t>
        </is>
      </c>
      <c r="I3281" s="0">
        <v>46.99</v>
      </c>
      <c r="J3281" s="0">
        <v>17</v>
      </c>
    </row>
    <row r="3282" spans="1:10" customHeight="0">
      <c r="A3282" s="0">
        <f>HYPERLINK("https://dl.dropboxusercontent.com/scl/fi/aqfoupup2310sem3u5hpe/99876af66779.jpg?rlkey=l0755yt5zdwnhpvvd91qg6h26&amp;dl=0","Click to download Image")</f>
      </c>
      <c r="B3282" s="0">
        <f>HYPERLINK("https://dl.dropboxusercontent.com/scl/fi/n7s90p50mgi5an0lgma79/size-charts-mens-standard-fit-hoodie.jpg?rlkey=l8ayub6eekx0f9kwiodagkds0&amp;dl=0","Click to download SizeChart")</f>
      </c>
      <c r="C3282" s="0" t="inlineStr">
        <is>
          <t>Brett Men's 1/2 Zip Pullover</t>
        </is>
      </c>
      <c r="D3282" s="0" t="inlineStr">
        <is>
          <t>'99876</t>
        </is>
      </c>
      <c r="E3282" s="0" t="inlineStr">
        <is>
          <t>BRETT:99876F-3XL</t>
        </is>
      </c>
      <c r="F3282" s="0" t="inlineStr">
        <is>
          <t>'000000000000</t>
        </is>
      </c>
      <c r="G3282" s="0" t="inlineStr">
        <is>
          <t>MENS</t>
        </is>
      </c>
      <c r="H3282" s="0" t="inlineStr">
        <is>
          <t>3XL</t>
        </is>
      </c>
      <c r="I3282" s="0">
        <v>61.99</v>
      </c>
      <c r="J3282" s="0">
        <v>7</v>
      </c>
    </row>
    <row r="3283" spans="1:10" customHeight="0">
      <c r="A3283" s="0">
        <f>HYPERLINK("https://dl.dropboxusercontent.com/scl/fi/ij4duiz9wnw3tp43b66w5/janey-j.jpg?rlkey=2hd37rtx6h2elhdi77422d3r2&amp;dl=0","Click to download Image")</f>
      </c>
      <c r="B3283" s="0">
        <f>HYPERLINK("https://dl.dropboxusercontent.com/scl/fi/chp7za4stor2oc5t6so1h/size-chartladies-c.jpg?rlkey=uixmecfp7d7x6gq8akipzd40k&amp;dl=0","Click to download SizeChart")</f>
      </c>
      <c r="C3283" s="0" t="inlineStr">
        <is>
          <t>Janey Women's Jacket - Removable Sleeves</t>
        </is>
      </c>
      <c r="D3283" s="0" t="inlineStr">
        <is>
          <t>'95568</t>
        </is>
      </c>
      <c r="E3283" s="0" t="inlineStr">
        <is>
          <t>JANEY FITNESS:95568A-S</t>
        </is>
      </c>
      <c r="F3283" s="0" t="inlineStr">
        <is>
          <t>'000000000000</t>
        </is>
      </c>
      <c r="G3283" s="0" t="inlineStr">
        <is>
          <t>WOMENS</t>
        </is>
      </c>
      <c r="H3283" s="0" t="inlineStr">
        <is>
          <t>S</t>
        </is>
      </c>
      <c r="I3283" s="0">
        <v>59.99</v>
      </c>
      <c r="J3283" s="0">
        <v>11</v>
      </c>
    </row>
    <row r="3284" spans="1:10" customHeight="0">
      <c r="A3284" s="0">
        <f>HYPERLINK("https://dl.dropboxusercontent.com/scl/fi/ij4duiz9wnw3tp43b66w5/janey-j.jpg?rlkey=2hd37rtx6h2elhdi77422d3r2&amp;dl=0","Click to download Image")</f>
      </c>
      <c r="B3284" s="0">
        <f>HYPERLINK("https://dl.dropboxusercontent.com/scl/fi/chp7za4stor2oc5t6so1h/size-chartladies-c.jpg?rlkey=uixmecfp7d7x6gq8akipzd40k&amp;dl=0","Click to download SizeChart")</f>
      </c>
      <c r="C3284" s="0" t="inlineStr">
        <is>
          <t>Janey Women's Jacket - Removable Sleeves</t>
        </is>
      </c>
      <c r="D3284" s="0" t="inlineStr">
        <is>
          <t>'95568</t>
        </is>
      </c>
      <c r="E3284" s="0" t="inlineStr">
        <is>
          <t>JANEY FITNESS:95568B-M</t>
        </is>
      </c>
      <c r="F3284" s="0" t="inlineStr">
        <is>
          <t>'000000000000</t>
        </is>
      </c>
      <c r="G3284" s="0" t="inlineStr">
        <is>
          <t>WOMENS</t>
        </is>
      </c>
      <c r="H3284" s="0" t="inlineStr">
        <is>
          <t>M</t>
        </is>
      </c>
      <c r="I3284" s="0">
        <v>59.99</v>
      </c>
      <c r="J3284" s="0">
        <v>13</v>
      </c>
    </row>
    <row r="3285" spans="1:10" customHeight="0">
      <c r="A3285" s="0">
        <f>HYPERLINK("https://dl.dropboxusercontent.com/scl/fi/ij4duiz9wnw3tp43b66w5/janey-j.jpg?rlkey=2hd37rtx6h2elhdi77422d3r2&amp;dl=0","Click to download Image")</f>
      </c>
      <c r="B3285" s="0">
        <f>HYPERLINK("https://dl.dropboxusercontent.com/scl/fi/chp7za4stor2oc5t6so1h/size-chartladies-c.jpg?rlkey=uixmecfp7d7x6gq8akipzd40k&amp;dl=0","Click to download SizeChart")</f>
      </c>
      <c r="C3285" s="0" t="inlineStr">
        <is>
          <t>Janey Women's Jacket - Removable Sleeves</t>
        </is>
      </c>
      <c r="D3285" s="0" t="inlineStr">
        <is>
          <t>'95568</t>
        </is>
      </c>
      <c r="E3285" s="0" t="inlineStr">
        <is>
          <t>JANEY FITNESS:95568C-L</t>
        </is>
      </c>
      <c r="F3285" s="0" t="inlineStr">
        <is>
          <t>'000000000000</t>
        </is>
      </c>
      <c r="G3285" s="0" t="inlineStr">
        <is>
          <t>WOMENS</t>
        </is>
      </c>
      <c r="H3285" s="0" t="inlineStr">
        <is>
          <t>L</t>
        </is>
      </c>
      <c r="I3285" s="0">
        <v>59.99</v>
      </c>
      <c r="J3285" s="0">
        <v>5</v>
      </c>
    </row>
    <row r="3286" spans="1:10" customHeight="0">
      <c r="A3286" s="0">
        <f>HYPERLINK("https://dl.dropboxusercontent.com/scl/fi/ij4duiz9wnw3tp43b66w5/janey-j.jpg?rlkey=2hd37rtx6h2elhdi77422d3r2&amp;dl=0","Click to download Image")</f>
      </c>
      <c r="B3286" s="0">
        <f>HYPERLINK("https://dl.dropboxusercontent.com/scl/fi/chp7za4stor2oc5t6so1h/size-chartladies-c.jpg?rlkey=uixmecfp7d7x6gq8akipzd40k&amp;dl=0","Click to download SizeChart")</f>
      </c>
      <c r="C3286" s="0" t="inlineStr">
        <is>
          <t>Janey Women's Jacket - Removable Sleeves</t>
        </is>
      </c>
      <c r="D3286" s="0" t="inlineStr">
        <is>
          <t>'95568</t>
        </is>
      </c>
      <c r="E3286" s="0" t="inlineStr">
        <is>
          <t>JANEY FITNESS:95568D-XL</t>
        </is>
      </c>
      <c r="F3286" s="0" t="inlineStr">
        <is>
          <t>'000000000000</t>
        </is>
      </c>
      <c r="G3286" s="0" t="inlineStr">
        <is>
          <t>WOMENS</t>
        </is>
      </c>
      <c r="H3286" s="0" t="inlineStr">
        <is>
          <t>XL</t>
        </is>
      </c>
      <c r="I3286" s="0">
        <v>59.99</v>
      </c>
      <c r="J3286" s="0">
        <v>25</v>
      </c>
    </row>
    <row r="3287" spans="1:10" customHeight="0">
      <c r="A3287" s="0">
        <f>HYPERLINK("https://dl.dropboxusercontent.com/scl/fi/ij4duiz9wnw3tp43b66w5/janey-j.jpg?rlkey=2hd37rtx6h2elhdi77422d3r2&amp;dl=0","Click to download Image")</f>
      </c>
      <c r="B3287" s="0">
        <f>HYPERLINK("https://dl.dropboxusercontent.com/scl/fi/chp7za4stor2oc5t6so1h/size-chartladies-c.jpg?rlkey=uixmecfp7d7x6gq8akipzd40k&amp;dl=0","Click to download SizeChart")</f>
      </c>
      <c r="C3287" s="0" t="inlineStr">
        <is>
          <t>Janey Women's Jacket - Removable Sleeves</t>
        </is>
      </c>
      <c r="D3287" s="0" t="inlineStr">
        <is>
          <t>'95568</t>
        </is>
      </c>
      <c r="E3287" s="0" t="inlineStr">
        <is>
          <t>JANEY FITNESS:95568E-2XL</t>
        </is>
      </c>
      <c r="F3287" s="0" t="inlineStr">
        <is>
          <t>'000000000000</t>
        </is>
      </c>
      <c r="G3287" s="0" t="inlineStr">
        <is>
          <t>WOMENS</t>
        </is>
      </c>
      <c r="H3287" s="0" t="inlineStr">
        <is>
          <t>2XL</t>
        </is>
      </c>
      <c r="I3287" s="0">
        <v>61.99</v>
      </c>
      <c r="J3287" s="0">
        <v>18</v>
      </c>
    </row>
    <row r="3288" spans="1:10" customHeight="0">
      <c r="A3288" s="0">
        <f>HYPERLINK("https://dl.dropboxusercontent.com/scl/fi/fewijv3zye12myo2uwfhq/youth-masks.jpg?rlkey=johp7cxaavs002037hgrkqgod&amp;dl=0","Click to download Image")</f>
      </c>
      <c r="C3288" s="0" t="inlineStr">
        <is>
          <t>Youth Printed Reusable Face Mask</t>
        </is>
      </c>
      <c r="D3288" s="0" t="inlineStr">
        <is>
          <t>'120152PK</t>
        </is>
      </c>
      <c r="E3288" s="0" t="inlineStr">
        <is>
          <t>ISU YOUTH MASK:120152PK</t>
        </is>
      </c>
      <c r="F3288" s="0" t="inlineStr">
        <is>
          <t>'000000000000</t>
        </is>
      </c>
      <c r="I3288" s="0">
        <v>59.99</v>
      </c>
      <c r="J3288" s="0">
        <v>384</v>
      </c>
    </row>
    <row r="3289" spans="1:10" customHeight="0">
      <c r="A3289" s="0">
        <f>HYPERLINK("https://dl.dropboxusercontent.com/scl/fi/zc4l0oh79qjpno6n2pwup/isaiah-02.jpg?rlkey=lrgnb8ws1j2dej6f6yfrcj1o9&amp;dl=0","Click to download Image")</f>
      </c>
      <c r="B3289" s="0">
        <f>HYPERLINK("https://dl.dropboxusercontent.com/scl/fi/z43amls9nn8usrsnhq7vp/mens-d.jpg?rlkey=qdt0qdrtkksxynpjutwrqnybd&amp;dl=0","Click to download SizeChart")</f>
      </c>
      <c r="C3289" s="0" t="inlineStr">
        <is>
          <t>Isaiah Men's 1/2 Zip Hoodie</t>
        </is>
      </c>
      <c r="D3289" s="0" t="inlineStr">
        <is>
          <t>'95942</t>
        </is>
      </c>
      <c r="E3289" s="0" t="inlineStr">
        <is>
          <t>ISAIAH:95942A-S</t>
        </is>
      </c>
      <c r="F3289" s="0" t="inlineStr">
        <is>
          <t>'000000000000</t>
        </is>
      </c>
      <c r="G3289" s="0" t="inlineStr">
        <is>
          <t>MENS</t>
        </is>
      </c>
      <c r="H3289" s="0" t="inlineStr">
        <is>
          <t>S</t>
        </is>
      </c>
      <c r="I3289" s="0">
        <v>49.99</v>
      </c>
      <c r="J3289" s="0">
        <v>22</v>
      </c>
    </row>
    <row r="3290" spans="1:10" customHeight="0">
      <c r="A3290" s="0">
        <f>HYPERLINK("https://dl.dropboxusercontent.com/scl/fi/zc4l0oh79qjpno6n2pwup/isaiah-02.jpg?rlkey=lrgnb8ws1j2dej6f6yfrcj1o9&amp;dl=0","Click to download Image")</f>
      </c>
      <c r="B3290" s="0">
        <f>HYPERLINK("https://dl.dropboxusercontent.com/scl/fi/z43amls9nn8usrsnhq7vp/mens-d.jpg?rlkey=qdt0qdrtkksxynpjutwrqnybd&amp;dl=0","Click to download SizeChart")</f>
      </c>
      <c r="C3290" s="0" t="inlineStr">
        <is>
          <t>Isaiah Men's 1/2 Zip Hoodie</t>
        </is>
      </c>
      <c r="D3290" s="0" t="inlineStr">
        <is>
          <t>'95942</t>
        </is>
      </c>
      <c r="E3290" s="0" t="inlineStr">
        <is>
          <t>ISAIAH:95942B-M</t>
        </is>
      </c>
      <c r="F3290" s="0" t="inlineStr">
        <is>
          <t>'000000000000</t>
        </is>
      </c>
      <c r="G3290" s="0" t="inlineStr">
        <is>
          <t>MENS</t>
        </is>
      </c>
      <c r="H3290" s="0" t="inlineStr">
        <is>
          <t>M</t>
        </is>
      </c>
      <c r="I3290" s="0">
        <v>49.99</v>
      </c>
      <c r="J3290" s="0">
        <v>29</v>
      </c>
    </row>
    <row r="3291" spans="1:10" customHeight="0">
      <c r="A3291" s="0">
        <f>HYPERLINK("https://dl.dropboxusercontent.com/scl/fi/zc4l0oh79qjpno6n2pwup/isaiah-02.jpg?rlkey=lrgnb8ws1j2dej6f6yfrcj1o9&amp;dl=0","Click to download Image")</f>
      </c>
      <c r="B3291" s="0">
        <f>HYPERLINK("https://dl.dropboxusercontent.com/scl/fi/z43amls9nn8usrsnhq7vp/mens-d.jpg?rlkey=qdt0qdrtkksxynpjutwrqnybd&amp;dl=0","Click to download SizeChart")</f>
      </c>
      <c r="C3291" s="0" t="inlineStr">
        <is>
          <t>Isaiah Men's 1/2 Zip Hoodie</t>
        </is>
      </c>
      <c r="D3291" s="0" t="inlineStr">
        <is>
          <t>'95942</t>
        </is>
      </c>
      <c r="E3291" s="0" t="inlineStr">
        <is>
          <t>ISAIAH:95942D-XL</t>
        </is>
      </c>
      <c r="F3291" s="0" t="inlineStr">
        <is>
          <t>'000000000000</t>
        </is>
      </c>
      <c r="G3291" s="0" t="inlineStr">
        <is>
          <t>MENS</t>
        </is>
      </c>
      <c r="H3291" s="0" t="inlineStr">
        <is>
          <t>XL</t>
        </is>
      </c>
      <c r="I3291" s="0">
        <v>49.99</v>
      </c>
      <c r="J3291" s="0">
        <v>27</v>
      </c>
    </row>
    <row r="3292" spans="1:10" customHeight="0">
      <c r="A3292" s="0">
        <f>HYPERLINK("https://dl.dropboxusercontent.com/scl/fi/zc4l0oh79qjpno6n2pwup/isaiah-02.jpg?rlkey=lrgnb8ws1j2dej6f6yfrcj1o9&amp;dl=0","Click to download Image")</f>
      </c>
      <c r="B3292" s="0">
        <f>HYPERLINK("https://dl.dropboxusercontent.com/scl/fi/z43amls9nn8usrsnhq7vp/mens-d.jpg?rlkey=qdt0qdrtkksxynpjutwrqnybd&amp;dl=0","Click to download SizeChart")</f>
      </c>
      <c r="C3292" s="0" t="inlineStr">
        <is>
          <t>Isaiah Men's 1/2 Zip Hoodie</t>
        </is>
      </c>
      <c r="D3292" s="0" t="inlineStr">
        <is>
          <t>'95942</t>
        </is>
      </c>
      <c r="E3292" s="0" t="inlineStr">
        <is>
          <t>ISAIAH:95942E-2X</t>
        </is>
      </c>
      <c r="F3292" s="0" t="inlineStr">
        <is>
          <t>'000000000000</t>
        </is>
      </c>
      <c r="G3292" s="0" t="inlineStr">
        <is>
          <t>MENS</t>
        </is>
      </c>
      <c r="H3292" s="0" t="inlineStr">
        <is>
          <t>2XL</t>
        </is>
      </c>
      <c r="I3292" s="0">
        <v>51.99</v>
      </c>
      <c r="J3292" s="0">
        <v>27</v>
      </c>
    </row>
    <row r="3293" spans="1:10" customHeight="0">
      <c r="A3293" s="0">
        <f>HYPERLINK("https://dl.dropboxusercontent.com/scl/fi/zc4l0oh79qjpno6n2pwup/isaiah-02.jpg?rlkey=lrgnb8ws1j2dej6f6yfrcj1o9&amp;dl=0","Click to download Image")</f>
      </c>
      <c r="B3293" s="0">
        <f>HYPERLINK("https://dl.dropboxusercontent.com/scl/fi/z43amls9nn8usrsnhq7vp/mens-d.jpg?rlkey=qdt0qdrtkksxynpjutwrqnybd&amp;dl=0","Click to download SizeChart")</f>
      </c>
      <c r="C3293" s="0" t="inlineStr">
        <is>
          <t>Isaiah Men's 1/2 Zip Hoodie</t>
        </is>
      </c>
      <c r="D3293" s="0" t="inlineStr">
        <is>
          <t>'95942</t>
        </is>
      </c>
      <c r="E3293" s="0" t="inlineStr">
        <is>
          <t>ISAIAH:95942F-3X</t>
        </is>
      </c>
      <c r="F3293" s="0" t="inlineStr">
        <is>
          <t>'000000000000</t>
        </is>
      </c>
      <c r="G3293" s="0" t="inlineStr">
        <is>
          <t>MENS</t>
        </is>
      </c>
      <c r="H3293" s="0" t="inlineStr">
        <is>
          <t>3XL</t>
        </is>
      </c>
      <c r="I3293" s="0">
        <v>51.99</v>
      </c>
      <c r="J3293" s="0">
        <v>18</v>
      </c>
    </row>
    <row r="3294" spans="1:10" customHeight="0">
      <c r="A3294" s="0">
        <f>HYPERLINK("https://dl.dropboxusercontent.com/scl/fi/obgjt6tivo73j0hmz7lsj/ingrid-01.jpg?rlkey=9fzjjn3yph6ci13qxllyzitud&amp;dl=0","Click to download Image")</f>
      </c>
      <c r="B3294" s="0">
        <f>HYPERLINK("https://dl.dropboxusercontent.com/scl/fi/b0k2098ob85nikn3rt9rg/size-chartinfant-toddler-b.jpg?rlkey=62lkrcem1ak7sf64rk842ux8a&amp;dl=0","Click to download SizeChart")</f>
      </c>
      <c r="C3294" s="0" t="inlineStr">
        <is>
          <t>Ingrid Infant Sundress</t>
        </is>
      </c>
      <c r="D3294" s="0" t="inlineStr">
        <is>
          <t>'99841</t>
        </is>
      </c>
      <c r="E3294" s="0" t="inlineStr">
        <is>
          <t>INGRID:99841-6M</t>
        </is>
      </c>
      <c r="F3294" s="0" t="inlineStr">
        <is>
          <t>'000000000000</t>
        </is>
      </c>
      <c r="G3294" s="0" t="inlineStr">
        <is>
          <t>INFANT</t>
        </is>
      </c>
      <c r="H3294" s="0" t="inlineStr">
        <is>
          <t>6M</t>
        </is>
      </c>
      <c r="I3294" s="0">
        <v>26.99</v>
      </c>
      <c r="J3294" s="0">
        <v>45</v>
      </c>
    </row>
    <row r="3295" spans="1:10" customHeight="0">
      <c r="A3295" s="0">
        <f>HYPERLINK("https://dl.dropboxusercontent.com/scl/fi/obgjt6tivo73j0hmz7lsj/ingrid-01.jpg?rlkey=9fzjjn3yph6ci13qxllyzitud&amp;dl=0","Click to download Image")</f>
      </c>
      <c r="B3295" s="0">
        <f>HYPERLINK("https://dl.dropboxusercontent.com/scl/fi/b0k2098ob85nikn3rt9rg/size-chartinfant-toddler-b.jpg?rlkey=62lkrcem1ak7sf64rk842ux8a&amp;dl=0","Click to download SizeChart")</f>
      </c>
      <c r="C3295" s="0" t="inlineStr">
        <is>
          <t>Ingrid Infant Sundress</t>
        </is>
      </c>
      <c r="D3295" s="0" t="inlineStr">
        <is>
          <t>'99841</t>
        </is>
      </c>
      <c r="E3295" s="0" t="inlineStr">
        <is>
          <t>INGRID:99841-12M</t>
        </is>
      </c>
      <c r="F3295" s="0" t="inlineStr">
        <is>
          <t>'000000000000</t>
        </is>
      </c>
      <c r="G3295" s="0" t="inlineStr">
        <is>
          <t>INFANT</t>
        </is>
      </c>
      <c r="H3295" s="0" t="inlineStr">
        <is>
          <t>12M</t>
        </is>
      </c>
      <c r="I3295" s="0">
        <v>26.99</v>
      </c>
      <c r="J3295" s="0">
        <v>31</v>
      </c>
    </row>
    <row r="3296" spans="1:10" customHeight="0">
      <c r="A3296" s="0">
        <f>HYPERLINK("https://dl.dropboxusercontent.com/scl/fi/obgjt6tivo73j0hmz7lsj/ingrid-01.jpg?rlkey=9fzjjn3yph6ci13qxllyzitud&amp;dl=0","Click to download Image")</f>
      </c>
      <c r="B3296" s="0">
        <f>HYPERLINK("https://dl.dropboxusercontent.com/scl/fi/b0k2098ob85nikn3rt9rg/size-chartinfant-toddler-b.jpg?rlkey=62lkrcem1ak7sf64rk842ux8a&amp;dl=0","Click to download SizeChart")</f>
      </c>
      <c r="C3296" s="0" t="inlineStr">
        <is>
          <t>Ingrid Infant Sundress</t>
        </is>
      </c>
      <c r="D3296" s="0" t="inlineStr">
        <is>
          <t>'99841</t>
        </is>
      </c>
      <c r="E3296" s="0" t="inlineStr">
        <is>
          <t>INGRID:99841-18M</t>
        </is>
      </c>
      <c r="F3296" s="0" t="inlineStr">
        <is>
          <t>'000000000000</t>
        </is>
      </c>
      <c r="G3296" s="0" t="inlineStr">
        <is>
          <t>INFANT</t>
        </is>
      </c>
      <c r="H3296" s="0" t="inlineStr">
        <is>
          <t>18M</t>
        </is>
      </c>
      <c r="I3296" s="0">
        <v>26.99</v>
      </c>
      <c r="J3296" s="0">
        <v>6</v>
      </c>
    </row>
    <row r="3297" spans="1:10" customHeight="0">
      <c r="A3297" s="0">
        <f>HYPERLINK("https://dl.dropboxusercontent.com/scl/fi/obgjt6tivo73j0hmz7lsj/ingrid-01.jpg?rlkey=9fzjjn3yph6ci13qxllyzitud&amp;dl=0","Click to download Image")</f>
      </c>
      <c r="B3297" s="0">
        <f>HYPERLINK("https://dl.dropboxusercontent.com/scl/fi/b0k2098ob85nikn3rt9rg/size-chartinfant-toddler-b.jpg?rlkey=62lkrcem1ak7sf64rk842ux8a&amp;dl=0","Click to download SizeChart")</f>
      </c>
      <c r="C3297" s="0" t="inlineStr">
        <is>
          <t>Ingrid Infant Sundress</t>
        </is>
      </c>
      <c r="D3297" s="0" t="inlineStr">
        <is>
          <t>'99841</t>
        </is>
      </c>
      <c r="E3297" s="0" t="inlineStr">
        <is>
          <t>INGRID:99841-24M</t>
        </is>
      </c>
      <c r="F3297" s="0" t="inlineStr">
        <is>
          <t>'000000000000</t>
        </is>
      </c>
      <c r="G3297" s="0" t="inlineStr">
        <is>
          <t>INFANT</t>
        </is>
      </c>
      <c r="H3297" s="0" t="inlineStr">
        <is>
          <t>24M</t>
        </is>
      </c>
      <c r="I3297" s="0">
        <v>26.99</v>
      </c>
      <c r="J3297" s="0">
        <v>4</v>
      </c>
    </row>
    <row r="3298" spans="1:10" customHeight="0">
      <c r="A3298" s="0">
        <f>HYPERLINK("https://dl.dropboxusercontent.com/scl/fi/zjlptl8q5wv811ljk8eyv/isu-premium.jpg?rlkey=ppy6nai389atqb969rlsiys8b&amp;dl=0","Click to download Image")</f>
      </c>
      <c r="C3298" s="0" t="inlineStr">
        <is>
          <t>Premium Printed Reusable Face Mask 6pk</t>
        </is>
      </c>
      <c r="D3298" s="0" t="inlineStr">
        <is>
          <t>'119024PK</t>
        </is>
      </c>
      <c r="E3298" s="0" t="inlineStr">
        <is>
          <t>ISU PREMIUM MASK:119024PK</t>
        </is>
      </c>
      <c r="F3298" s="0" t="inlineStr">
        <is>
          <t>'000000000000</t>
        </is>
      </c>
      <c r="I3298" s="0">
        <v>89.99</v>
      </c>
      <c r="J3298" s="0">
        <v>88</v>
      </c>
    </row>
    <row r="3299" spans="1:10" customHeight="0">
      <c r="A3299" s="0">
        <f>HYPERLINK("https://dl.dropboxusercontent.com/scl/fi/3evpior3g1x67qkn70eqr/95580fa.jpg?rlkey=sjs7u7z2jyzasuxh5yp7somah&amp;dl=0","Click to download Image")</f>
      </c>
      <c r="B3299" s="0">
        <f>HYPERLINK("https://dl.dropboxusercontent.com/scl/fi/uw0qbgrnvbk4n1ckzuum4/size-chartladies-c.jpg?rlkey=onbcuj5lks3c8qnm7jfk5sv9j&amp;dl=0","Click to download SizeChart")</f>
      </c>
      <c r="C3299" s="0" t="inlineStr">
        <is>
          <t>Blitz Women's Jacket</t>
        </is>
      </c>
      <c r="D3299" s="0" t="inlineStr">
        <is>
          <t>'95580</t>
        </is>
      </c>
      <c r="E3299" s="0" t="inlineStr">
        <is>
          <t>BLITZ:95580A-S</t>
        </is>
      </c>
      <c r="F3299" s="0" t="inlineStr">
        <is>
          <t>'000000000000</t>
        </is>
      </c>
      <c r="G3299" s="0" t="inlineStr">
        <is>
          <t>WOMENS</t>
        </is>
      </c>
      <c r="H3299" s="0" t="inlineStr">
        <is>
          <t>S</t>
        </is>
      </c>
      <c r="I3299" s="0">
        <v>45.99</v>
      </c>
      <c r="J3299" s="0">
        <v>19</v>
      </c>
    </row>
    <row r="3300" spans="1:10" customHeight="0">
      <c r="A3300" s="0">
        <f>HYPERLINK("https://dl.dropboxusercontent.com/scl/fi/3evpior3g1x67qkn70eqr/95580fa.jpg?rlkey=sjs7u7z2jyzasuxh5yp7somah&amp;dl=0","Click to download Image")</f>
      </c>
      <c r="B3300" s="0">
        <f>HYPERLINK("https://dl.dropboxusercontent.com/scl/fi/uw0qbgrnvbk4n1ckzuum4/size-chartladies-c.jpg?rlkey=onbcuj5lks3c8qnm7jfk5sv9j&amp;dl=0","Click to download SizeChart")</f>
      </c>
      <c r="C3300" s="0" t="inlineStr">
        <is>
          <t>Blitz Women's Jacket</t>
        </is>
      </c>
      <c r="D3300" s="0" t="inlineStr">
        <is>
          <t>'95580</t>
        </is>
      </c>
      <c r="E3300" s="0" t="inlineStr">
        <is>
          <t>BLITZ:95580B-M</t>
        </is>
      </c>
      <c r="F3300" s="0" t="inlineStr">
        <is>
          <t>'000000000000</t>
        </is>
      </c>
      <c r="G3300" s="0" t="inlineStr">
        <is>
          <t>WOMENS</t>
        </is>
      </c>
      <c r="H3300" s="0" t="inlineStr">
        <is>
          <t>M</t>
        </is>
      </c>
      <c r="I3300" s="0">
        <v>45.99</v>
      </c>
      <c r="J3300" s="0">
        <v>0</v>
      </c>
    </row>
    <row r="3301" spans="1:10" customHeight="0">
      <c r="A3301" s="0">
        <f>HYPERLINK("https://dl.dropboxusercontent.com/scl/fi/3evpior3g1x67qkn70eqr/95580fa.jpg?rlkey=sjs7u7z2jyzasuxh5yp7somah&amp;dl=0","Click to download Image")</f>
      </c>
      <c r="B3301" s="0">
        <f>HYPERLINK("https://dl.dropboxusercontent.com/scl/fi/uw0qbgrnvbk4n1ckzuum4/size-chartladies-c.jpg?rlkey=onbcuj5lks3c8qnm7jfk5sv9j&amp;dl=0","Click to download SizeChart")</f>
      </c>
      <c r="C3301" s="0" t="inlineStr">
        <is>
          <t>Blitz Women's Jacket</t>
        </is>
      </c>
      <c r="D3301" s="0" t="inlineStr">
        <is>
          <t>'95580</t>
        </is>
      </c>
      <c r="E3301" s="0" t="inlineStr">
        <is>
          <t>BLITZ:95580C-L</t>
        </is>
      </c>
      <c r="F3301" s="0" t="inlineStr">
        <is>
          <t>'000000000000</t>
        </is>
      </c>
      <c r="G3301" s="0" t="inlineStr">
        <is>
          <t>WOMENS</t>
        </is>
      </c>
      <c r="H3301" s="0" t="inlineStr">
        <is>
          <t>L</t>
        </is>
      </c>
      <c r="I3301" s="0">
        <v>45.99</v>
      </c>
      <c r="J3301" s="0">
        <v>41</v>
      </c>
    </row>
    <row r="3302" spans="1:10" customHeight="0">
      <c r="A3302" s="0">
        <f>HYPERLINK("https://dl.dropboxusercontent.com/scl/fi/3evpior3g1x67qkn70eqr/95580fa.jpg?rlkey=sjs7u7z2jyzasuxh5yp7somah&amp;dl=0","Click to download Image")</f>
      </c>
      <c r="B3302" s="0">
        <f>HYPERLINK("https://dl.dropboxusercontent.com/scl/fi/uw0qbgrnvbk4n1ckzuum4/size-chartladies-c.jpg?rlkey=onbcuj5lks3c8qnm7jfk5sv9j&amp;dl=0","Click to download SizeChart")</f>
      </c>
      <c r="C3302" s="0" t="inlineStr">
        <is>
          <t>Blitz Women's Jacket</t>
        </is>
      </c>
      <c r="D3302" s="0" t="inlineStr">
        <is>
          <t>'95580</t>
        </is>
      </c>
      <c r="E3302" s="0" t="inlineStr">
        <is>
          <t>BLITZ:95580D-XL</t>
        </is>
      </c>
      <c r="F3302" s="0" t="inlineStr">
        <is>
          <t>'000000000000</t>
        </is>
      </c>
      <c r="G3302" s="0" t="inlineStr">
        <is>
          <t>WOMENS</t>
        </is>
      </c>
      <c r="H3302" s="0" t="inlineStr">
        <is>
          <t>XL</t>
        </is>
      </c>
      <c r="I3302" s="0">
        <v>45.99</v>
      </c>
      <c r="J3302" s="0">
        <v>50</v>
      </c>
    </row>
    <row r="3303" spans="1:10" customHeight="0">
      <c r="A3303" s="0">
        <f>HYPERLINK("https://dl.dropboxusercontent.com/scl/fi/3evpior3g1x67qkn70eqr/95580fa.jpg?rlkey=sjs7u7z2jyzasuxh5yp7somah&amp;dl=0","Click to download Image")</f>
      </c>
      <c r="B3303" s="0">
        <f>HYPERLINK("https://dl.dropboxusercontent.com/scl/fi/uw0qbgrnvbk4n1ckzuum4/size-chartladies-c.jpg?rlkey=onbcuj5lks3c8qnm7jfk5sv9j&amp;dl=0","Click to download SizeChart")</f>
      </c>
      <c r="C3303" s="0" t="inlineStr">
        <is>
          <t>Blitz Women's Jacket</t>
        </is>
      </c>
      <c r="D3303" s="0" t="inlineStr">
        <is>
          <t>'95580</t>
        </is>
      </c>
      <c r="E3303" s="0" t="inlineStr">
        <is>
          <t>BLITZ:95580E-2XL</t>
        </is>
      </c>
      <c r="F3303" s="0" t="inlineStr">
        <is>
          <t>'000000000000</t>
        </is>
      </c>
      <c r="G3303" s="0" t="inlineStr">
        <is>
          <t>WOMENS</t>
        </is>
      </c>
      <c r="H3303" s="0" t="inlineStr">
        <is>
          <t>2XL</t>
        </is>
      </c>
      <c r="I3303" s="0">
        <v>45.99</v>
      </c>
      <c r="J3303" s="0">
        <v>5</v>
      </c>
    </row>
    <row r="3304" spans="1:10" customHeight="0">
      <c r="A3304" s="0">
        <f>HYPERLINK("https://dl.dropboxusercontent.com/scl/fi/n4tti9e6gl3o50yjza302/98862af.jpg?rlkey=miyd5jyllbqa26161hmnb2xx4&amp;dl=0","Click to download Image")</f>
      </c>
      <c r="B3304" s="0">
        <f>HYPERLINK("https://dl.dropboxusercontent.com/scl/fi/auzd2zpf5s5g8fyik7pk1/mens-a.jpg?rlkey=tdtia9o2l5gtyp72w4tflg8ww&amp;dl=0","Click to download SizeChart")</f>
      </c>
      <c r="C3304" s="0" t="inlineStr">
        <is>
          <t>Bryan Men's Polo</t>
        </is>
      </c>
      <c r="D3304" s="0" t="inlineStr">
        <is>
          <t>'98862</t>
        </is>
      </c>
      <c r="E3304" s="0" t="inlineStr">
        <is>
          <t>BRYAN:98862A-S</t>
        </is>
      </c>
      <c r="F3304" s="0" t="inlineStr">
        <is>
          <t>'000000000000</t>
        </is>
      </c>
      <c r="G3304" s="0" t="inlineStr">
        <is>
          <t>MENS</t>
        </is>
      </c>
      <c r="H3304" s="0" t="inlineStr">
        <is>
          <t>S</t>
        </is>
      </c>
      <c r="I3304" s="0">
        <v>49.99</v>
      </c>
      <c r="J3304" s="0">
        <v>30</v>
      </c>
    </row>
    <row r="3305" spans="1:10" customHeight="0">
      <c r="A3305" s="0">
        <f>HYPERLINK("https://dl.dropboxusercontent.com/scl/fi/n4tti9e6gl3o50yjza302/98862af.jpg?rlkey=miyd5jyllbqa26161hmnb2xx4&amp;dl=0","Click to download Image")</f>
      </c>
      <c r="B3305" s="0">
        <f>HYPERLINK("https://dl.dropboxusercontent.com/scl/fi/auzd2zpf5s5g8fyik7pk1/mens-a.jpg?rlkey=tdtia9o2l5gtyp72w4tflg8ww&amp;dl=0","Click to download SizeChart")</f>
      </c>
      <c r="C3305" s="0" t="inlineStr">
        <is>
          <t>Bryan Men's Polo</t>
        </is>
      </c>
      <c r="D3305" s="0" t="inlineStr">
        <is>
          <t>'98862</t>
        </is>
      </c>
      <c r="E3305" s="0" t="inlineStr">
        <is>
          <t>BRYAN:98862B-M</t>
        </is>
      </c>
      <c r="F3305" s="0" t="inlineStr">
        <is>
          <t>'000000000000</t>
        </is>
      </c>
      <c r="G3305" s="0" t="inlineStr">
        <is>
          <t>MENS</t>
        </is>
      </c>
      <c r="H3305" s="0" t="inlineStr">
        <is>
          <t>M</t>
        </is>
      </c>
      <c r="I3305" s="0">
        <v>49.99</v>
      </c>
      <c r="J3305" s="0">
        <v>34</v>
      </c>
    </row>
    <row r="3306" spans="1:10" customHeight="0">
      <c r="A3306" s="0">
        <f>HYPERLINK("https://dl.dropboxusercontent.com/scl/fi/n4tti9e6gl3o50yjza302/98862af.jpg?rlkey=miyd5jyllbqa26161hmnb2xx4&amp;dl=0","Click to download Image")</f>
      </c>
      <c r="B3306" s="0">
        <f>HYPERLINK("https://dl.dropboxusercontent.com/scl/fi/auzd2zpf5s5g8fyik7pk1/mens-a.jpg?rlkey=tdtia9o2l5gtyp72w4tflg8ww&amp;dl=0","Click to download SizeChart")</f>
      </c>
      <c r="C3306" s="0" t="inlineStr">
        <is>
          <t>Bryan Men's Polo</t>
        </is>
      </c>
      <c r="D3306" s="0" t="inlineStr">
        <is>
          <t>'98862</t>
        </is>
      </c>
      <c r="E3306" s="0" t="inlineStr">
        <is>
          <t>BRYAN:98862C-L</t>
        </is>
      </c>
      <c r="F3306" s="0" t="inlineStr">
        <is>
          <t>'000000000000</t>
        </is>
      </c>
      <c r="G3306" s="0" t="inlineStr">
        <is>
          <t>MENS</t>
        </is>
      </c>
      <c r="H3306" s="0" t="inlineStr">
        <is>
          <t>L</t>
        </is>
      </c>
      <c r="I3306" s="0">
        <v>49.99</v>
      </c>
      <c r="J3306" s="0">
        <v>36</v>
      </c>
    </row>
    <row r="3307" spans="1:10" customHeight="0">
      <c r="A3307" s="0">
        <f>HYPERLINK("https://dl.dropboxusercontent.com/scl/fi/n4tti9e6gl3o50yjza302/98862af.jpg?rlkey=miyd5jyllbqa26161hmnb2xx4&amp;dl=0","Click to download Image")</f>
      </c>
      <c r="B3307" s="0">
        <f>HYPERLINK("https://dl.dropboxusercontent.com/scl/fi/auzd2zpf5s5g8fyik7pk1/mens-a.jpg?rlkey=tdtia9o2l5gtyp72w4tflg8ww&amp;dl=0","Click to download SizeChart")</f>
      </c>
      <c r="C3307" s="0" t="inlineStr">
        <is>
          <t>Bryan Men's Polo</t>
        </is>
      </c>
      <c r="D3307" s="0" t="inlineStr">
        <is>
          <t>'98862</t>
        </is>
      </c>
      <c r="E3307" s="0" t="inlineStr">
        <is>
          <t>BRYAN:98862D-XL</t>
        </is>
      </c>
      <c r="F3307" s="0" t="inlineStr">
        <is>
          <t>'000000000000</t>
        </is>
      </c>
      <c r="G3307" s="0" t="inlineStr">
        <is>
          <t>MENS</t>
        </is>
      </c>
      <c r="H3307" s="0" t="inlineStr">
        <is>
          <t>XL</t>
        </is>
      </c>
      <c r="I3307" s="0">
        <v>49.99</v>
      </c>
      <c r="J3307" s="0">
        <v>30</v>
      </c>
    </row>
    <row r="3308" spans="1:10" customHeight="0">
      <c r="A3308" s="0">
        <f>HYPERLINK("https://dl.dropboxusercontent.com/scl/fi/n4tti9e6gl3o50yjza302/98862af.jpg?rlkey=miyd5jyllbqa26161hmnb2xx4&amp;dl=0","Click to download Image")</f>
      </c>
      <c r="B3308" s="0">
        <f>HYPERLINK("https://dl.dropboxusercontent.com/scl/fi/auzd2zpf5s5g8fyik7pk1/mens-a.jpg?rlkey=tdtia9o2l5gtyp72w4tflg8ww&amp;dl=0","Click to download SizeChart")</f>
      </c>
      <c r="C3308" s="0" t="inlineStr">
        <is>
          <t>Bryan Men's Polo</t>
        </is>
      </c>
      <c r="D3308" s="0" t="inlineStr">
        <is>
          <t>'98862</t>
        </is>
      </c>
      <c r="E3308" s="0" t="inlineStr">
        <is>
          <t>BRYAN:98862E-2XL</t>
        </is>
      </c>
      <c r="F3308" s="0" t="inlineStr">
        <is>
          <t>'000000000000</t>
        </is>
      </c>
      <c r="G3308" s="0" t="inlineStr">
        <is>
          <t>MENS</t>
        </is>
      </c>
      <c r="H3308" s="0" t="inlineStr">
        <is>
          <t>2XL</t>
        </is>
      </c>
      <c r="I3308" s="0">
        <v>51.99</v>
      </c>
      <c r="J3308" s="0">
        <v>26</v>
      </c>
    </row>
    <row r="3309" spans="1:10" customHeight="0">
      <c r="A3309" s="0">
        <f>HYPERLINK("https://dl.dropboxusercontent.com/scl/fi/n4tti9e6gl3o50yjza302/98862af.jpg?rlkey=miyd5jyllbqa26161hmnb2xx4&amp;dl=0","Click to download Image")</f>
      </c>
      <c r="B3309" s="0">
        <f>HYPERLINK("https://dl.dropboxusercontent.com/scl/fi/auzd2zpf5s5g8fyik7pk1/mens-a.jpg?rlkey=tdtia9o2l5gtyp72w4tflg8ww&amp;dl=0","Click to download SizeChart")</f>
      </c>
      <c r="C3309" s="0" t="inlineStr">
        <is>
          <t>Bryan Men's Polo</t>
        </is>
      </c>
      <c r="D3309" s="0" t="inlineStr">
        <is>
          <t>'98862</t>
        </is>
      </c>
      <c r="E3309" s="0" t="inlineStr">
        <is>
          <t>BRYAN:98862F-3XL</t>
        </is>
      </c>
      <c r="F3309" s="0" t="inlineStr">
        <is>
          <t>'000000000000</t>
        </is>
      </c>
      <c r="G3309" s="0" t="inlineStr">
        <is>
          <t>MENS</t>
        </is>
      </c>
      <c r="H3309" s="0" t="inlineStr">
        <is>
          <t>3XL</t>
        </is>
      </c>
      <c r="I3309" s="0">
        <v>51.99</v>
      </c>
      <c r="J3309" s="0">
        <v>24</v>
      </c>
    </row>
    <row r="3310" spans="1:10" customHeight="0">
      <c r="A3310" s="0">
        <f>HYPERLINK("https://dl.dropboxusercontent.com/scl/fi/0xpeqxtgbsesxf1fl8ogj/90790af.jpg?rlkey=8lwhvbt8m4m2cb0ajpe0filjt&amp;dl=0","Click to download Image")</f>
      </c>
      <c r="B3310" s="0">
        <f>HYPERLINK("https://dl.dropboxusercontent.com/scl/fi/r48gjyhfhmo1e0m7ndaev/mens-a.jpg?rlkey=z0tccthvfqj7wq9fnl1rs7j34&amp;dl=0","Click to download SizeChart")</f>
      </c>
      <c r="C3310" s="0" t="inlineStr">
        <is>
          <t>Bowman Men's Jacket</t>
        </is>
      </c>
      <c r="D3310" s="0" t="inlineStr">
        <is>
          <t>'95584</t>
        </is>
      </c>
      <c r="E3310" s="0" t="inlineStr">
        <is>
          <t>BOWMAN:95584A-S</t>
        </is>
      </c>
      <c r="F3310" s="0" t="inlineStr">
        <is>
          <t>'000000000000</t>
        </is>
      </c>
      <c r="G3310" s="0" t="inlineStr">
        <is>
          <t>MENS</t>
        </is>
      </c>
      <c r="H3310" s="0" t="inlineStr">
        <is>
          <t>S</t>
        </is>
      </c>
      <c r="I3310" s="0">
        <v>59.99</v>
      </c>
      <c r="J3310" s="0">
        <v>22</v>
      </c>
    </row>
    <row r="3311" spans="1:10" customHeight="0">
      <c r="A3311" s="0">
        <f>HYPERLINK("https://dl.dropboxusercontent.com/scl/fi/0xpeqxtgbsesxf1fl8ogj/90790af.jpg?rlkey=8lwhvbt8m4m2cb0ajpe0filjt&amp;dl=0","Click to download Image")</f>
      </c>
      <c r="B3311" s="0">
        <f>HYPERLINK("https://dl.dropboxusercontent.com/scl/fi/r48gjyhfhmo1e0m7ndaev/mens-a.jpg?rlkey=z0tccthvfqj7wq9fnl1rs7j34&amp;dl=0","Click to download SizeChart")</f>
      </c>
      <c r="C3311" s="0" t="inlineStr">
        <is>
          <t>Bowman Men's Jacket</t>
        </is>
      </c>
      <c r="D3311" s="0" t="inlineStr">
        <is>
          <t>'95584</t>
        </is>
      </c>
      <c r="E3311" s="0" t="inlineStr">
        <is>
          <t>BOWMAN:95584B-M</t>
        </is>
      </c>
      <c r="F3311" s="0" t="inlineStr">
        <is>
          <t>'000000000000</t>
        </is>
      </c>
      <c r="G3311" s="0" t="inlineStr">
        <is>
          <t>MENS</t>
        </is>
      </c>
      <c r="H3311" s="0" t="inlineStr">
        <is>
          <t>M</t>
        </is>
      </c>
      <c r="I3311" s="0">
        <v>59.99</v>
      </c>
      <c r="J3311" s="0">
        <v>11</v>
      </c>
    </row>
    <row r="3312" spans="1:10" customHeight="0">
      <c r="A3312" s="0">
        <f>HYPERLINK("https://dl.dropboxusercontent.com/scl/fi/0xpeqxtgbsesxf1fl8ogj/90790af.jpg?rlkey=8lwhvbt8m4m2cb0ajpe0filjt&amp;dl=0","Click to download Image")</f>
      </c>
      <c r="B3312" s="0">
        <f>HYPERLINK("https://dl.dropboxusercontent.com/scl/fi/r48gjyhfhmo1e0m7ndaev/mens-a.jpg?rlkey=z0tccthvfqj7wq9fnl1rs7j34&amp;dl=0","Click to download SizeChart")</f>
      </c>
      <c r="C3312" s="0" t="inlineStr">
        <is>
          <t>Bowman Men's Jacket</t>
        </is>
      </c>
      <c r="D3312" s="0" t="inlineStr">
        <is>
          <t>'95584</t>
        </is>
      </c>
      <c r="E3312" s="0" t="inlineStr">
        <is>
          <t>BOWMAN:95584C-L</t>
        </is>
      </c>
      <c r="F3312" s="0" t="inlineStr">
        <is>
          <t>'000000000000</t>
        </is>
      </c>
      <c r="G3312" s="0" t="inlineStr">
        <is>
          <t>MENS</t>
        </is>
      </c>
      <c r="H3312" s="0" t="inlineStr">
        <is>
          <t>L</t>
        </is>
      </c>
      <c r="I3312" s="0">
        <v>59.99</v>
      </c>
      <c r="J3312" s="0">
        <v>5</v>
      </c>
    </row>
    <row r="3313" spans="1:10" customHeight="0">
      <c r="A3313" s="0">
        <f>HYPERLINK("https://dl.dropboxusercontent.com/scl/fi/0xpeqxtgbsesxf1fl8ogj/90790af.jpg?rlkey=8lwhvbt8m4m2cb0ajpe0filjt&amp;dl=0","Click to download Image")</f>
      </c>
      <c r="B3313" s="0">
        <f>HYPERLINK("https://dl.dropboxusercontent.com/scl/fi/r48gjyhfhmo1e0m7ndaev/mens-a.jpg?rlkey=z0tccthvfqj7wq9fnl1rs7j34&amp;dl=0","Click to download SizeChart")</f>
      </c>
      <c r="C3313" s="0" t="inlineStr">
        <is>
          <t>Bowman Men's Jacket</t>
        </is>
      </c>
      <c r="D3313" s="0" t="inlineStr">
        <is>
          <t>'95584</t>
        </is>
      </c>
      <c r="E3313" s="0" t="inlineStr">
        <is>
          <t>BOWMAN:95584D-XL</t>
        </is>
      </c>
      <c r="F3313" s="0" t="inlineStr">
        <is>
          <t>'000000000000</t>
        </is>
      </c>
      <c r="G3313" s="0" t="inlineStr">
        <is>
          <t>MENS</t>
        </is>
      </c>
      <c r="H3313" s="0" t="inlineStr">
        <is>
          <t>XL</t>
        </is>
      </c>
      <c r="I3313" s="0">
        <v>59.99</v>
      </c>
      <c r="J3313" s="0">
        <v>10</v>
      </c>
    </row>
    <row r="3314" spans="1:10" customHeight="0">
      <c r="A3314" s="0">
        <f>HYPERLINK("https://dl.dropboxusercontent.com/scl/fi/0xpeqxtgbsesxf1fl8ogj/90790af.jpg?rlkey=8lwhvbt8m4m2cb0ajpe0filjt&amp;dl=0","Click to download Image")</f>
      </c>
      <c r="B3314" s="0">
        <f>HYPERLINK("https://dl.dropboxusercontent.com/scl/fi/r48gjyhfhmo1e0m7ndaev/mens-a.jpg?rlkey=z0tccthvfqj7wq9fnl1rs7j34&amp;dl=0","Click to download SizeChart")</f>
      </c>
      <c r="C3314" s="0" t="inlineStr">
        <is>
          <t>Bowman Men's Jacket</t>
        </is>
      </c>
      <c r="D3314" s="0" t="inlineStr">
        <is>
          <t>'95584</t>
        </is>
      </c>
      <c r="E3314" s="0" t="inlineStr">
        <is>
          <t>BOWMAN:95584E-2XL</t>
        </is>
      </c>
      <c r="F3314" s="0" t="inlineStr">
        <is>
          <t>'000000000000</t>
        </is>
      </c>
      <c r="G3314" s="0" t="inlineStr">
        <is>
          <t>MENS</t>
        </is>
      </c>
      <c r="H3314" s="0" t="inlineStr">
        <is>
          <t>2XL</t>
        </is>
      </c>
      <c r="I3314" s="0">
        <v>61.99</v>
      </c>
      <c r="J3314" s="0">
        <v>11</v>
      </c>
    </row>
    <row r="3315" spans="1:10" customHeight="0">
      <c r="A3315" s="0">
        <f>HYPERLINK("https://dl.dropboxusercontent.com/scl/fi/0xpeqxtgbsesxf1fl8ogj/90790af.jpg?rlkey=8lwhvbt8m4m2cb0ajpe0filjt&amp;dl=0","Click to download Image")</f>
      </c>
      <c r="B3315" s="0">
        <f>HYPERLINK("https://dl.dropboxusercontent.com/scl/fi/r48gjyhfhmo1e0m7ndaev/mens-a.jpg?rlkey=z0tccthvfqj7wq9fnl1rs7j34&amp;dl=0","Click to download SizeChart")</f>
      </c>
      <c r="C3315" s="0" t="inlineStr">
        <is>
          <t>Bowman Men's Jacket</t>
        </is>
      </c>
      <c r="D3315" s="0" t="inlineStr">
        <is>
          <t>'95584</t>
        </is>
      </c>
      <c r="E3315" s="0" t="inlineStr">
        <is>
          <t>BOWMAN:95584F-3XL</t>
        </is>
      </c>
      <c r="F3315" s="0" t="inlineStr">
        <is>
          <t>'000000000000</t>
        </is>
      </c>
      <c r="G3315" s="0" t="inlineStr">
        <is>
          <t>MENS</t>
        </is>
      </c>
      <c r="H3315" s="0" t="inlineStr">
        <is>
          <t>3XL</t>
        </is>
      </c>
      <c r="I3315" s="0">
        <v>61.99</v>
      </c>
      <c r="J3315" s="0">
        <v>28</v>
      </c>
    </row>
    <row r="3316" spans="1:10" customHeight="0">
      <c r="A3316" s="0">
        <f>HYPERLINK("https://dl.dropboxusercontent.com/scl/fi/qqs61pid5glg94591y1c1/97248af.jpg?rlkey=n20ck2qj87nvatvhq1i34zgvg&amp;dl=0","Click to download Image")</f>
      </c>
      <c r="B3316" s="0">
        <f>HYPERLINK("https://dl.dropboxusercontent.com/scl/fi/unt08fjm8hwpxpzfq7g18/mens-a.jpg?rlkey=hcifokfkqyzr97kefy1c0h3o6&amp;dl=0","Click to download SizeChart")</f>
      </c>
      <c r="C3316" s="0" t="inlineStr">
        <is>
          <t>Gabriel Men's Polo</t>
        </is>
      </c>
      <c r="D3316" s="0" t="inlineStr">
        <is>
          <t>'97248</t>
        </is>
      </c>
      <c r="E3316" s="0" t="inlineStr">
        <is>
          <t>GABRIEL:97248A-S</t>
        </is>
      </c>
      <c r="F3316" s="0" t="inlineStr">
        <is>
          <t>'000000000000</t>
        </is>
      </c>
      <c r="G3316" s="0" t="inlineStr">
        <is>
          <t>MENS</t>
        </is>
      </c>
      <c r="H3316" s="0" t="inlineStr">
        <is>
          <t>S</t>
        </is>
      </c>
      <c r="I3316" s="0">
        <v>41.99</v>
      </c>
      <c r="J3316" s="0">
        <v>22</v>
      </c>
    </row>
    <row r="3317" spans="1:10" customHeight="0">
      <c r="A3317" s="0">
        <f>HYPERLINK("https://dl.dropboxusercontent.com/scl/fi/qqs61pid5glg94591y1c1/97248af.jpg?rlkey=n20ck2qj87nvatvhq1i34zgvg&amp;dl=0","Click to download Image")</f>
      </c>
      <c r="B3317" s="0">
        <f>HYPERLINK("https://dl.dropboxusercontent.com/scl/fi/unt08fjm8hwpxpzfq7g18/mens-a.jpg?rlkey=hcifokfkqyzr97kefy1c0h3o6&amp;dl=0","Click to download SizeChart")</f>
      </c>
      <c r="C3317" s="0" t="inlineStr">
        <is>
          <t>Gabriel Men's Polo</t>
        </is>
      </c>
      <c r="D3317" s="0" t="inlineStr">
        <is>
          <t>'97248</t>
        </is>
      </c>
      <c r="E3317" s="0" t="inlineStr">
        <is>
          <t>GABRIEL:97248B-M</t>
        </is>
      </c>
      <c r="F3317" s="0" t="inlineStr">
        <is>
          <t>'000000000000</t>
        </is>
      </c>
      <c r="G3317" s="0" t="inlineStr">
        <is>
          <t>MENS</t>
        </is>
      </c>
      <c r="H3317" s="0" t="inlineStr">
        <is>
          <t>M</t>
        </is>
      </c>
      <c r="I3317" s="0">
        <v>41.99</v>
      </c>
      <c r="J3317" s="0">
        <v>26</v>
      </c>
    </row>
    <row r="3318" spans="1:10" customHeight="0">
      <c r="A3318" s="0">
        <f>HYPERLINK("https://dl.dropboxusercontent.com/scl/fi/qqs61pid5glg94591y1c1/97248af.jpg?rlkey=n20ck2qj87nvatvhq1i34zgvg&amp;dl=0","Click to download Image")</f>
      </c>
      <c r="B3318" s="0">
        <f>HYPERLINK("https://dl.dropboxusercontent.com/scl/fi/unt08fjm8hwpxpzfq7g18/mens-a.jpg?rlkey=hcifokfkqyzr97kefy1c0h3o6&amp;dl=0","Click to download SizeChart")</f>
      </c>
      <c r="C3318" s="0" t="inlineStr">
        <is>
          <t>Gabriel Men's Polo</t>
        </is>
      </c>
      <c r="D3318" s="0" t="inlineStr">
        <is>
          <t>'97248</t>
        </is>
      </c>
      <c r="E3318" s="0" t="inlineStr">
        <is>
          <t>GABRIEL:97248C-L</t>
        </is>
      </c>
      <c r="F3318" s="0" t="inlineStr">
        <is>
          <t>'000000000000</t>
        </is>
      </c>
      <c r="G3318" s="0" t="inlineStr">
        <is>
          <t>MENS</t>
        </is>
      </c>
      <c r="H3318" s="0" t="inlineStr">
        <is>
          <t>L</t>
        </is>
      </c>
      <c r="I3318" s="0">
        <v>41.99</v>
      </c>
      <c r="J3318" s="0">
        <v>17</v>
      </c>
    </row>
    <row r="3319" spans="1:10" customHeight="0">
      <c r="A3319" s="0">
        <f>HYPERLINK("https://dl.dropboxusercontent.com/scl/fi/qqs61pid5glg94591y1c1/97248af.jpg?rlkey=n20ck2qj87nvatvhq1i34zgvg&amp;dl=0","Click to download Image")</f>
      </c>
      <c r="B3319" s="0">
        <f>HYPERLINK("https://dl.dropboxusercontent.com/scl/fi/unt08fjm8hwpxpzfq7g18/mens-a.jpg?rlkey=hcifokfkqyzr97kefy1c0h3o6&amp;dl=0","Click to download SizeChart")</f>
      </c>
      <c r="C3319" s="0" t="inlineStr">
        <is>
          <t>Gabriel Men's Polo</t>
        </is>
      </c>
      <c r="D3319" s="0" t="inlineStr">
        <is>
          <t>'97248</t>
        </is>
      </c>
      <c r="E3319" s="0" t="inlineStr">
        <is>
          <t>GABRIEL:97248D-XL</t>
        </is>
      </c>
      <c r="F3319" s="0" t="inlineStr">
        <is>
          <t>'000000000000</t>
        </is>
      </c>
      <c r="G3319" s="0" t="inlineStr">
        <is>
          <t>MENS</t>
        </is>
      </c>
      <c r="H3319" s="0" t="inlineStr">
        <is>
          <t>XL</t>
        </is>
      </c>
      <c r="I3319" s="0">
        <v>41.99</v>
      </c>
      <c r="J3319" s="0">
        <v>17</v>
      </c>
    </row>
    <row r="3320" spans="1:10" customHeight="0">
      <c r="A3320" s="0">
        <f>HYPERLINK("https://dl.dropboxusercontent.com/scl/fi/qqs61pid5glg94591y1c1/97248af.jpg?rlkey=n20ck2qj87nvatvhq1i34zgvg&amp;dl=0","Click to download Image")</f>
      </c>
      <c r="B3320" s="0">
        <f>HYPERLINK("https://dl.dropboxusercontent.com/scl/fi/unt08fjm8hwpxpzfq7g18/mens-a.jpg?rlkey=hcifokfkqyzr97kefy1c0h3o6&amp;dl=0","Click to download SizeChart")</f>
      </c>
      <c r="C3320" s="0" t="inlineStr">
        <is>
          <t>Gabriel Men's Polo</t>
        </is>
      </c>
      <c r="D3320" s="0" t="inlineStr">
        <is>
          <t>'97248</t>
        </is>
      </c>
      <c r="E3320" s="0" t="inlineStr">
        <is>
          <t>GABRIEL:97248E-2XL</t>
        </is>
      </c>
      <c r="F3320" s="0" t="inlineStr">
        <is>
          <t>'000000000000</t>
        </is>
      </c>
      <c r="G3320" s="0" t="inlineStr">
        <is>
          <t>MENS</t>
        </is>
      </c>
      <c r="H3320" s="0" t="inlineStr">
        <is>
          <t>2XL</t>
        </is>
      </c>
      <c r="I3320" s="0">
        <v>43.99</v>
      </c>
      <c r="J3320" s="0">
        <v>21</v>
      </c>
    </row>
    <row r="3321" spans="1:10" customHeight="0">
      <c r="A3321" s="0">
        <f>HYPERLINK("https://dl.dropboxusercontent.com/scl/fi/qqs61pid5glg94591y1c1/97248af.jpg?rlkey=n20ck2qj87nvatvhq1i34zgvg&amp;dl=0","Click to download Image")</f>
      </c>
      <c r="B3321" s="0">
        <f>HYPERLINK("https://dl.dropboxusercontent.com/scl/fi/unt08fjm8hwpxpzfq7g18/mens-a.jpg?rlkey=hcifokfkqyzr97kefy1c0h3o6&amp;dl=0","Click to download SizeChart")</f>
      </c>
      <c r="C3321" s="0" t="inlineStr">
        <is>
          <t>Gabriel Men's Polo</t>
        </is>
      </c>
      <c r="D3321" s="0" t="inlineStr">
        <is>
          <t>'97248</t>
        </is>
      </c>
      <c r="E3321" s="0" t="inlineStr">
        <is>
          <t>GABRIEL:97248F-3XL</t>
        </is>
      </c>
      <c r="F3321" s="0" t="inlineStr">
        <is>
          <t>'000000000000</t>
        </is>
      </c>
      <c r="G3321" s="0" t="inlineStr">
        <is>
          <t>MENS</t>
        </is>
      </c>
      <c r="H3321" s="0" t="inlineStr">
        <is>
          <t>3XL</t>
        </is>
      </c>
      <c r="I3321" s="0">
        <v>43.99</v>
      </c>
      <c r="J3321" s="0">
        <v>17</v>
      </c>
    </row>
    <row r="3322" spans="1:10" customHeight="0">
      <c r="A3322" s="0">
        <f>HYPERLINK("https://dl.dropboxusercontent.com/scl/fi/7ey31v2xcpgz1nqhg8ech/95945af.jpg?rlkey=0sq1rzn3hekvdtcjcta92m0il&amp;dl=0","Click to download Image")</f>
      </c>
      <c r="B3322" s="0">
        <f>HYPERLINK("https://dl.dropboxusercontent.com/scl/fi/3kx08aj0bvura1zurgxet/size-chartladies-c.jpg?rlkey=4m5u19yfoot2m8ksu4b422wr9&amp;dl=0","Click to download SizeChart")</f>
      </c>
      <c r="C3322" s="0" t="inlineStr">
        <is>
          <t>Cassandra Women's Half Zip</t>
        </is>
      </c>
      <c r="D3322" s="0" t="inlineStr">
        <is>
          <t>'95945</t>
        </is>
      </c>
      <c r="E3322" s="0" t="inlineStr">
        <is>
          <t>CASSANDRA:95945A-S</t>
        </is>
      </c>
      <c r="F3322" s="0" t="inlineStr">
        <is>
          <t>'000000000000</t>
        </is>
      </c>
      <c r="G3322" s="0" t="inlineStr">
        <is>
          <t>WOMENS</t>
        </is>
      </c>
      <c r="H3322" s="0" t="inlineStr">
        <is>
          <t>S</t>
        </is>
      </c>
      <c r="I3322" s="0">
        <v>54.99</v>
      </c>
      <c r="J3322" s="0">
        <v>45</v>
      </c>
    </row>
    <row r="3323" spans="1:10" customHeight="0">
      <c r="A3323" s="0">
        <f>HYPERLINK("https://dl.dropboxusercontent.com/scl/fi/7ey31v2xcpgz1nqhg8ech/95945af.jpg?rlkey=0sq1rzn3hekvdtcjcta92m0il&amp;dl=0","Click to download Image")</f>
      </c>
      <c r="B3323" s="0">
        <f>HYPERLINK("https://dl.dropboxusercontent.com/scl/fi/3kx08aj0bvura1zurgxet/size-chartladies-c.jpg?rlkey=4m5u19yfoot2m8ksu4b422wr9&amp;dl=0","Click to download SizeChart")</f>
      </c>
      <c r="C3323" s="0" t="inlineStr">
        <is>
          <t>Cassandra Women's Half Zip</t>
        </is>
      </c>
      <c r="D3323" s="0" t="inlineStr">
        <is>
          <t>'95945</t>
        </is>
      </c>
      <c r="E3323" s="0" t="inlineStr">
        <is>
          <t>CASSANDRA:95945B-M</t>
        </is>
      </c>
      <c r="F3323" s="0" t="inlineStr">
        <is>
          <t>'000000000000</t>
        </is>
      </c>
      <c r="G3323" s="0" t="inlineStr">
        <is>
          <t>WOMENS</t>
        </is>
      </c>
      <c r="H3323" s="0" t="inlineStr">
        <is>
          <t>M</t>
        </is>
      </c>
      <c r="I3323" s="0">
        <v>54.99</v>
      </c>
      <c r="J3323" s="0">
        <v>0</v>
      </c>
    </row>
    <row r="3324" spans="1:10" customHeight="0">
      <c r="A3324" s="0">
        <f>HYPERLINK("https://dl.dropboxusercontent.com/scl/fi/7ey31v2xcpgz1nqhg8ech/95945af.jpg?rlkey=0sq1rzn3hekvdtcjcta92m0il&amp;dl=0","Click to download Image")</f>
      </c>
      <c r="B3324" s="0">
        <f>HYPERLINK("https://dl.dropboxusercontent.com/scl/fi/3kx08aj0bvura1zurgxet/size-chartladies-c.jpg?rlkey=4m5u19yfoot2m8ksu4b422wr9&amp;dl=0","Click to download SizeChart")</f>
      </c>
      <c r="C3324" s="0" t="inlineStr">
        <is>
          <t>Cassandra Women's Half Zip</t>
        </is>
      </c>
      <c r="D3324" s="0" t="inlineStr">
        <is>
          <t>'95945</t>
        </is>
      </c>
      <c r="E3324" s="0" t="inlineStr">
        <is>
          <t>CASSANDRA:95945C-L</t>
        </is>
      </c>
      <c r="F3324" s="0" t="inlineStr">
        <is>
          <t>'000000000000</t>
        </is>
      </c>
      <c r="G3324" s="0" t="inlineStr">
        <is>
          <t>WOMENS</t>
        </is>
      </c>
      <c r="H3324" s="0" t="inlineStr">
        <is>
          <t>L</t>
        </is>
      </c>
      <c r="I3324" s="0">
        <v>54.99</v>
      </c>
      <c r="J3324" s="0">
        <v>5</v>
      </c>
    </row>
    <row r="3325" spans="1:10" customHeight="0">
      <c r="A3325" s="0">
        <f>HYPERLINK("https://dl.dropboxusercontent.com/scl/fi/7ey31v2xcpgz1nqhg8ech/95945af.jpg?rlkey=0sq1rzn3hekvdtcjcta92m0il&amp;dl=0","Click to download Image")</f>
      </c>
      <c r="B3325" s="0">
        <f>HYPERLINK("https://dl.dropboxusercontent.com/scl/fi/3kx08aj0bvura1zurgxet/size-chartladies-c.jpg?rlkey=4m5u19yfoot2m8ksu4b422wr9&amp;dl=0","Click to download SizeChart")</f>
      </c>
      <c r="C3325" s="0" t="inlineStr">
        <is>
          <t>Cassandra Women's Half Zip</t>
        </is>
      </c>
      <c r="D3325" s="0" t="inlineStr">
        <is>
          <t>'95945</t>
        </is>
      </c>
      <c r="E3325" s="0" t="inlineStr">
        <is>
          <t>CASSANDRA:95945D-XL</t>
        </is>
      </c>
      <c r="F3325" s="0" t="inlineStr">
        <is>
          <t>'000000000000</t>
        </is>
      </c>
      <c r="G3325" s="0" t="inlineStr">
        <is>
          <t>WOMENS</t>
        </is>
      </c>
      <c r="H3325" s="0" t="inlineStr">
        <is>
          <t>XL</t>
        </is>
      </c>
      <c r="I3325" s="0">
        <v>54.99</v>
      </c>
      <c r="J3325" s="0">
        <v>21</v>
      </c>
    </row>
    <row r="3326" spans="1:10" customHeight="0">
      <c r="A3326" s="0">
        <f>HYPERLINK("https://dl.dropboxusercontent.com/scl/fi/7ey31v2xcpgz1nqhg8ech/95945af.jpg?rlkey=0sq1rzn3hekvdtcjcta92m0il&amp;dl=0","Click to download Image")</f>
      </c>
      <c r="B3326" s="0">
        <f>HYPERLINK("https://dl.dropboxusercontent.com/scl/fi/3kx08aj0bvura1zurgxet/size-chartladies-c.jpg?rlkey=4m5u19yfoot2m8ksu4b422wr9&amp;dl=0","Click to download SizeChart")</f>
      </c>
      <c r="C3326" s="0" t="inlineStr">
        <is>
          <t>Cassandra Women's Half Zip</t>
        </is>
      </c>
      <c r="D3326" s="0" t="inlineStr">
        <is>
          <t>'95945</t>
        </is>
      </c>
      <c r="E3326" s="0" t="inlineStr">
        <is>
          <t>CASSANDRA:95945E-2X</t>
        </is>
      </c>
      <c r="F3326" s="0" t="inlineStr">
        <is>
          <t>'000000000000</t>
        </is>
      </c>
      <c r="G3326" s="0" t="inlineStr">
        <is>
          <t>WOMENS</t>
        </is>
      </c>
      <c r="H3326" s="0" t="inlineStr">
        <is>
          <t>2XL</t>
        </is>
      </c>
      <c r="I3326" s="0">
        <v>56.99</v>
      </c>
      <c r="J3326" s="0">
        <v>31</v>
      </c>
    </row>
    <row r="3327" spans="1:10" customHeight="0">
      <c r="A3327" s="0">
        <f>HYPERLINK("https://dl.dropboxusercontent.com/scl/fi/7ey31v2xcpgz1nqhg8ech/95945af.jpg?rlkey=0sq1rzn3hekvdtcjcta92m0il&amp;dl=0","Click to download Image")</f>
      </c>
      <c r="B3327" s="0">
        <f>HYPERLINK("https://dl.dropboxusercontent.com/scl/fi/3kx08aj0bvura1zurgxet/size-chartladies-c.jpg?rlkey=4m5u19yfoot2m8ksu4b422wr9&amp;dl=0","Click to download SizeChart")</f>
      </c>
      <c r="C3327" s="0" t="inlineStr">
        <is>
          <t>Cassandra Women's Half Zip</t>
        </is>
      </c>
      <c r="D3327" s="0" t="inlineStr">
        <is>
          <t>'95945</t>
        </is>
      </c>
      <c r="E3327" s="0" t="inlineStr">
        <is>
          <t>CASSANDRA:95945F-3X</t>
        </is>
      </c>
      <c r="F3327" s="0" t="inlineStr">
        <is>
          <t>'000000000000</t>
        </is>
      </c>
      <c r="G3327" s="0" t="inlineStr">
        <is>
          <t>WOMENS</t>
        </is>
      </c>
      <c r="H3327" s="0" t="inlineStr">
        <is>
          <t>3XL</t>
        </is>
      </c>
      <c r="I3327" s="0">
        <v>56.99</v>
      </c>
      <c r="J3327" s="0">
        <v>6</v>
      </c>
    </row>
    <row r="3328" spans="1:10" customHeight="0">
      <c r="A3328" s="0">
        <f>HYPERLINK("https://dl.dropboxusercontent.com/scl/fi/czmfi36c3djrzd4xxo6z4/95950af.jpg?rlkey=2u89o7etduvjsv9ilyxa6rupc&amp;dl=0","Click to download Image")</f>
      </c>
      <c r="B3328" s="0">
        <f>HYPERLINK("https://dl.dropboxusercontent.com/scl/fi/v5nhndbtgbsmpf5aqoafn/size-chartladies-c.jpg?rlkey=sv907wnz2y44nx4wetoip1srw&amp;dl=0","Click to download SizeChart")</f>
      </c>
      <c r="C3328" s="0" t="inlineStr">
        <is>
          <t>Alice Women's Jacket</t>
        </is>
      </c>
      <c r="D3328" s="0" t="inlineStr">
        <is>
          <t>'95950</t>
        </is>
      </c>
      <c r="E3328" s="0" t="inlineStr">
        <is>
          <t>ALICE:95950A-S</t>
        </is>
      </c>
      <c r="F3328" s="0" t="inlineStr">
        <is>
          <t>'000000000000</t>
        </is>
      </c>
      <c r="G3328" s="0" t="inlineStr">
        <is>
          <t>WOMENS</t>
        </is>
      </c>
      <c r="H3328" s="0" t="inlineStr">
        <is>
          <t>S</t>
        </is>
      </c>
      <c r="I3328" s="0">
        <v>49.99</v>
      </c>
      <c r="J3328" s="0">
        <v>13</v>
      </c>
    </row>
    <row r="3329" spans="1:10" customHeight="0">
      <c r="A3329" s="0">
        <f>HYPERLINK("https://dl.dropboxusercontent.com/scl/fi/czmfi36c3djrzd4xxo6z4/95950af.jpg?rlkey=2u89o7etduvjsv9ilyxa6rupc&amp;dl=0","Click to download Image")</f>
      </c>
      <c r="B3329" s="0">
        <f>HYPERLINK("https://dl.dropboxusercontent.com/scl/fi/v5nhndbtgbsmpf5aqoafn/size-chartladies-c.jpg?rlkey=sv907wnz2y44nx4wetoip1srw&amp;dl=0","Click to download SizeChart")</f>
      </c>
      <c r="C3329" s="0" t="inlineStr">
        <is>
          <t>Alice Women's Jacket</t>
        </is>
      </c>
      <c r="D3329" s="0" t="inlineStr">
        <is>
          <t>'95950</t>
        </is>
      </c>
      <c r="E3329" s="0" t="inlineStr">
        <is>
          <t>ALICE:95950B-M</t>
        </is>
      </c>
      <c r="F3329" s="0" t="inlineStr">
        <is>
          <t>'000000000000</t>
        </is>
      </c>
      <c r="G3329" s="0" t="inlineStr">
        <is>
          <t>WOMENS</t>
        </is>
      </c>
      <c r="H3329" s="0" t="inlineStr">
        <is>
          <t>M</t>
        </is>
      </c>
      <c r="I3329" s="0">
        <v>49.99</v>
      </c>
      <c r="J3329" s="0">
        <v>4</v>
      </c>
    </row>
    <row r="3330" spans="1:10" customHeight="0">
      <c r="A3330" s="0">
        <f>HYPERLINK("https://dl.dropboxusercontent.com/scl/fi/czmfi36c3djrzd4xxo6z4/95950af.jpg?rlkey=2u89o7etduvjsv9ilyxa6rupc&amp;dl=0","Click to download Image")</f>
      </c>
      <c r="B3330" s="0">
        <f>HYPERLINK("https://dl.dropboxusercontent.com/scl/fi/v5nhndbtgbsmpf5aqoafn/size-chartladies-c.jpg?rlkey=sv907wnz2y44nx4wetoip1srw&amp;dl=0","Click to download SizeChart")</f>
      </c>
      <c r="C3330" s="0" t="inlineStr">
        <is>
          <t>Alice Women's Jacket</t>
        </is>
      </c>
      <c r="D3330" s="0" t="inlineStr">
        <is>
          <t>'95950</t>
        </is>
      </c>
      <c r="E3330" s="0" t="inlineStr">
        <is>
          <t>ALICE:95950C-L</t>
        </is>
      </c>
      <c r="F3330" s="0" t="inlineStr">
        <is>
          <t>'000000000000</t>
        </is>
      </c>
      <c r="G3330" s="0" t="inlineStr">
        <is>
          <t>WOMENS</t>
        </is>
      </c>
      <c r="H3330" s="0" t="inlineStr">
        <is>
          <t>L</t>
        </is>
      </c>
      <c r="I3330" s="0">
        <v>49.99</v>
      </c>
      <c r="J3330" s="0">
        <v>35</v>
      </c>
    </row>
    <row r="3331" spans="1:10" customHeight="0">
      <c r="A3331" s="0">
        <f>HYPERLINK("https://dl.dropboxusercontent.com/scl/fi/czmfi36c3djrzd4xxo6z4/95950af.jpg?rlkey=2u89o7etduvjsv9ilyxa6rupc&amp;dl=0","Click to download Image")</f>
      </c>
      <c r="B3331" s="0">
        <f>HYPERLINK("https://dl.dropboxusercontent.com/scl/fi/v5nhndbtgbsmpf5aqoafn/size-chartladies-c.jpg?rlkey=sv907wnz2y44nx4wetoip1srw&amp;dl=0","Click to download SizeChart")</f>
      </c>
      <c r="C3331" s="0" t="inlineStr">
        <is>
          <t>Alice Women's Jacket</t>
        </is>
      </c>
      <c r="D3331" s="0" t="inlineStr">
        <is>
          <t>'95950</t>
        </is>
      </c>
      <c r="E3331" s="0" t="inlineStr">
        <is>
          <t>ALICE:95950D-XL</t>
        </is>
      </c>
      <c r="F3331" s="0" t="inlineStr">
        <is>
          <t>'000000000000</t>
        </is>
      </c>
      <c r="G3331" s="0" t="inlineStr">
        <is>
          <t>WOMENS</t>
        </is>
      </c>
      <c r="H3331" s="0" t="inlineStr">
        <is>
          <t>XL</t>
        </is>
      </c>
      <c r="I3331" s="0">
        <v>49.99</v>
      </c>
      <c r="J3331" s="0">
        <v>43</v>
      </c>
    </row>
    <row r="3332" spans="1:10" customHeight="0">
      <c r="A3332" s="0">
        <f>HYPERLINK("https://dl.dropboxusercontent.com/scl/fi/czmfi36c3djrzd4xxo6z4/95950af.jpg?rlkey=2u89o7etduvjsv9ilyxa6rupc&amp;dl=0","Click to download Image")</f>
      </c>
      <c r="B3332" s="0">
        <f>HYPERLINK("https://dl.dropboxusercontent.com/scl/fi/v5nhndbtgbsmpf5aqoafn/size-chartladies-c.jpg?rlkey=sv907wnz2y44nx4wetoip1srw&amp;dl=0","Click to download SizeChart")</f>
      </c>
      <c r="C3332" s="0" t="inlineStr">
        <is>
          <t>Alice Women's Jacket</t>
        </is>
      </c>
      <c r="D3332" s="0" t="inlineStr">
        <is>
          <t>'95950</t>
        </is>
      </c>
      <c r="E3332" s="0" t="inlineStr">
        <is>
          <t>ALICE:95950E-2X</t>
        </is>
      </c>
      <c r="F3332" s="0" t="inlineStr">
        <is>
          <t>'000000000000</t>
        </is>
      </c>
      <c r="G3332" s="0" t="inlineStr">
        <is>
          <t>WOMENS</t>
        </is>
      </c>
      <c r="H3332" s="0" t="inlineStr">
        <is>
          <t>2XL</t>
        </is>
      </c>
      <c r="I3332" s="0">
        <v>51.99</v>
      </c>
      <c r="J3332" s="0">
        <v>0</v>
      </c>
    </row>
    <row r="3333" spans="1:10" customHeight="0">
      <c r="A3333" s="0">
        <f>HYPERLINK("https://dl.dropboxusercontent.com/scl/fi/1lecypy11a7ngso2dpb54/ingrid-01.jpg?rlkey=qilixdcrs3wzr2mfvo91z8q55&amp;dl=0","Click to download Image")</f>
      </c>
      <c r="B3333" s="0">
        <f>HYPERLINK("https://dl.dropboxusercontent.com/scl/fi/ug8i5e19e419vif8yn9w3/size-chartinfant-toddler-b.jpg?rlkey=367764rmloybfe5nalw20rgtj&amp;dl=0","Click to download SizeChart")</f>
      </c>
      <c r="C3333" s="0" t="inlineStr">
        <is>
          <t>Ingrid Toddler Sundress</t>
        </is>
      </c>
      <c r="D3333" s="0" t="inlineStr">
        <is>
          <t>'99841</t>
        </is>
      </c>
      <c r="E3333" s="0" t="inlineStr">
        <is>
          <t>INGRID:99841-3T</t>
        </is>
      </c>
      <c r="F3333" s="0" t="inlineStr">
        <is>
          <t>'000000000000</t>
        </is>
      </c>
      <c r="G3333" s="0" t="inlineStr">
        <is>
          <t>TODDLER</t>
        </is>
      </c>
      <c r="H3333" s="0" t="inlineStr">
        <is>
          <t>3T</t>
        </is>
      </c>
      <c r="I3333" s="0">
        <v>26.99</v>
      </c>
      <c r="J3333" s="0">
        <v>50</v>
      </c>
    </row>
    <row r="3334" spans="1:10" customHeight="0">
      <c r="A3334" s="0">
        <f>HYPERLINK("https://dl.dropboxusercontent.com/scl/fi/1lecypy11a7ngso2dpb54/ingrid-01.jpg?rlkey=qilixdcrs3wzr2mfvo91z8q55&amp;dl=0","Click to download Image")</f>
      </c>
      <c r="B3334" s="0">
        <f>HYPERLINK("https://dl.dropboxusercontent.com/scl/fi/ug8i5e19e419vif8yn9w3/size-chartinfant-toddler-b.jpg?rlkey=367764rmloybfe5nalw20rgtj&amp;dl=0","Click to download SizeChart")</f>
      </c>
      <c r="C3334" s="0" t="inlineStr">
        <is>
          <t>Ingrid Toddler Sundress</t>
        </is>
      </c>
      <c r="D3334" s="0" t="inlineStr">
        <is>
          <t>'99841</t>
        </is>
      </c>
      <c r="E3334" s="0" t="inlineStr">
        <is>
          <t>INGRID:99841- 4T</t>
        </is>
      </c>
      <c r="F3334" s="0" t="inlineStr">
        <is>
          <t>'000000000000</t>
        </is>
      </c>
      <c r="G3334" s="0" t="inlineStr">
        <is>
          <t>TODDLER</t>
        </is>
      </c>
      <c r="H3334" s="0" t="inlineStr">
        <is>
          <t>4T</t>
        </is>
      </c>
      <c r="I3334" s="0">
        <v>26.99</v>
      </c>
      <c r="J3334" s="0">
        <v>66</v>
      </c>
    </row>
    <row r="3335" spans="1:10" customHeight="0">
      <c r="A3335" s="0">
        <f>HYPERLINK("https://dl.dropboxusercontent.com/scl/fi/1lecypy11a7ngso2dpb54/ingrid-01.jpg?rlkey=qilixdcrs3wzr2mfvo91z8q55&amp;dl=0","Click to download Image")</f>
      </c>
      <c r="B3335" s="0">
        <f>HYPERLINK("https://dl.dropboxusercontent.com/scl/fi/ug8i5e19e419vif8yn9w3/size-chartinfant-toddler-b.jpg?rlkey=367764rmloybfe5nalw20rgtj&amp;dl=0","Click to download SizeChart")</f>
      </c>
      <c r="C3335" s="0" t="inlineStr">
        <is>
          <t>Ingrid Toddler Sundress</t>
        </is>
      </c>
      <c r="D3335" s="0" t="inlineStr">
        <is>
          <t>'99841</t>
        </is>
      </c>
      <c r="E3335" s="0" t="inlineStr">
        <is>
          <t>INGRID:99841- 5-6T</t>
        </is>
      </c>
      <c r="F3335" s="0" t="inlineStr">
        <is>
          <t>'000000000000</t>
        </is>
      </c>
      <c r="G3335" s="0" t="inlineStr">
        <is>
          <t>TODDLER</t>
        </is>
      </c>
      <c r="H3335" s="0" t="inlineStr">
        <is>
          <t>5/6</t>
        </is>
      </c>
      <c r="I3335" s="0">
        <v>26.99</v>
      </c>
      <c r="J3335" s="0">
        <v>32</v>
      </c>
    </row>
    <row r="3336" spans="1:10" customHeight="0">
      <c r="A3336" s="0">
        <f>HYPERLINK("https://dl.dropboxusercontent.com/scl/fi/1lecypy11a7ngso2dpb54/ingrid-01.jpg?rlkey=qilixdcrs3wzr2mfvo91z8q55&amp;dl=0","Click to download Image")</f>
      </c>
      <c r="B3336" s="0">
        <f>HYPERLINK("https://dl.dropboxusercontent.com/scl/fi/ug8i5e19e419vif8yn9w3/size-chartinfant-toddler-b.jpg?rlkey=367764rmloybfe5nalw20rgtj&amp;dl=0","Click to download SizeChart")</f>
      </c>
      <c r="C3336" s="0" t="inlineStr">
        <is>
          <t>Ingrid Toddler Sundress</t>
        </is>
      </c>
      <c r="D3336" s="0" t="inlineStr">
        <is>
          <t>'99841</t>
        </is>
      </c>
      <c r="E3336" s="0" t="inlineStr">
        <is>
          <t>INGRID:99841- 6X</t>
        </is>
      </c>
      <c r="F3336" s="0" t="inlineStr">
        <is>
          <t>'000000000000</t>
        </is>
      </c>
      <c r="G3336" s="0" t="inlineStr">
        <is>
          <t>TODDLER</t>
        </is>
      </c>
      <c r="H3336" s="0" t="inlineStr">
        <is>
          <t>6X</t>
        </is>
      </c>
      <c r="I3336" s="0">
        <v>26.99</v>
      </c>
      <c r="J3336" s="0">
        <v>35</v>
      </c>
    </row>
    <row r="3337" spans="1:10" customHeight="0">
      <c r="A3337" s="0">
        <f>HYPERLINK("https://dl.dropboxusercontent.com/scl/fi/i5u784gdp7fdoexkh26rt/104374af.jpg?rlkey=h1o8vyb98z4hfp24j6fwlc5o7&amp;dl=0","Click to download Image")</f>
      </c>
      <c r="B3337" s="0">
        <f>HYPERLINK("https://dl.dropboxusercontent.com/scl/fi/191iz5n0ghczycn6xibl0/mens-a.jpg?rlkey=08nhk92prwa42znmrbz9hj7wq&amp;dl=0","Click to download SizeChart")</f>
      </c>
      <c r="C3337" s="0" t="inlineStr">
        <is>
          <t>Brett Men's Half Zip Pullover</t>
        </is>
      </c>
      <c r="D3337" s="0" t="inlineStr">
        <is>
          <t>'104374</t>
        </is>
      </c>
      <c r="E3337" s="0" t="inlineStr">
        <is>
          <t>BRETT:104374A-S</t>
        </is>
      </c>
      <c r="F3337" s="0" t="inlineStr">
        <is>
          <t>'000000000000</t>
        </is>
      </c>
      <c r="G3337" s="0" t="inlineStr">
        <is>
          <t>MENS</t>
        </is>
      </c>
      <c r="I3337" s="0">
        <v>59.99</v>
      </c>
      <c r="J3337" s="0">
        <v>39</v>
      </c>
    </row>
    <row r="3338" spans="1:10" customHeight="0">
      <c r="A3338" s="0">
        <f>HYPERLINK("https://dl.dropboxusercontent.com/scl/fi/i5u784gdp7fdoexkh26rt/104374af.jpg?rlkey=h1o8vyb98z4hfp24j6fwlc5o7&amp;dl=0","Click to download Image")</f>
      </c>
      <c r="B3338" s="0">
        <f>HYPERLINK("https://dl.dropboxusercontent.com/scl/fi/191iz5n0ghczycn6xibl0/mens-a.jpg?rlkey=08nhk92prwa42znmrbz9hj7wq&amp;dl=0","Click to download SizeChart")</f>
      </c>
      <c r="C3338" s="0" t="inlineStr">
        <is>
          <t>Brett Men's Half Zip Pullover</t>
        </is>
      </c>
      <c r="D3338" s="0" t="inlineStr">
        <is>
          <t>'104374</t>
        </is>
      </c>
      <c r="E3338" s="0" t="inlineStr">
        <is>
          <t>BRETT:104374B-M</t>
        </is>
      </c>
      <c r="F3338" s="0" t="inlineStr">
        <is>
          <t>'000000000000</t>
        </is>
      </c>
      <c r="G3338" s="0" t="inlineStr">
        <is>
          <t>MENS</t>
        </is>
      </c>
      <c r="I3338" s="0">
        <v>59.99</v>
      </c>
      <c r="J3338" s="0">
        <v>41</v>
      </c>
    </row>
    <row r="3339" spans="1:10" customHeight="0">
      <c r="A3339" s="0">
        <f>HYPERLINK("https://dl.dropboxusercontent.com/scl/fi/i5u784gdp7fdoexkh26rt/104374af.jpg?rlkey=h1o8vyb98z4hfp24j6fwlc5o7&amp;dl=0","Click to download Image")</f>
      </c>
      <c r="B3339" s="0">
        <f>HYPERLINK("https://dl.dropboxusercontent.com/scl/fi/191iz5n0ghczycn6xibl0/mens-a.jpg?rlkey=08nhk92prwa42znmrbz9hj7wq&amp;dl=0","Click to download SizeChart")</f>
      </c>
      <c r="C3339" s="0" t="inlineStr">
        <is>
          <t>Brett Men's Half Zip Pullover</t>
        </is>
      </c>
      <c r="D3339" s="0" t="inlineStr">
        <is>
          <t>'104374</t>
        </is>
      </c>
      <c r="E3339" s="0" t="inlineStr">
        <is>
          <t>BRETT:104374C-L</t>
        </is>
      </c>
      <c r="F3339" s="0" t="inlineStr">
        <is>
          <t>'000000000000</t>
        </is>
      </c>
      <c r="G3339" s="0" t="inlineStr">
        <is>
          <t>MENS</t>
        </is>
      </c>
      <c r="I3339" s="0">
        <v>59.99</v>
      </c>
      <c r="J3339" s="0">
        <v>16</v>
      </c>
    </row>
    <row r="3340" spans="1:10" customHeight="0">
      <c r="A3340" s="0">
        <f>HYPERLINK("https://dl.dropboxusercontent.com/scl/fi/i5u784gdp7fdoexkh26rt/104374af.jpg?rlkey=h1o8vyb98z4hfp24j6fwlc5o7&amp;dl=0","Click to download Image")</f>
      </c>
      <c r="B3340" s="0">
        <f>HYPERLINK("https://dl.dropboxusercontent.com/scl/fi/191iz5n0ghczycn6xibl0/mens-a.jpg?rlkey=08nhk92prwa42znmrbz9hj7wq&amp;dl=0","Click to download SizeChart")</f>
      </c>
      <c r="C3340" s="0" t="inlineStr">
        <is>
          <t>Brett Men's Half Zip Pullover</t>
        </is>
      </c>
      <c r="D3340" s="0" t="inlineStr">
        <is>
          <t>'104374</t>
        </is>
      </c>
      <c r="E3340" s="0" t="inlineStr">
        <is>
          <t>BRETT:104374D-XL</t>
        </is>
      </c>
      <c r="F3340" s="0" t="inlineStr">
        <is>
          <t>'000000000000</t>
        </is>
      </c>
      <c r="G3340" s="0" t="inlineStr">
        <is>
          <t>MENS</t>
        </is>
      </c>
      <c r="I3340" s="0">
        <v>59.99</v>
      </c>
      <c r="J3340" s="0">
        <v>12</v>
      </c>
    </row>
    <row r="3341" spans="1:10" customHeight="0">
      <c r="A3341" s="0">
        <f>HYPERLINK("https://dl.dropboxusercontent.com/scl/fi/i5u784gdp7fdoexkh26rt/104374af.jpg?rlkey=h1o8vyb98z4hfp24j6fwlc5o7&amp;dl=0","Click to download Image")</f>
      </c>
      <c r="B3341" s="0">
        <f>HYPERLINK("https://dl.dropboxusercontent.com/scl/fi/191iz5n0ghczycn6xibl0/mens-a.jpg?rlkey=08nhk92prwa42znmrbz9hj7wq&amp;dl=0","Click to download SizeChart")</f>
      </c>
      <c r="C3341" s="0" t="inlineStr">
        <is>
          <t>Brett Men's Half Zip Pullover</t>
        </is>
      </c>
      <c r="D3341" s="0" t="inlineStr">
        <is>
          <t>'104374</t>
        </is>
      </c>
      <c r="E3341" s="0" t="inlineStr">
        <is>
          <t>BRETT:104374E-2XL</t>
        </is>
      </c>
      <c r="F3341" s="0" t="inlineStr">
        <is>
          <t>'000000000000</t>
        </is>
      </c>
      <c r="G3341" s="0" t="inlineStr">
        <is>
          <t>MENS</t>
        </is>
      </c>
      <c r="I3341" s="0">
        <v>59.99</v>
      </c>
      <c r="J3341" s="0">
        <v>33</v>
      </c>
    </row>
    <row r="3342" spans="1:10" customHeight="0">
      <c r="A3342" s="0">
        <f>HYPERLINK("https://dl.dropboxusercontent.com/scl/fi/i5u784gdp7fdoexkh26rt/104374af.jpg?rlkey=h1o8vyb98z4hfp24j6fwlc5o7&amp;dl=0","Click to download Image")</f>
      </c>
      <c r="B3342" s="0">
        <f>HYPERLINK("https://dl.dropboxusercontent.com/scl/fi/191iz5n0ghczycn6xibl0/mens-a.jpg?rlkey=08nhk92prwa42znmrbz9hj7wq&amp;dl=0","Click to download SizeChart")</f>
      </c>
      <c r="C3342" s="0" t="inlineStr">
        <is>
          <t>Brett Men's Half Zip Pullover</t>
        </is>
      </c>
      <c r="D3342" s="0" t="inlineStr">
        <is>
          <t>'104374</t>
        </is>
      </c>
      <c r="E3342" s="0" t="inlineStr">
        <is>
          <t>BRETT:104374F-3XL</t>
        </is>
      </c>
      <c r="F3342" s="0" t="inlineStr">
        <is>
          <t>'000000000000</t>
        </is>
      </c>
      <c r="G3342" s="0" t="inlineStr">
        <is>
          <t>MENS</t>
        </is>
      </c>
      <c r="I3342" s="0">
        <v>59.99</v>
      </c>
      <c r="J3342" s="0">
        <v>37</v>
      </c>
    </row>
    <row r="3343" spans="1:10" customHeight="0">
      <c r="A3343" s="0">
        <f>HYPERLINK("https://dl.dropboxusercontent.com/scl/fi/lx3xabvgnzocp1qhvplkh/gradyt.jpg?rlkey=8obw6ag9ykwgkc0bwn1pnfspz&amp;dl=0","Click to download Image")</f>
      </c>
      <c r="C3343" s="0" t="inlineStr">
        <is>
          <t>Grady Men's Hoodie</t>
        </is>
      </c>
      <c r="D3343" s="0" t="inlineStr">
        <is>
          <t>'99429</t>
        </is>
      </c>
      <c r="E3343" s="0" t="inlineStr">
        <is>
          <t>GRADY:99429A-S</t>
        </is>
      </c>
      <c r="F3343" s="0" t="inlineStr">
        <is>
          <t>'000000000000</t>
        </is>
      </c>
      <c r="G3343" s="0" t="inlineStr">
        <is>
          <t>MENS</t>
        </is>
      </c>
      <c r="H3343" s="0" t="inlineStr">
        <is>
          <t>S</t>
        </is>
      </c>
      <c r="I3343" s="0">
        <v>39.99</v>
      </c>
      <c r="J3343" s="0">
        <v>11</v>
      </c>
    </row>
    <row r="3344" spans="1:10" customHeight="0">
      <c r="A3344" s="0">
        <f>HYPERLINK("https://dl.dropboxusercontent.com/scl/fi/lx3xabvgnzocp1qhvplkh/gradyt.jpg?rlkey=8obw6ag9ykwgkc0bwn1pnfspz&amp;dl=0","Click to download Image")</f>
      </c>
      <c r="C3344" s="0" t="inlineStr">
        <is>
          <t>Grady Men's Hoodie</t>
        </is>
      </c>
      <c r="D3344" s="0" t="inlineStr">
        <is>
          <t>'99429</t>
        </is>
      </c>
      <c r="E3344" s="0" t="inlineStr">
        <is>
          <t>GRADY:99429F-3XL</t>
        </is>
      </c>
      <c r="F3344" s="0" t="inlineStr">
        <is>
          <t>'000000000000</t>
        </is>
      </c>
      <c r="G3344" s="0" t="inlineStr">
        <is>
          <t>MENS</t>
        </is>
      </c>
      <c r="H3344" s="0" t="inlineStr">
        <is>
          <t>3XL</t>
        </is>
      </c>
      <c r="I3344" s="0">
        <v>41.99</v>
      </c>
      <c r="J3344" s="0">
        <v>11</v>
      </c>
    </row>
    <row r="3345" spans="1:10" customHeight="0">
      <c r="A3345" s="0">
        <f>HYPERLINK("https://dl.dropboxusercontent.com/scl/fi/3ymzlhdymy1cp61xmq66d/97214af-red.jpg?rlkey=o5t86sjmzy24geycoqvy0sfnb&amp;dl=0","Click to download Image")</f>
      </c>
      <c r="B3345" s="0">
        <f>HYPERLINK("https://dl.dropboxusercontent.com/scl/fi/hm943dvytb9y3ut9l7vqh/mens-a.jpg?rlkey=iq0u7frctk8qnnc8bqkyj9s1v&amp;dl=0","Click to download SizeChart")</f>
      </c>
      <c r="C3345" s="0" t="inlineStr">
        <is>
          <t>Ash Reversible Men's Shorts</t>
        </is>
      </c>
      <c r="D3345" s="0" t="inlineStr">
        <is>
          <t>'97214</t>
        </is>
      </c>
      <c r="E3345" s="0" t="inlineStr">
        <is>
          <t>ASH:97214A-S</t>
        </is>
      </c>
      <c r="F3345" s="0" t="inlineStr">
        <is>
          <t>'000000000000</t>
        </is>
      </c>
      <c r="G3345" s="0" t="inlineStr">
        <is>
          <t>MENS</t>
        </is>
      </c>
      <c r="H3345" s="0" t="inlineStr">
        <is>
          <t>S</t>
        </is>
      </c>
      <c r="I3345" s="0">
        <v>39.99</v>
      </c>
      <c r="J3345" s="0">
        <v>22</v>
      </c>
    </row>
    <row r="3346" spans="1:10" customHeight="0">
      <c r="A3346" s="0">
        <f>HYPERLINK("https://dl.dropboxusercontent.com/scl/fi/3ymzlhdymy1cp61xmq66d/97214af-red.jpg?rlkey=o5t86sjmzy24geycoqvy0sfnb&amp;dl=0","Click to download Image")</f>
      </c>
      <c r="B3346" s="0">
        <f>HYPERLINK("https://dl.dropboxusercontent.com/scl/fi/hm943dvytb9y3ut9l7vqh/mens-a.jpg?rlkey=iq0u7frctk8qnnc8bqkyj9s1v&amp;dl=0","Click to download SizeChart")</f>
      </c>
      <c r="C3346" s="0" t="inlineStr">
        <is>
          <t>Ash Reversible Men's Shorts</t>
        </is>
      </c>
      <c r="D3346" s="0" t="inlineStr">
        <is>
          <t>'97214</t>
        </is>
      </c>
      <c r="E3346" s="0" t="inlineStr">
        <is>
          <t>ASH:97214B-M</t>
        </is>
      </c>
      <c r="F3346" s="0" t="inlineStr">
        <is>
          <t>'000000000000</t>
        </is>
      </c>
      <c r="G3346" s="0" t="inlineStr">
        <is>
          <t>MENS</t>
        </is>
      </c>
      <c r="H3346" s="0" t="inlineStr">
        <is>
          <t>M</t>
        </is>
      </c>
      <c r="I3346" s="0">
        <v>39.99</v>
      </c>
      <c r="J3346" s="0">
        <v>21</v>
      </c>
    </row>
    <row r="3347" spans="1:10" customHeight="0">
      <c r="A3347" s="0">
        <f>HYPERLINK("https://dl.dropboxusercontent.com/scl/fi/3ymzlhdymy1cp61xmq66d/97214af-red.jpg?rlkey=o5t86sjmzy24geycoqvy0sfnb&amp;dl=0","Click to download Image")</f>
      </c>
      <c r="B3347" s="0">
        <f>HYPERLINK("https://dl.dropboxusercontent.com/scl/fi/hm943dvytb9y3ut9l7vqh/mens-a.jpg?rlkey=iq0u7frctk8qnnc8bqkyj9s1v&amp;dl=0","Click to download SizeChart")</f>
      </c>
      <c r="C3347" s="0" t="inlineStr">
        <is>
          <t>Ash Reversible Men's Shorts</t>
        </is>
      </c>
      <c r="D3347" s="0" t="inlineStr">
        <is>
          <t>'97214</t>
        </is>
      </c>
      <c r="E3347" s="0" t="inlineStr">
        <is>
          <t>ASH:97214C-L</t>
        </is>
      </c>
      <c r="F3347" s="0" t="inlineStr">
        <is>
          <t>'000000000000</t>
        </is>
      </c>
      <c r="G3347" s="0" t="inlineStr">
        <is>
          <t>MENS</t>
        </is>
      </c>
      <c r="H3347" s="0" t="inlineStr">
        <is>
          <t>L</t>
        </is>
      </c>
      <c r="I3347" s="0">
        <v>39.99</v>
      </c>
      <c r="J3347" s="0">
        <v>17</v>
      </c>
    </row>
    <row r="3348" spans="1:10" customHeight="0">
      <c r="A3348" s="0">
        <f>HYPERLINK("https://dl.dropboxusercontent.com/scl/fi/3ymzlhdymy1cp61xmq66d/97214af-red.jpg?rlkey=o5t86sjmzy24geycoqvy0sfnb&amp;dl=0","Click to download Image")</f>
      </c>
      <c r="B3348" s="0">
        <f>HYPERLINK("https://dl.dropboxusercontent.com/scl/fi/hm943dvytb9y3ut9l7vqh/mens-a.jpg?rlkey=iq0u7frctk8qnnc8bqkyj9s1v&amp;dl=0","Click to download SizeChart")</f>
      </c>
      <c r="C3348" s="0" t="inlineStr">
        <is>
          <t>Ash Reversible Men's Shorts</t>
        </is>
      </c>
      <c r="D3348" s="0" t="inlineStr">
        <is>
          <t>'97214</t>
        </is>
      </c>
      <c r="E3348" s="0" t="inlineStr">
        <is>
          <t>ASH:97214D-XL</t>
        </is>
      </c>
      <c r="F3348" s="0" t="inlineStr">
        <is>
          <t>'000000000000</t>
        </is>
      </c>
      <c r="G3348" s="0" t="inlineStr">
        <is>
          <t>MENS</t>
        </is>
      </c>
      <c r="H3348" s="0" t="inlineStr">
        <is>
          <t>XL</t>
        </is>
      </c>
      <c r="I3348" s="0">
        <v>39.99</v>
      </c>
      <c r="J3348" s="0">
        <v>21</v>
      </c>
    </row>
    <row r="3349" spans="1:10" customHeight="0">
      <c r="A3349" s="0">
        <f>HYPERLINK("https://dl.dropboxusercontent.com/scl/fi/3ymzlhdymy1cp61xmq66d/97214af-red.jpg?rlkey=o5t86sjmzy24geycoqvy0sfnb&amp;dl=0","Click to download Image")</f>
      </c>
      <c r="B3349" s="0">
        <f>HYPERLINK("https://dl.dropboxusercontent.com/scl/fi/hm943dvytb9y3ut9l7vqh/mens-a.jpg?rlkey=iq0u7frctk8qnnc8bqkyj9s1v&amp;dl=0","Click to download SizeChart")</f>
      </c>
      <c r="C3349" s="0" t="inlineStr">
        <is>
          <t>Ash Reversible Men's Shorts</t>
        </is>
      </c>
      <c r="D3349" s="0" t="inlineStr">
        <is>
          <t>'97214</t>
        </is>
      </c>
      <c r="E3349" s="0" t="inlineStr">
        <is>
          <t>ASH:97214E-2XL</t>
        </is>
      </c>
      <c r="F3349" s="0" t="inlineStr">
        <is>
          <t>'000000000000</t>
        </is>
      </c>
      <c r="G3349" s="0" t="inlineStr">
        <is>
          <t>MENS</t>
        </is>
      </c>
      <c r="H3349" s="0" t="inlineStr">
        <is>
          <t>2XL</t>
        </is>
      </c>
      <c r="I3349" s="0">
        <v>41.99</v>
      </c>
      <c r="J3349" s="0">
        <v>20</v>
      </c>
    </row>
    <row r="3350" spans="1:10" customHeight="0">
      <c r="A3350" s="0">
        <f>HYPERLINK("https://dl.dropboxusercontent.com/scl/fi/3ymzlhdymy1cp61xmq66d/97214af-red.jpg?rlkey=o5t86sjmzy24geycoqvy0sfnb&amp;dl=0","Click to download Image")</f>
      </c>
      <c r="B3350" s="0">
        <f>HYPERLINK("https://dl.dropboxusercontent.com/scl/fi/hm943dvytb9y3ut9l7vqh/mens-a.jpg?rlkey=iq0u7frctk8qnnc8bqkyj9s1v&amp;dl=0","Click to download SizeChart")</f>
      </c>
      <c r="C3350" s="0" t="inlineStr">
        <is>
          <t>Ash Reversible Men's Shorts</t>
        </is>
      </c>
      <c r="D3350" s="0" t="inlineStr">
        <is>
          <t>'97214</t>
        </is>
      </c>
      <c r="E3350" s="0" t="inlineStr">
        <is>
          <t>ASH:97214F-3XL</t>
        </is>
      </c>
      <c r="F3350" s="0" t="inlineStr">
        <is>
          <t>'000000000000</t>
        </is>
      </c>
      <c r="G3350" s="0" t="inlineStr">
        <is>
          <t>MENS</t>
        </is>
      </c>
      <c r="H3350" s="0" t="inlineStr">
        <is>
          <t>3XL</t>
        </is>
      </c>
      <c r="I3350" s="0">
        <v>41.99</v>
      </c>
      <c r="J3350" s="0">
        <v>23</v>
      </c>
    </row>
    <row r="3351" spans="1:10" customHeight="0">
      <c r="A3351" s="0">
        <f>HYPERLINK("https://dl.dropboxusercontent.com/scl/fi/5u2nfqzmp0tsvnmqeil5h/dsc4809.jpg?rlkey=mplre8fo4s6hgz9amr4a4645g&amp;dl=0","Click to download Image")</f>
      </c>
      <c r="C3351" s="0" t="inlineStr">
        <is>
          <t>Licensed Adult Neck Sleeve</t>
        </is>
      </c>
      <c r="D3351" s="0" t="inlineStr">
        <is>
          <t>'118892</t>
        </is>
      </c>
      <c r="E3351" s="0" t="inlineStr">
        <is>
          <t>ISU NECKSLEEVE:118892OSFM</t>
        </is>
      </c>
      <c r="F3351" s="0" t="inlineStr">
        <is>
          <t>'801118247345</t>
        </is>
      </c>
      <c r="H3351" s="0" t="inlineStr">
        <is>
          <t>OSFM</t>
        </is>
      </c>
      <c r="I3351" s="0">
        <v>19.99</v>
      </c>
      <c r="J3351" s="0">
        <v>284</v>
      </c>
    </row>
    <row r="3352" spans="1:10" customHeight="0">
      <c r="A3352" s="0">
        <f>HYPERLINK("https://dl.dropboxusercontent.com/scl/fi/ke08q50w4fz6luli16k54/licensed-ns-a-09.jpg?rlkey=ebwut6v5syg8hyeha4aq5jtzy&amp;dl=0","Click to download Image")</f>
      </c>
      <c r="C3352" s="0" t="inlineStr">
        <is>
          <t>Licensed Adult Neck Sleeve</t>
        </is>
      </c>
      <c r="D3352" s="0" t="inlineStr">
        <is>
          <t>'118247</t>
        </is>
      </c>
      <c r="E3352" s="0" t="inlineStr">
        <is>
          <t>ISU NECKSLEEVE:118247OSFM</t>
        </is>
      </c>
      <c r="F3352" s="0" t="inlineStr">
        <is>
          <t>'801118247345</t>
        </is>
      </c>
      <c r="H3352" s="0" t="inlineStr">
        <is>
          <t>OSFM</t>
        </is>
      </c>
      <c r="I3352" s="0">
        <v>19.99</v>
      </c>
      <c r="J3352" s="0">
        <v>340</v>
      </c>
    </row>
    <row r="3353" spans="1:10" customHeight="0">
      <c r="A3353" s="0">
        <f>HYPERLINK("https://dl.dropboxusercontent.com/scl/fi/l69u0woe3y1jddk4icopl/licensed-ns-a-10.jpg?rlkey=ovoqnkvt0c7k7mllys06cznfa&amp;dl=0","Click to download Image")</f>
      </c>
      <c r="C3353" s="0" t="inlineStr">
        <is>
          <t>Licensed Adult Neck Sleeve</t>
        </is>
      </c>
      <c r="D3353" s="0" t="inlineStr">
        <is>
          <t>'118889</t>
        </is>
      </c>
      <c r="E3353" s="0" t="inlineStr">
        <is>
          <t>ISU NECKSLEEVE:118889OSFM</t>
        </is>
      </c>
      <c r="F3353" s="0" t="inlineStr">
        <is>
          <t>'801118247345</t>
        </is>
      </c>
      <c r="H3353" s="0" t="inlineStr">
        <is>
          <t>OSFM</t>
        </is>
      </c>
      <c r="I3353" s="0">
        <v>19.99</v>
      </c>
      <c r="J3353" s="0">
        <v>477</v>
      </c>
    </row>
    <row r="3354" spans="1:10" customHeight="0">
      <c r="A3354" s="0">
        <f>HYPERLINK("https://dl.dropboxusercontent.com/scl/fi/sxmimzyyl6dlxe3u4joa2/97287af.jpg?rlkey=en517n739gmewh67zrc6dy7r6&amp;dl=0","Click to download Image")</f>
      </c>
      <c r="B3354" s="0">
        <f>HYPERLINK("https://dl.dropboxusercontent.com/scl/fi/6t35nzj79f7qv45f9brkz/size-chartyouth-c.jpg?rlkey=6mfiabcvmja6bjg54uvy8g2ce&amp;dl=0","Click to download SizeChart")</f>
      </c>
      <c r="C3354" s="0" t="inlineStr">
        <is>
          <t>Dexter Youth Basketball Jersey</t>
        </is>
      </c>
      <c r="D3354" s="0" t="inlineStr">
        <is>
          <t>'97287</t>
        </is>
      </c>
      <c r="E3354" s="0" t="inlineStr">
        <is>
          <t>DEXTER JERSEY:97287A-S</t>
        </is>
      </c>
      <c r="F3354" s="0" t="inlineStr">
        <is>
          <t>'000000000000</t>
        </is>
      </c>
      <c r="G3354" s="0" t="inlineStr">
        <is>
          <t>YOUTH</t>
        </is>
      </c>
      <c r="H3354" s="0" t="inlineStr">
        <is>
          <t>YS</t>
        </is>
      </c>
      <c r="I3354" s="0">
        <v>34.99</v>
      </c>
      <c r="J3354" s="0">
        <v>18</v>
      </c>
    </row>
    <row r="3355" spans="1:10" customHeight="0">
      <c r="A3355" s="0">
        <f>HYPERLINK("https://dl.dropboxusercontent.com/scl/fi/sxmimzyyl6dlxe3u4joa2/97287af.jpg?rlkey=en517n739gmewh67zrc6dy7r6&amp;dl=0","Click to download Image")</f>
      </c>
      <c r="B3355" s="0">
        <f>HYPERLINK("https://dl.dropboxusercontent.com/scl/fi/6t35nzj79f7qv45f9brkz/size-chartyouth-c.jpg?rlkey=6mfiabcvmja6bjg54uvy8g2ce&amp;dl=0","Click to download SizeChart")</f>
      </c>
      <c r="C3355" s="0" t="inlineStr">
        <is>
          <t>Dexter Youth Basketball Jersey</t>
        </is>
      </c>
      <c r="D3355" s="0" t="inlineStr">
        <is>
          <t>'97287</t>
        </is>
      </c>
      <c r="E3355" s="0" t="inlineStr">
        <is>
          <t>DEXTER JERSEY:97287B-M</t>
        </is>
      </c>
      <c r="F3355" s="0" t="inlineStr">
        <is>
          <t>'000000000000</t>
        </is>
      </c>
      <c r="G3355" s="0" t="inlineStr">
        <is>
          <t>YOUTH</t>
        </is>
      </c>
      <c r="H3355" s="0" t="inlineStr">
        <is>
          <t>YM</t>
        </is>
      </c>
      <c r="I3355" s="0">
        <v>34.99</v>
      </c>
      <c r="J3355" s="0">
        <v>20</v>
      </c>
    </row>
    <row r="3356" spans="1:10" customHeight="0">
      <c r="A3356" s="0">
        <f>HYPERLINK("https://dl.dropboxusercontent.com/scl/fi/sxmimzyyl6dlxe3u4joa2/97287af.jpg?rlkey=en517n739gmewh67zrc6dy7r6&amp;dl=0","Click to download Image")</f>
      </c>
      <c r="B3356" s="0">
        <f>HYPERLINK("https://dl.dropboxusercontent.com/scl/fi/6t35nzj79f7qv45f9brkz/size-chartyouth-c.jpg?rlkey=6mfiabcvmja6bjg54uvy8g2ce&amp;dl=0","Click to download SizeChart")</f>
      </c>
      <c r="C3356" s="0" t="inlineStr">
        <is>
          <t>Dexter Youth Basketball Jersey</t>
        </is>
      </c>
      <c r="D3356" s="0" t="inlineStr">
        <is>
          <t>'97287</t>
        </is>
      </c>
      <c r="E3356" s="0" t="inlineStr">
        <is>
          <t>DEXTER JERSEY:97287C-L</t>
        </is>
      </c>
      <c r="F3356" s="0" t="inlineStr">
        <is>
          <t>'000000000000</t>
        </is>
      </c>
      <c r="G3356" s="0" t="inlineStr">
        <is>
          <t>YOUTH</t>
        </is>
      </c>
      <c r="H3356" s="0" t="inlineStr">
        <is>
          <t>YL</t>
        </is>
      </c>
      <c r="I3356" s="0">
        <v>34.99</v>
      </c>
      <c r="J3356" s="0">
        <v>20</v>
      </c>
    </row>
    <row r="3357" spans="1:10" customHeight="0">
      <c r="A3357" s="0">
        <f>HYPERLINK("https://dl.dropboxusercontent.com/scl/fi/sxmimzyyl6dlxe3u4joa2/97287af.jpg?rlkey=en517n739gmewh67zrc6dy7r6&amp;dl=0","Click to download Image")</f>
      </c>
      <c r="B3357" s="0">
        <f>HYPERLINK("https://dl.dropboxusercontent.com/scl/fi/6t35nzj79f7qv45f9brkz/size-chartyouth-c.jpg?rlkey=6mfiabcvmja6bjg54uvy8g2ce&amp;dl=0","Click to download SizeChart")</f>
      </c>
      <c r="C3357" s="0" t="inlineStr">
        <is>
          <t>Dexter Youth Basketball Jersey</t>
        </is>
      </c>
      <c r="D3357" s="0" t="inlineStr">
        <is>
          <t>'97287</t>
        </is>
      </c>
      <c r="E3357" s="0" t="inlineStr">
        <is>
          <t>DEXTER JERSEY:97287D-XL</t>
        </is>
      </c>
      <c r="F3357" s="0" t="inlineStr">
        <is>
          <t>'000000000000</t>
        </is>
      </c>
      <c r="G3357" s="0" t="inlineStr">
        <is>
          <t>YOUTH</t>
        </is>
      </c>
      <c r="H3357" s="0" t="inlineStr">
        <is>
          <t>YXL</t>
        </is>
      </c>
      <c r="I3357" s="0">
        <v>34.99</v>
      </c>
      <c r="J3357" s="0">
        <v>22</v>
      </c>
    </row>
    <row r="3358" spans="1:10" customHeight="0">
      <c r="A3358" s="0">
        <f>HYPERLINK("https://dl.dropboxusercontent.com/scl/fi/daqznme74q99socbkl8u3/97287af.jpg?rlkey=artbwt1hsea7me2d75vhp0e1h&amp;dl=0","Click to download Image")</f>
      </c>
      <c r="B3358" s="0">
        <f>HYPERLINK("https://dl.dropboxusercontent.com/scl/fi/423c4pxl196i0omojzcb4/mens-a.jpg?rlkey=2jtrl7lm2ff3tx83jmnnltndw&amp;dl=0","Click to download SizeChart")</f>
      </c>
      <c r="C3358" s="0" t="inlineStr">
        <is>
          <t>Dexter Men's Basketball Jersey</t>
        </is>
      </c>
      <c r="D3358" s="0" t="inlineStr">
        <is>
          <t>'97306</t>
        </is>
      </c>
      <c r="E3358" s="0" t="inlineStr">
        <is>
          <t>DEXTER JERSEY:97306A-S</t>
        </is>
      </c>
      <c r="F3358" s="0" t="inlineStr">
        <is>
          <t>'000000000000</t>
        </is>
      </c>
      <c r="G3358" s="0" t="inlineStr">
        <is>
          <t>MENS</t>
        </is>
      </c>
      <c r="H3358" s="0" t="inlineStr">
        <is>
          <t>S</t>
        </is>
      </c>
      <c r="I3358" s="0">
        <v>34.99</v>
      </c>
      <c r="J3358" s="0">
        <v>23</v>
      </c>
    </row>
    <row r="3359" spans="1:10" customHeight="0">
      <c r="A3359" s="0">
        <f>HYPERLINK("https://dl.dropboxusercontent.com/scl/fi/daqznme74q99socbkl8u3/97287af.jpg?rlkey=artbwt1hsea7me2d75vhp0e1h&amp;dl=0","Click to download Image")</f>
      </c>
      <c r="B3359" s="0">
        <f>HYPERLINK("https://dl.dropboxusercontent.com/scl/fi/423c4pxl196i0omojzcb4/mens-a.jpg?rlkey=2jtrl7lm2ff3tx83jmnnltndw&amp;dl=0","Click to download SizeChart")</f>
      </c>
      <c r="C3359" s="0" t="inlineStr">
        <is>
          <t>Dexter Men's Basketball Jersey</t>
        </is>
      </c>
      <c r="D3359" s="0" t="inlineStr">
        <is>
          <t>'97306</t>
        </is>
      </c>
      <c r="E3359" s="0" t="inlineStr">
        <is>
          <t>DEXTER JERSEY:97306B-M</t>
        </is>
      </c>
      <c r="F3359" s="0" t="inlineStr">
        <is>
          <t>'000000000000</t>
        </is>
      </c>
      <c r="G3359" s="0" t="inlineStr">
        <is>
          <t>MENS</t>
        </is>
      </c>
      <c r="H3359" s="0" t="inlineStr">
        <is>
          <t>M</t>
        </is>
      </c>
      <c r="I3359" s="0">
        <v>34.99</v>
      </c>
      <c r="J3359" s="0">
        <v>22</v>
      </c>
    </row>
    <row r="3360" spans="1:10" customHeight="0">
      <c r="A3360" s="0">
        <f>HYPERLINK("https://dl.dropboxusercontent.com/scl/fi/o4qbwg8jhf69ycl36n38g/97288af.jpg?rlkey=rwskgr6zmrukirvqx5oe9btya&amp;dl=0","Click to download Image")</f>
      </c>
      <c r="C3360" s="0" t="inlineStr">
        <is>
          <t>Dexter Youth Basketball Shorts</t>
        </is>
      </c>
      <c r="D3360" s="0" t="inlineStr">
        <is>
          <t>'97288</t>
        </is>
      </c>
      <c r="E3360" s="0" t="inlineStr">
        <is>
          <t>DEXTER SHORTS:97288A-S</t>
        </is>
      </c>
      <c r="F3360" s="0" t="inlineStr">
        <is>
          <t>'000000000000</t>
        </is>
      </c>
      <c r="G3360" s="0" t="inlineStr">
        <is>
          <t>YOUTH</t>
        </is>
      </c>
      <c r="H3360" s="0" t="inlineStr">
        <is>
          <t>YS</t>
        </is>
      </c>
      <c r="I3360" s="0">
        <v>34.99</v>
      </c>
      <c r="J3360" s="0">
        <v>27</v>
      </c>
    </row>
    <row r="3361" spans="1:10" customHeight="0">
      <c r="A3361" s="0">
        <f>HYPERLINK("https://dl.dropboxusercontent.com/scl/fi/o4qbwg8jhf69ycl36n38g/97288af.jpg?rlkey=rwskgr6zmrukirvqx5oe9btya&amp;dl=0","Click to download Image")</f>
      </c>
      <c r="C3361" s="0" t="inlineStr">
        <is>
          <t>Dexter Youth Basketball Shorts</t>
        </is>
      </c>
      <c r="D3361" s="0" t="inlineStr">
        <is>
          <t>'97288</t>
        </is>
      </c>
      <c r="E3361" s="0" t="inlineStr">
        <is>
          <t>DEXTER SHORTS:97288B-M</t>
        </is>
      </c>
      <c r="F3361" s="0" t="inlineStr">
        <is>
          <t>'000000000000</t>
        </is>
      </c>
      <c r="G3361" s="0" t="inlineStr">
        <is>
          <t>YOUTH</t>
        </is>
      </c>
      <c r="H3361" s="0" t="inlineStr">
        <is>
          <t>YM</t>
        </is>
      </c>
      <c r="I3361" s="0">
        <v>34.99</v>
      </c>
      <c r="J3361" s="0">
        <v>31</v>
      </c>
    </row>
    <row r="3362" spans="1:10" customHeight="0">
      <c r="A3362" s="0">
        <f>HYPERLINK("https://dl.dropboxusercontent.com/scl/fi/o4qbwg8jhf69ycl36n38g/97288af.jpg?rlkey=rwskgr6zmrukirvqx5oe9btya&amp;dl=0","Click to download Image")</f>
      </c>
      <c r="C3362" s="0" t="inlineStr">
        <is>
          <t>Dexter Youth Basketball Shorts</t>
        </is>
      </c>
      <c r="D3362" s="0" t="inlineStr">
        <is>
          <t>'97288</t>
        </is>
      </c>
      <c r="E3362" s="0" t="inlineStr">
        <is>
          <t>DEXTER SHORTS:97288C-L</t>
        </is>
      </c>
      <c r="F3362" s="0" t="inlineStr">
        <is>
          <t>'000000000000</t>
        </is>
      </c>
      <c r="G3362" s="0" t="inlineStr">
        <is>
          <t>YOUTH</t>
        </is>
      </c>
      <c r="H3362" s="0" t="inlineStr">
        <is>
          <t>YL</t>
        </is>
      </c>
      <c r="I3362" s="0">
        <v>34.99</v>
      </c>
      <c r="J3362" s="0">
        <v>30</v>
      </c>
    </row>
    <row r="3363" spans="1:10" customHeight="0">
      <c r="A3363" s="0">
        <f>HYPERLINK("https://dl.dropboxusercontent.com/scl/fi/o4qbwg8jhf69ycl36n38g/97288af.jpg?rlkey=rwskgr6zmrukirvqx5oe9btya&amp;dl=0","Click to download Image")</f>
      </c>
      <c r="C3363" s="0" t="inlineStr">
        <is>
          <t>Dexter Youth Basketball Shorts</t>
        </is>
      </c>
      <c r="D3363" s="0" t="inlineStr">
        <is>
          <t>'97288</t>
        </is>
      </c>
      <c r="E3363" s="0" t="inlineStr">
        <is>
          <t>DEXTER SHORTS:97288D-XL</t>
        </is>
      </c>
      <c r="F3363" s="0" t="inlineStr">
        <is>
          <t>'000000000000</t>
        </is>
      </c>
      <c r="G3363" s="0" t="inlineStr">
        <is>
          <t>YOUTH</t>
        </is>
      </c>
      <c r="H3363" s="0" t="inlineStr">
        <is>
          <t>YXL</t>
        </is>
      </c>
      <c r="I3363" s="0">
        <v>34.99</v>
      </c>
      <c r="J3363" s="0">
        <v>31</v>
      </c>
    </row>
    <row r="3364" spans="1:10" customHeight="0">
      <c r="A3364" s="0">
        <f>HYPERLINK("https://dl.dropboxusercontent.com/scl/fi/2w6wc5b4cvmkwupmb5htt/97288af.jpg?rlkey=gpvq3kezam4whiqv4vchogqa2&amp;dl=0","Click to download Image")</f>
      </c>
      <c r="C3364" s="0" t="inlineStr">
        <is>
          <t>Dexter Men's Basketball Shorts</t>
        </is>
      </c>
      <c r="D3364" s="0" t="inlineStr">
        <is>
          <t>'97313</t>
        </is>
      </c>
      <c r="E3364" s="0" t="inlineStr">
        <is>
          <t>DEXTER SHORTS:97313A-S</t>
        </is>
      </c>
      <c r="F3364" s="0" t="inlineStr">
        <is>
          <t>'000000000000</t>
        </is>
      </c>
      <c r="G3364" s="0" t="inlineStr">
        <is>
          <t>MENS</t>
        </is>
      </c>
      <c r="H3364" s="0" t="inlineStr">
        <is>
          <t>S</t>
        </is>
      </c>
      <c r="I3364" s="0">
        <v>34.99</v>
      </c>
      <c r="J3364" s="0">
        <v>21</v>
      </c>
    </row>
    <row r="3365" spans="1:10" customHeight="0">
      <c r="A3365" s="0">
        <f>HYPERLINK("https://dl.dropboxusercontent.com/scl/fi/2w6wc5b4cvmkwupmb5htt/97288af.jpg?rlkey=gpvq3kezam4whiqv4vchogqa2&amp;dl=0","Click to download Image")</f>
      </c>
      <c r="C3365" s="0" t="inlineStr">
        <is>
          <t>Dexter Men's Basketball Shorts</t>
        </is>
      </c>
      <c r="D3365" s="0" t="inlineStr">
        <is>
          <t>'97313</t>
        </is>
      </c>
      <c r="E3365" s="0" t="inlineStr">
        <is>
          <t>DEXTER SHORTS:97313B-M</t>
        </is>
      </c>
      <c r="F3365" s="0" t="inlineStr">
        <is>
          <t>'000000000000</t>
        </is>
      </c>
      <c r="G3365" s="0" t="inlineStr">
        <is>
          <t>MENS</t>
        </is>
      </c>
      <c r="H3365" s="0" t="inlineStr">
        <is>
          <t>M</t>
        </is>
      </c>
      <c r="I3365" s="0">
        <v>34.99</v>
      </c>
      <c r="J3365" s="0">
        <v>14</v>
      </c>
    </row>
    <row r="3366" spans="1:10" customHeight="0">
      <c r="A3366" s="0">
        <f>HYPERLINK("https://dl.dropboxusercontent.com/scl/fi/zzv7jdlzio7mw63t1dini/ns.jpg?rlkey=484ja78t29kj851crky54k4ki&amp;dl=0","Click to download Image")</f>
      </c>
      <c r="C3366" s="0" t="inlineStr">
        <is>
          <t>Licensed Youth Neck Sleeves</t>
        </is>
      </c>
      <c r="D3366" s="0" t="inlineStr">
        <is>
          <t>'119355</t>
        </is>
      </c>
      <c r="E3366" s="0" t="inlineStr">
        <is>
          <t>ISU YOUTH NECK SLEEVE:119355OSFM</t>
        </is>
      </c>
      <c r="F3366" s="0" t="inlineStr">
        <is>
          <t>'801119358347</t>
        </is>
      </c>
      <c r="H3366" s="0" t="inlineStr">
        <is>
          <t>OSFM</t>
        </is>
      </c>
      <c r="I3366" s="0">
        <v>19.99</v>
      </c>
      <c r="J3366" s="0">
        <v>227</v>
      </c>
    </row>
    <row r="3367" spans="1:10" customHeight="0">
      <c r="A3367" s="0">
        <f>HYPERLINK("https://dl.dropboxusercontent.com/scl/fi/jwj4qzgasq26hbpl999h8/licensed-ns-a-07.jpg?rlkey=ovc8trujf7z87703doowsvxms&amp;dl=0","Click to download Image")</f>
      </c>
      <c r="C3367" s="0" t="inlineStr">
        <is>
          <t>Licensed Youth Neck Sleeves</t>
        </is>
      </c>
      <c r="D3367" s="0" t="inlineStr">
        <is>
          <t>'119358</t>
        </is>
      </c>
      <c r="E3367" s="0" t="inlineStr">
        <is>
          <t>ISU YOUTH NECK SLEEVE:119358OSFM</t>
        </is>
      </c>
      <c r="F3367" s="0" t="inlineStr">
        <is>
          <t>'801119358347</t>
        </is>
      </c>
      <c r="H3367" s="0" t="inlineStr">
        <is>
          <t>OSFM</t>
        </is>
      </c>
      <c r="I3367" s="0">
        <v>19.99</v>
      </c>
      <c r="J3367" s="0">
        <v>119</v>
      </c>
    </row>
    <row r="3368" spans="1:10" customHeight="0">
      <c r="A3368" s="0">
        <f>HYPERLINK("https://dl.dropboxusercontent.com/scl/fi/eaaaktmkl3bthjg51t6aw/licensed-ns-a-09.jpg?rlkey=98cfmckz1agcpmsr09r5dezbn&amp;dl=0","Click to download Image")</f>
      </c>
      <c r="C3368" s="0" t="inlineStr">
        <is>
          <t>Licensed Youth Neck Sleeves</t>
        </is>
      </c>
      <c r="D3368" s="0" t="inlineStr">
        <is>
          <t>'119361</t>
        </is>
      </c>
      <c r="E3368" s="0" t="inlineStr">
        <is>
          <t>ISU YOUTH NECK SLEEVE:119361OSFM</t>
        </is>
      </c>
      <c r="F3368" s="0" t="inlineStr">
        <is>
          <t>'801119358347</t>
        </is>
      </c>
      <c r="H3368" s="0" t="inlineStr">
        <is>
          <t>OSFM</t>
        </is>
      </c>
      <c r="I3368" s="0">
        <v>19.99</v>
      </c>
      <c r="J3368" s="0">
        <v>251</v>
      </c>
    </row>
    <row r="3369" spans="1:10" customHeight="0">
      <c r="A3369" s="0">
        <f>HYPERLINK("https://dl.dropboxusercontent.com/scl/fi/9pj4h3cvbrzes5nonbmuo/licensed-ns-a-52.jpg?rlkey=luxjgniebpsqneopeh0dac1ou&amp;dl=0","Click to download Image")</f>
      </c>
      <c r="C3369" s="0" t="inlineStr">
        <is>
          <t>Licensed Youth Neck Sleeves</t>
        </is>
      </c>
      <c r="D3369" s="0" t="inlineStr">
        <is>
          <t>'119365</t>
        </is>
      </c>
      <c r="E3369" s="0" t="inlineStr">
        <is>
          <t>ISU YOUTH NECK SLEEVE:119365OSFM</t>
        </is>
      </c>
      <c r="F3369" s="0" t="inlineStr">
        <is>
          <t>'801119358347</t>
        </is>
      </c>
      <c r="H3369" s="0" t="inlineStr">
        <is>
          <t>OSFM</t>
        </is>
      </c>
      <c r="I3369" s="0">
        <v>19.99</v>
      </c>
      <c r="J3369" s="0">
        <v>192</v>
      </c>
    </row>
    <row r="3370" spans="1:10" customHeight="0">
      <c r="A3370" s="0">
        <f>HYPERLINK("https://dl.dropboxusercontent.com/scl/fi/9dvt4rg18enad97rll56g/licensed-ns-a-10.jpg?rlkey=rne2ij8676qdxc3zomf3v2dpt&amp;dl=0","Click to download Image")</f>
      </c>
      <c r="C3370" s="0" t="inlineStr">
        <is>
          <t>Licensed Youth Neck Sleeves</t>
        </is>
      </c>
      <c r="D3370" s="0" t="inlineStr">
        <is>
          <t>'119352</t>
        </is>
      </c>
      <c r="E3370" s="0" t="inlineStr">
        <is>
          <t>ISU YOUTH NECK SLEEVE:119352OSFM</t>
        </is>
      </c>
      <c r="F3370" s="0" t="inlineStr">
        <is>
          <t>'801119358347</t>
        </is>
      </c>
      <c r="H3370" s="0" t="inlineStr">
        <is>
          <t>OSFM</t>
        </is>
      </c>
      <c r="I3370" s="0">
        <v>19.99</v>
      </c>
      <c r="J3370" s="0">
        <v>250</v>
      </c>
    </row>
    <row r="3371" spans="1:10" customHeight="0">
      <c r="A3371" s="0">
        <f>HYPERLINK("https://dl.dropboxusercontent.com/scl/fi/ovd15tuj7unlr4sqhw8u8/158921f.jpg?rlkey=y2roijmjr377nxtgm1ogjtjr6&amp;dl=0","Click to download Image")</f>
      </c>
      <c r="B3371" s="0">
        <f>HYPERLINK("https://dl.dropboxusercontent.com/scl/fi/803648cgq23lxzr9p1c6v/womens-size-chartsflint.jpg?rlkey=rh764uld2g627snaidf5hbelq&amp;dl=0","Click to download SizeChart")</f>
      </c>
      <c r="C3371" s="0" t="inlineStr">
        <is>
          <t>Flint Women's 1/4 Zips</t>
        </is>
      </c>
      <c r="D3371" s="0" t="inlineStr">
        <is>
          <t>'158921</t>
        </is>
      </c>
      <c r="E3371" s="0" t="inlineStr">
        <is>
          <t>ISU FLINT W HG:158921A-S</t>
        </is>
      </c>
      <c r="F3371" s="0" t="inlineStr">
        <is>
          <t>'801158921045</t>
        </is>
      </c>
      <c r="G3371" s="0" t="inlineStr">
        <is>
          <t>WOMENS</t>
        </is>
      </c>
      <c r="H3371" s="0" t="inlineStr">
        <is>
          <t>S</t>
        </is>
      </c>
      <c r="I3371" s="0">
        <v>44.99</v>
      </c>
      <c r="J3371" s="0">
        <v>28</v>
      </c>
    </row>
    <row r="3372" spans="1:10" customHeight="0">
      <c r="A3372" s="0">
        <f>HYPERLINK("https://dl.dropboxusercontent.com/scl/fi/ovd15tuj7unlr4sqhw8u8/158921f.jpg?rlkey=y2roijmjr377nxtgm1ogjtjr6&amp;dl=0","Click to download Image")</f>
      </c>
      <c r="B3372" s="0">
        <f>HYPERLINK("https://dl.dropboxusercontent.com/scl/fi/803648cgq23lxzr9p1c6v/womens-size-chartsflint.jpg?rlkey=rh764uld2g627snaidf5hbelq&amp;dl=0","Click to download SizeChart")</f>
      </c>
      <c r="C3372" s="0" t="inlineStr">
        <is>
          <t>Flint Women's 1/4 Zips</t>
        </is>
      </c>
      <c r="D3372" s="0" t="inlineStr">
        <is>
          <t>'158921</t>
        </is>
      </c>
      <c r="E3372" s="0" t="inlineStr">
        <is>
          <t>ISU FLINT W HG:158921B-M</t>
        </is>
      </c>
      <c r="F3372" s="0" t="inlineStr">
        <is>
          <t>'801158921052</t>
        </is>
      </c>
      <c r="G3372" s="0" t="inlineStr">
        <is>
          <t>WOMENS</t>
        </is>
      </c>
      <c r="H3372" s="0" t="inlineStr">
        <is>
          <t>M</t>
        </is>
      </c>
      <c r="I3372" s="0">
        <v>44.99</v>
      </c>
      <c r="J3372" s="0">
        <v>40</v>
      </c>
    </row>
    <row r="3373" spans="1:10" customHeight="0">
      <c r="A3373" s="0">
        <f>HYPERLINK("https://dl.dropboxusercontent.com/scl/fi/ovd15tuj7unlr4sqhw8u8/158921f.jpg?rlkey=y2roijmjr377nxtgm1ogjtjr6&amp;dl=0","Click to download Image")</f>
      </c>
      <c r="B3373" s="0">
        <f>HYPERLINK("https://dl.dropboxusercontent.com/scl/fi/803648cgq23lxzr9p1c6v/womens-size-chartsflint.jpg?rlkey=rh764uld2g627snaidf5hbelq&amp;dl=0","Click to download SizeChart")</f>
      </c>
      <c r="C3373" s="0" t="inlineStr">
        <is>
          <t>Flint Women's 1/4 Zips</t>
        </is>
      </c>
      <c r="D3373" s="0" t="inlineStr">
        <is>
          <t>'158921</t>
        </is>
      </c>
      <c r="E3373" s="0" t="inlineStr">
        <is>
          <t>ISU FLINT W HG:158921C-L</t>
        </is>
      </c>
      <c r="F3373" s="0" t="inlineStr">
        <is>
          <t>'801158921069</t>
        </is>
      </c>
      <c r="G3373" s="0" t="inlineStr">
        <is>
          <t>WOMENS</t>
        </is>
      </c>
      <c r="H3373" s="0" t="inlineStr">
        <is>
          <t>L</t>
        </is>
      </c>
      <c r="I3373" s="0">
        <v>44.99</v>
      </c>
      <c r="J3373" s="0">
        <v>40</v>
      </c>
    </row>
    <row r="3374" spans="1:10" customHeight="0">
      <c r="A3374" s="0">
        <f>HYPERLINK("https://dl.dropboxusercontent.com/scl/fi/ovd15tuj7unlr4sqhw8u8/158921f.jpg?rlkey=y2roijmjr377nxtgm1ogjtjr6&amp;dl=0","Click to download Image")</f>
      </c>
      <c r="B3374" s="0">
        <f>HYPERLINK("https://dl.dropboxusercontent.com/scl/fi/803648cgq23lxzr9p1c6v/womens-size-chartsflint.jpg?rlkey=rh764uld2g627snaidf5hbelq&amp;dl=0","Click to download SizeChart")</f>
      </c>
      <c r="C3374" s="0" t="inlineStr">
        <is>
          <t>Flint Women's 1/4 Zips</t>
        </is>
      </c>
      <c r="D3374" s="0" t="inlineStr">
        <is>
          <t>'158921</t>
        </is>
      </c>
      <c r="E3374" s="0" t="inlineStr">
        <is>
          <t>ISU FLINT W HG:158921D-XL</t>
        </is>
      </c>
      <c r="F3374" s="0" t="inlineStr">
        <is>
          <t>'801158921076</t>
        </is>
      </c>
      <c r="G3374" s="0" t="inlineStr">
        <is>
          <t>WOMENS</t>
        </is>
      </c>
      <c r="H3374" s="0" t="inlineStr">
        <is>
          <t>XL</t>
        </is>
      </c>
      <c r="I3374" s="0">
        <v>44.99</v>
      </c>
      <c r="J3374" s="0">
        <v>27</v>
      </c>
    </row>
    <row r="3375" spans="1:10" customHeight="0">
      <c r="A3375" s="0">
        <f>HYPERLINK("https://dl.dropboxusercontent.com/scl/fi/ovd15tuj7unlr4sqhw8u8/158921f.jpg?rlkey=y2roijmjr377nxtgm1ogjtjr6&amp;dl=0","Click to download Image")</f>
      </c>
      <c r="B3375" s="0">
        <f>HYPERLINK("https://dl.dropboxusercontent.com/scl/fi/803648cgq23lxzr9p1c6v/womens-size-chartsflint.jpg?rlkey=rh764uld2g627snaidf5hbelq&amp;dl=0","Click to download SizeChart")</f>
      </c>
      <c r="C3375" s="0" t="inlineStr">
        <is>
          <t>Flint Women's 1/4 Zips</t>
        </is>
      </c>
      <c r="D3375" s="0" t="inlineStr">
        <is>
          <t>'158921</t>
        </is>
      </c>
      <c r="E3375" s="0" t="inlineStr">
        <is>
          <t>ISU FLINT W HG:158921E-2XL</t>
        </is>
      </c>
      <c r="F3375" s="0" t="inlineStr">
        <is>
          <t>'801158921083</t>
        </is>
      </c>
      <c r="G3375" s="0" t="inlineStr">
        <is>
          <t>WOMENS</t>
        </is>
      </c>
      <c r="H3375" s="0" t="inlineStr">
        <is>
          <t>2XL</t>
        </is>
      </c>
      <c r="I3375" s="0">
        <v>46.99</v>
      </c>
      <c r="J3375" s="0">
        <v>15</v>
      </c>
    </row>
    <row r="3376" spans="1:10" customHeight="0">
      <c r="A3376" s="0">
        <f>HYPERLINK("https://dl.dropboxusercontent.com/scl/fi/ovd15tuj7unlr4sqhw8u8/158921f.jpg?rlkey=y2roijmjr377nxtgm1ogjtjr6&amp;dl=0","Click to download Image")</f>
      </c>
      <c r="B3376" s="0">
        <f>HYPERLINK("https://dl.dropboxusercontent.com/scl/fi/803648cgq23lxzr9p1c6v/womens-size-chartsflint.jpg?rlkey=rh764uld2g627snaidf5hbelq&amp;dl=0","Click to download SizeChart")</f>
      </c>
      <c r="C3376" s="0" t="inlineStr">
        <is>
          <t>Flint Women's 1/4 Zips</t>
        </is>
      </c>
      <c r="D3376" s="0" t="inlineStr">
        <is>
          <t>'158921</t>
        </is>
      </c>
      <c r="E3376" s="0" t="inlineStr">
        <is>
          <t>ISU FLINT W HG:158921F-3XL</t>
        </is>
      </c>
      <c r="F3376" s="0" t="inlineStr">
        <is>
          <t>'801158921090</t>
        </is>
      </c>
      <c r="G3376" s="0" t="inlineStr">
        <is>
          <t>WOMENS</t>
        </is>
      </c>
      <c r="H3376" s="0" t="inlineStr">
        <is>
          <t>3XL</t>
        </is>
      </c>
      <c r="I3376" s="0">
        <v>46.99</v>
      </c>
      <c r="J3376" s="0">
        <v>7</v>
      </c>
    </row>
    <row r="3377" spans="1:10" customHeight="0">
      <c r="A3377" s="0">
        <f>HYPERLINK("https://dl.dropboxusercontent.com/scl/fi/1m3vmf2j7b80qhz6frfy8/158920f.jpg?rlkey=3jfp8oacfzwrz59lvvtc0i44h&amp;dl=0","Click to download Image")</f>
      </c>
      <c r="B3377" s="0">
        <f>HYPERLINK("https://dl.dropboxusercontent.com/scl/fi/803648cgq23lxzr9p1c6v/womens-size-chartsflint.jpg?rlkey=rh764uld2g627snaidf5hbelq&amp;dl=0","Click to download SizeChart")</f>
      </c>
      <c r="C3377" s="0" t="inlineStr">
        <is>
          <t>Flint Women's 1/4 Zips</t>
        </is>
      </c>
      <c r="D3377" s="0" t="inlineStr">
        <is>
          <t>'158920</t>
        </is>
      </c>
      <c r="E3377" s="0" t="inlineStr">
        <is>
          <t>ISU FLINT W GY:158920A-S</t>
        </is>
      </c>
      <c r="F3377" s="0" t="inlineStr">
        <is>
          <t>'801158920048</t>
        </is>
      </c>
      <c r="G3377" s="0" t="inlineStr">
        <is>
          <t>WOMENS</t>
        </is>
      </c>
      <c r="H3377" s="0" t="inlineStr">
        <is>
          <t>S</t>
        </is>
      </c>
      <c r="I3377" s="0">
        <v>44.99</v>
      </c>
      <c r="J3377" s="0">
        <v>0</v>
      </c>
    </row>
    <row r="3378" spans="1:10" customHeight="0">
      <c r="A3378" s="0">
        <f>HYPERLINK("https://dl.dropboxusercontent.com/scl/fi/1m3vmf2j7b80qhz6frfy8/158920f.jpg?rlkey=3jfp8oacfzwrz59lvvtc0i44h&amp;dl=0","Click to download Image")</f>
      </c>
      <c r="B3378" s="0">
        <f>HYPERLINK("https://dl.dropboxusercontent.com/scl/fi/803648cgq23lxzr9p1c6v/womens-size-chartsflint.jpg?rlkey=rh764uld2g627snaidf5hbelq&amp;dl=0","Click to download SizeChart")</f>
      </c>
      <c r="C3378" s="0" t="inlineStr">
        <is>
          <t>Flint Women's 1/4 Zips</t>
        </is>
      </c>
      <c r="D3378" s="0" t="inlineStr">
        <is>
          <t>'158920</t>
        </is>
      </c>
      <c r="E3378" s="0" t="inlineStr">
        <is>
          <t>ISU FLINT W GY:158920B-M</t>
        </is>
      </c>
      <c r="F3378" s="0" t="inlineStr">
        <is>
          <t>'801158920055</t>
        </is>
      </c>
      <c r="G3378" s="0" t="inlineStr">
        <is>
          <t>WOMENS</t>
        </is>
      </c>
      <c r="H3378" s="0" t="inlineStr">
        <is>
          <t>M</t>
        </is>
      </c>
      <c r="I3378" s="0">
        <v>44.99</v>
      </c>
      <c r="J3378" s="0">
        <v>0</v>
      </c>
    </row>
    <row r="3379" spans="1:10" customHeight="0">
      <c r="A3379" s="0">
        <f>HYPERLINK("https://dl.dropboxusercontent.com/scl/fi/1m3vmf2j7b80qhz6frfy8/158920f.jpg?rlkey=3jfp8oacfzwrz59lvvtc0i44h&amp;dl=0","Click to download Image")</f>
      </c>
      <c r="B3379" s="0">
        <f>HYPERLINK("https://dl.dropboxusercontent.com/scl/fi/803648cgq23lxzr9p1c6v/womens-size-chartsflint.jpg?rlkey=rh764uld2g627snaidf5hbelq&amp;dl=0","Click to download SizeChart")</f>
      </c>
      <c r="C3379" s="0" t="inlineStr">
        <is>
          <t>Flint Women's 1/4 Zips</t>
        </is>
      </c>
      <c r="D3379" s="0" t="inlineStr">
        <is>
          <t>'158920</t>
        </is>
      </c>
      <c r="E3379" s="0" t="inlineStr">
        <is>
          <t>ISU FLINT W GY:158920C-L</t>
        </is>
      </c>
      <c r="F3379" s="0" t="inlineStr">
        <is>
          <t>'801158920062</t>
        </is>
      </c>
      <c r="G3379" s="0" t="inlineStr">
        <is>
          <t>WOMENS</t>
        </is>
      </c>
      <c r="H3379" s="0" t="inlineStr">
        <is>
          <t>L</t>
        </is>
      </c>
      <c r="I3379" s="0">
        <v>44.99</v>
      </c>
      <c r="J3379" s="0">
        <v>0</v>
      </c>
    </row>
    <row r="3380" spans="1:10" customHeight="0">
      <c r="A3380" s="0">
        <f>HYPERLINK("https://dl.dropboxusercontent.com/scl/fi/1m3vmf2j7b80qhz6frfy8/158920f.jpg?rlkey=3jfp8oacfzwrz59lvvtc0i44h&amp;dl=0","Click to download Image")</f>
      </c>
      <c r="B3380" s="0">
        <f>HYPERLINK("https://dl.dropboxusercontent.com/scl/fi/803648cgq23lxzr9p1c6v/womens-size-chartsflint.jpg?rlkey=rh764uld2g627snaidf5hbelq&amp;dl=0","Click to download SizeChart")</f>
      </c>
      <c r="C3380" s="0" t="inlineStr">
        <is>
          <t>Flint Women's 1/4 Zips</t>
        </is>
      </c>
      <c r="D3380" s="0" t="inlineStr">
        <is>
          <t>'158920</t>
        </is>
      </c>
      <c r="E3380" s="0" t="inlineStr">
        <is>
          <t>ISU FLINT W GY:158920D-XL</t>
        </is>
      </c>
      <c r="F3380" s="0" t="inlineStr">
        <is>
          <t>'801158920079</t>
        </is>
      </c>
      <c r="G3380" s="0" t="inlineStr">
        <is>
          <t>WOMENS</t>
        </is>
      </c>
      <c r="H3380" s="0" t="inlineStr">
        <is>
          <t>XL</t>
        </is>
      </c>
      <c r="I3380" s="0">
        <v>44.99</v>
      </c>
      <c r="J3380" s="0">
        <v>0</v>
      </c>
    </row>
    <row r="3381" spans="1:10" customHeight="0">
      <c r="A3381" s="0">
        <f>HYPERLINK("https://dl.dropboxusercontent.com/scl/fi/1m3vmf2j7b80qhz6frfy8/158920f.jpg?rlkey=3jfp8oacfzwrz59lvvtc0i44h&amp;dl=0","Click to download Image")</f>
      </c>
      <c r="B3381" s="0">
        <f>HYPERLINK("https://dl.dropboxusercontent.com/scl/fi/803648cgq23lxzr9p1c6v/womens-size-chartsflint.jpg?rlkey=rh764uld2g627snaidf5hbelq&amp;dl=0","Click to download SizeChart")</f>
      </c>
      <c r="C3381" s="0" t="inlineStr">
        <is>
          <t>Flint Women's 1/4 Zips</t>
        </is>
      </c>
      <c r="D3381" s="0" t="inlineStr">
        <is>
          <t>'158920</t>
        </is>
      </c>
      <c r="E3381" s="0" t="inlineStr">
        <is>
          <t>ISU FLINT W GY:158920E-2XL</t>
        </is>
      </c>
      <c r="F3381" s="0" t="inlineStr">
        <is>
          <t>'801158920086</t>
        </is>
      </c>
      <c r="G3381" s="0" t="inlineStr">
        <is>
          <t>WOMENS</t>
        </is>
      </c>
      <c r="H3381" s="0" t="inlineStr">
        <is>
          <t>2XL</t>
        </is>
      </c>
      <c r="I3381" s="0">
        <v>46.99</v>
      </c>
      <c r="J3381" s="0">
        <v>0</v>
      </c>
    </row>
    <row r="3382" spans="1:10" customHeight="0">
      <c r="A3382" s="0">
        <f>HYPERLINK("https://dl.dropboxusercontent.com/scl/fi/1m3vmf2j7b80qhz6frfy8/158920f.jpg?rlkey=3jfp8oacfzwrz59lvvtc0i44h&amp;dl=0","Click to download Image")</f>
      </c>
      <c r="B3382" s="0">
        <f>HYPERLINK("https://dl.dropboxusercontent.com/scl/fi/803648cgq23lxzr9p1c6v/womens-size-chartsflint.jpg?rlkey=rh764uld2g627snaidf5hbelq&amp;dl=0","Click to download SizeChart")</f>
      </c>
      <c r="C3382" s="0" t="inlineStr">
        <is>
          <t>Flint Women's 1/4 Zips</t>
        </is>
      </c>
      <c r="D3382" s="0" t="inlineStr">
        <is>
          <t>'158920</t>
        </is>
      </c>
      <c r="E3382" s="0" t="inlineStr">
        <is>
          <t>ISU FLINT W GY:158920F-3XL</t>
        </is>
      </c>
      <c r="F3382" s="0" t="inlineStr">
        <is>
          <t>'801158920093</t>
        </is>
      </c>
      <c r="G3382" s="0" t="inlineStr">
        <is>
          <t>WOMENS</t>
        </is>
      </c>
      <c r="H3382" s="0" t="inlineStr">
        <is>
          <t>3XL</t>
        </is>
      </c>
      <c r="I3382" s="0">
        <v>46.99</v>
      </c>
      <c r="J3382" s="0">
        <v>0</v>
      </c>
    </row>
    <row r="3383" spans="1:10" customHeight="0">
      <c r="A3383" s="0">
        <f>HYPERLINK("https://dl.dropboxusercontent.com/scl/fi/80ptj57laozr2f2svoef8/159036f.jpg?rlkey=6vfst7e0czv121mfex6i9lu6g&amp;dl=0","Click to download Image")</f>
      </c>
      <c r="B3383" s="0">
        <f>HYPERLINK("https://dl.dropboxusercontent.com/scl/fi/803648cgq23lxzr9p1c6v/womens-size-chartsflint.jpg?rlkey=rh764uld2g627snaidf5hbelq&amp;dl=0","Click to download SizeChart")</f>
      </c>
      <c r="C3383" s="0" t="inlineStr">
        <is>
          <t>Flint Women's 1/4 Zips</t>
        </is>
      </c>
      <c r="D3383" s="0" t="inlineStr">
        <is>
          <t>'159036</t>
        </is>
      </c>
      <c r="E3383" s="0" t="inlineStr">
        <is>
          <t>ISU FLINT W CL:159036A-S</t>
        </is>
      </c>
      <c r="F3383" s="0" t="inlineStr">
        <is>
          <t>'801159036045</t>
        </is>
      </c>
      <c r="G3383" s="0" t="inlineStr">
        <is>
          <t>WOMENS</t>
        </is>
      </c>
      <c r="H3383" s="0" t="inlineStr">
        <is>
          <t>S</t>
        </is>
      </c>
      <c r="I3383" s="0">
        <v>44.99</v>
      </c>
      <c r="J3383" s="0">
        <v>10</v>
      </c>
    </row>
    <row r="3384" spans="1:10" customHeight="0">
      <c r="A3384" s="0">
        <f>HYPERLINK("https://dl.dropboxusercontent.com/scl/fi/80ptj57laozr2f2svoef8/159036f.jpg?rlkey=6vfst7e0czv121mfex6i9lu6g&amp;dl=0","Click to download Image")</f>
      </c>
      <c r="B3384" s="0">
        <f>HYPERLINK("https://dl.dropboxusercontent.com/scl/fi/803648cgq23lxzr9p1c6v/womens-size-chartsflint.jpg?rlkey=rh764uld2g627snaidf5hbelq&amp;dl=0","Click to download SizeChart")</f>
      </c>
      <c r="C3384" s="0" t="inlineStr">
        <is>
          <t>Flint Women's 1/4 Zips</t>
        </is>
      </c>
      <c r="D3384" s="0" t="inlineStr">
        <is>
          <t>'159036</t>
        </is>
      </c>
      <c r="E3384" s="0" t="inlineStr">
        <is>
          <t>ISU FLINT W CL:159036B-M</t>
        </is>
      </c>
      <c r="F3384" s="0" t="inlineStr">
        <is>
          <t>'801159036052</t>
        </is>
      </c>
      <c r="G3384" s="0" t="inlineStr">
        <is>
          <t>WOMENS</t>
        </is>
      </c>
      <c r="H3384" s="0" t="inlineStr">
        <is>
          <t>M</t>
        </is>
      </c>
      <c r="I3384" s="0">
        <v>44.99</v>
      </c>
      <c r="J3384" s="0">
        <v>10</v>
      </c>
    </row>
    <row r="3385" spans="1:10" customHeight="0">
      <c r="A3385" s="0">
        <f>HYPERLINK("https://dl.dropboxusercontent.com/scl/fi/80ptj57laozr2f2svoef8/159036f.jpg?rlkey=6vfst7e0czv121mfex6i9lu6g&amp;dl=0","Click to download Image")</f>
      </c>
      <c r="B3385" s="0">
        <f>HYPERLINK("https://dl.dropboxusercontent.com/scl/fi/803648cgq23lxzr9p1c6v/womens-size-chartsflint.jpg?rlkey=rh764uld2g627snaidf5hbelq&amp;dl=0","Click to download SizeChart")</f>
      </c>
      <c r="C3385" s="0" t="inlineStr">
        <is>
          <t>Flint Women's 1/4 Zips</t>
        </is>
      </c>
      <c r="D3385" s="0" t="inlineStr">
        <is>
          <t>'159036</t>
        </is>
      </c>
      <c r="E3385" s="0" t="inlineStr">
        <is>
          <t>ISU FLINT W CL:159036C-L</t>
        </is>
      </c>
      <c r="F3385" s="0" t="inlineStr">
        <is>
          <t>'801159036069</t>
        </is>
      </c>
      <c r="G3385" s="0" t="inlineStr">
        <is>
          <t>WOMENS</t>
        </is>
      </c>
      <c r="H3385" s="0" t="inlineStr">
        <is>
          <t>L</t>
        </is>
      </c>
      <c r="I3385" s="0">
        <v>44.99</v>
      </c>
      <c r="J3385" s="0">
        <v>10</v>
      </c>
    </row>
    <row r="3386" spans="1:10" customHeight="0">
      <c r="A3386" s="0">
        <f>HYPERLINK("https://dl.dropboxusercontent.com/scl/fi/80ptj57laozr2f2svoef8/159036f.jpg?rlkey=6vfst7e0czv121mfex6i9lu6g&amp;dl=0","Click to download Image")</f>
      </c>
      <c r="B3386" s="0">
        <f>HYPERLINK("https://dl.dropboxusercontent.com/scl/fi/803648cgq23lxzr9p1c6v/womens-size-chartsflint.jpg?rlkey=rh764uld2g627snaidf5hbelq&amp;dl=0","Click to download SizeChart")</f>
      </c>
      <c r="C3386" s="0" t="inlineStr">
        <is>
          <t>Flint Women's 1/4 Zips</t>
        </is>
      </c>
      <c r="D3386" s="0" t="inlineStr">
        <is>
          <t>'159036</t>
        </is>
      </c>
      <c r="E3386" s="0" t="inlineStr">
        <is>
          <t>ISU FLINT W CL:159036D-XL</t>
        </is>
      </c>
      <c r="F3386" s="0" t="inlineStr">
        <is>
          <t>'801159036076</t>
        </is>
      </c>
      <c r="G3386" s="0" t="inlineStr">
        <is>
          <t>WOMENS</t>
        </is>
      </c>
      <c r="H3386" s="0" t="inlineStr">
        <is>
          <t>XL</t>
        </is>
      </c>
      <c r="I3386" s="0">
        <v>44.99</v>
      </c>
      <c r="J3386" s="0">
        <v>10</v>
      </c>
    </row>
    <row r="3387" spans="1:10" customHeight="0">
      <c r="A3387" s="0">
        <f>HYPERLINK("https://dl.dropboxusercontent.com/scl/fi/80ptj57laozr2f2svoef8/159036f.jpg?rlkey=6vfst7e0czv121mfex6i9lu6g&amp;dl=0","Click to download Image")</f>
      </c>
      <c r="B3387" s="0">
        <f>HYPERLINK("https://dl.dropboxusercontent.com/scl/fi/803648cgq23lxzr9p1c6v/womens-size-chartsflint.jpg?rlkey=rh764uld2g627snaidf5hbelq&amp;dl=0","Click to download SizeChart")</f>
      </c>
      <c r="C3387" s="0" t="inlineStr">
        <is>
          <t>Flint Women's 1/4 Zips</t>
        </is>
      </c>
      <c r="D3387" s="0" t="inlineStr">
        <is>
          <t>'159036</t>
        </is>
      </c>
      <c r="E3387" s="0" t="inlineStr">
        <is>
          <t>ISU FLINT W CL:159036E-2XL</t>
        </is>
      </c>
      <c r="F3387" s="0" t="inlineStr">
        <is>
          <t>'801159036083</t>
        </is>
      </c>
      <c r="G3387" s="0" t="inlineStr">
        <is>
          <t>WOMENS</t>
        </is>
      </c>
      <c r="H3387" s="0" t="inlineStr">
        <is>
          <t>2XL</t>
        </is>
      </c>
      <c r="I3387" s="0">
        <v>46.99</v>
      </c>
      <c r="J3387" s="0">
        <v>10</v>
      </c>
    </row>
    <row r="3388" spans="1:10" customHeight="0">
      <c r="A3388" s="0">
        <f>HYPERLINK("https://dl.dropboxusercontent.com/scl/fi/80ptj57laozr2f2svoef8/159036f.jpg?rlkey=6vfst7e0czv121mfex6i9lu6g&amp;dl=0","Click to download Image")</f>
      </c>
      <c r="B3388" s="0">
        <f>HYPERLINK("https://dl.dropboxusercontent.com/scl/fi/803648cgq23lxzr9p1c6v/womens-size-chartsflint.jpg?rlkey=rh764uld2g627snaidf5hbelq&amp;dl=0","Click to download SizeChart")</f>
      </c>
      <c r="C3388" s="0" t="inlineStr">
        <is>
          <t>Flint Women's 1/4 Zips</t>
        </is>
      </c>
      <c r="D3388" s="0" t="inlineStr">
        <is>
          <t>'159036</t>
        </is>
      </c>
      <c r="E3388" s="0" t="inlineStr">
        <is>
          <t>ISU FLINT W CL:159036F-3XL</t>
        </is>
      </c>
      <c r="F3388" s="0" t="inlineStr">
        <is>
          <t>'801159036090</t>
        </is>
      </c>
      <c r="G3388" s="0" t="inlineStr">
        <is>
          <t>WOMENS</t>
        </is>
      </c>
      <c r="H3388" s="0" t="inlineStr">
        <is>
          <t>3XL</t>
        </is>
      </c>
      <c r="I3388" s="0">
        <v>46.99</v>
      </c>
      <c r="J3388" s="0">
        <v>10</v>
      </c>
    </row>
    <row r="3389" spans="1:10" customHeight="0">
      <c r="A3389" s="0">
        <f>HYPERLINK("https://dl.dropboxusercontent.com/scl/fi/ukahhbkkazb47eorliijs/159034.jpg?rlkey=tvzkv5pxjsv1gkazv1gesxyxk&amp;dl=0","Click to download Image")</f>
      </c>
      <c r="B3389" s="0">
        <f>HYPERLINK("https://dl.dropboxusercontent.com/scl/fi/803648cgq23lxzr9p1c6v/womens-size-chartsflint.jpg?rlkey=rh764uld2g627snaidf5hbelq&amp;dl=0","Click to download SizeChart")</f>
      </c>
      <c r="C3389" s="0" t="inlineStr">
        <is>
          <t>Flint Women's 1/4 Zips</t>
        </is>
      </c>
      <c r="D3389" s="0" t="inlineStr">
        <is>
          <t>'159034</t>
        </is>
      </c>
      <c r="E3389" s="0" t="inlineStr">
        <is>
          <t>ISU FLINT W OL:159034A-S</t>
        </is>
      </c>
      <c r="F3389" s="0" t="inlineStr">
        <is>
          <t>'801158923049</t>
        </is>
      </c>
      <c r="G3389" s="0" t="inlineStr">
        <is>
          <t>WOMENS</t>
        </is>
      </c>
      <c r="H3389" s="0" t="inlineStr">
        <is>
          <t>S</t>
        </is>
      </c>
      <c r="I3389" s="0">
        <v>44.99</v>
      </c>
      <c r="J3389" s="0">
        <v>10</v>
      </c>
    </row>
    <row r="3390" spans="1:10" customHeight="0">
      <c r="A3390" s="0">
        <f>HYPERLINK("https://dl.dropboxusercontent.com/scl/fi/ukahhbkkazb47eorliijs/159034.jpg?rlkey=tvzkv5pxjsv1gkazv1gesxyxk&amp;dl=0","Click to download Image")</f>
      </c>
      <c r="B3390" s="0">
        <f>HYPERLINK("https://dl.dropboxusercontent.com/scl/fi/803648cgq23lxzr9p1c6v/womens-size-chartsflint.jpg?rlkey=rh764uld2g627snaidf5hbelq&amp;dl=0","Click to download SizeChart")</f>
      </c>
      <c r="C3390" s="0" t="inlineStr">
        <is>
          <t>Flint Women's 1/4 Zips</t>
        </is>
      </c>
      <c r="D3390" s="0" t="inlineStr">
        <is>
          <t>'159034</t>
        </is>
      </c>
      <c r="E3390" s="0" t="inlineStr">
        <is>
          <t>ISU FLINT W OL:159034B-M</t>
        </is>
      </c>
      <c r="F3390" s="0" t="inlineStr">
        <is>
          <t>'801158923056</t>
        </is>
      </c>
      <c r="G3390" s="0" t="inlineStr">
        <is>
          <t>WOMENS</t>
        </is>
      </c>
      <c r="H3390" s="0" t="inlineStr">
        <is>
          <t>M</t>
        </is>
      </c>
      <c r="I3390" s="0">
        <v>44.99</v>
      </c>
      <c r="J3390" s="0">
        <v>10</v>
      </c>
    </row>
    <row r="3391" spans="1:10" customHeight="0">
      <c r="A3391" s="0">
        <f>HYPERLINK("https://dl.dropboxusercontent.com/scl/fi/ukahhbkkazb47eorliijs/159034.jpg?rlkey=tvzkv5pxjsv1gkazv1gesxyxk&amp;dl=0","Click to download Image")</f>
      </c>
      <c r="B3391" s="0">
        <f>HYPERLINK("https://dl.dropboxusercontent.com/scl/fi/803648cgq23lxzr9p1c6v/womens-size-chartsflint.jpg?rlkey=rh764uld2g627snaidf5hbelq&amp;dl=0","Click to download SizeChart")</f>
      </c>
      <c r="C3391" s="0" t="inlineStr">
        <is>
          <t>Flint Women's 1/4 Zips</t>
        </is>
      </c>
      <c r="D3391" s="0" t="inlineStr">
        <is>
          <t>'159034</t>
        </is>
      </c>
      <c r="E3391" s="0" t="inlineStr">
        <is>
          <t>ISU FLINT W OL:159034C-L</t>
        </is>
      </c>
      <c r="F3391" s="0" t="inlineStr">
        <is>
          <t>'801158923063</t>
        </is>
      </c>
      <c r="G3391" s="0" t="inlineStr">
        <is>
          <t>WOMENS</t>
        </is>
      </c>
      <c r="H3391" s="0" t="inlineStr">
        <is>
          <t>L</t>
        </is>
      </c>
      <c r="I3391" s="0">
        <v>44.99</v>
      </c>
      <c r="J3391" s="0">
        <v>10</v>
      </c>
    </row>
    <row r="3392" spans="1:10" customHeight="0">
      <c r="A3392" s="0">
        <f>HYPERLINK("https://dl.dropboxusercontent.com/scl/fi/ukahhbkkazb47eorliijs/159034.jpg?rlkey=tvzkv5pxjsv1gkazv1gesxyxk&amp;dl=0","Click to download Image")</f>
      </c>
      <c r="B3392" s="0">
        <f>HYPERLINK("https://dl.dropboxusercontent.com/scl/fi/803648cgq23lxzr9p1c6v/womens-size-chartsflint.jpg?rlkey=rh764uld2g627snaidf5hbelq&amp;dl=0","Click to download SizeChart")</f>
      </c>
      <c r="C3392" s="0" t="inlineStr">
        <is>
          <t>Flint Women's 1/4 Zips</t>
        </is>
      </c>
      <c r="D3392" s="0" t="inlineStr">
        <is>
          <t>'159034</t>
        </is>
      </c>
      <c r="E3392" s="0" t="inlineStr">
        <is>
          <t>ISU FLINT W OL:159034D-XL</t>
        </is>
      </c>
      <c r="F3392" s="0" t="inlineStr">
        <is>
          <t>'801158923070</t>
        </is>
      </c>
      <c r="G3392" s="0" t="inlineStr">
        <is>
          <t>WOMENS</t>
        </is>
      </c>
      <c r="H3392" s="0" t="inlineStr">
        <is>
          <t>XL</t>
        </is>
      </c>
      <c r="I3392" s="0">
        <v>44.99</v>
      </c>
      <c r="J3392" s="0">
        <v>10</v>
      </c>
    </row>
    <row r="3393" spans="1:10" customHeight="0">
      <c r="A3393" s="0">
        <f>HYPERLINK("https://dl.dropboxusercontent.com/scl/fi/ukahhbkkazb47eorliijs/159034.jpg?rlkey=tvzkv5pxjsv1gkazv1gesxyxk&amp;dl=0","Click to download Image")</f>
      </c>
      <c r="B3393" s="0">
        <f>HYPERLINK("https://dl.dropboxusercontent.com/scl/fi/803648cgq23lxzr9p1c6v/womens-size-chartsflint.jpg?rlkey=rh764uld2g627snaidf5hbelq&amp;dl=0","Click to download SizeChart")</f>
      </c>
      <c r="C3393" s="0" t="inlineStr">
        <is>
          <t>Flint Women's 1/4 Zips</t>
        </is>
      </c>
      <c r="D3393" s="0" t="inlineStr">
        <is>
          <t>'159034</t>
        </is>
      </c>
      <c r="E3393" s="0" t="inlineStr">
        <is>
          <t>ISU FLINT W OL:159034E-2XL</t>
        </is>
      </c>
      <c r="F3393" s="0" t="inlineStr">
        <is>
          <t>'801158923087</t>
        </is>
      </c>
      <c r="G3393" s="0" t="inlineStr">
        <is>
          <t>WOMENS</t>
        </is>
      </c>
      <c r="H3393" s="0" t="inlineStr">
        <is>
          <t>2XL</t>
        </is>
      </c>
      <c r="I3393" s="0">
        <v>46.99</v>
      </c>
      <c r="J3393" s="0">
        <v>10</v>
      </c>
    </row>
    <row r="3394" spans="1:10" customHeight="0">
      <c r="A3394" s="0">
        <f>HYPERLINK("https://dl.dropboxusercontent.com/scl/fi/ukahhbkkazb47eorliijs/159034.jpg?rlkey=tvzkv5pxjsv1gkazv1gesxyxk&amp;dl=0","Click to download Image")</f>
      </c>
      <c r="B3394" s="0">
        <f>HYPERLINK("https://dl.dropboxusercontent.com/scl/fi/803648cgq23lxzr9p1c6v/womens-size-chartsflint.jpg?rlkey=rh764uld2g627snaidf5hbelq&amp;dl=0","Click to download SizeChart")</f>
      </c>
      <c r="C3394" s="0" t="inlineStr">
        <is>
          <t>Flint Women's 1/4 Zips</t>
        </is>
      </c>
      <c r="D3394" s="0" t="inlineStr">
        <is>
          <t>'159034</t>
        </is>
      </c>
      <c r="E3394" s="0" t="inlineStr">
        <is>
          <t>ISU FLINT W OL:159034F-3XL</t>
        </is>
      </c>
      <c r="F3394" s="0" t="inlineStr">
        <is>
          <t>'801158923094</t>
        </is>
      </c>
      <c r="G3394" s="0" t="inlineStr">
        <is>
          <t>WOMENS</t>
        </is>
      </c>
      <c r="H3394" s="0" t="inlineStr">
        <is>
          <t>3XL</t>
        </is>
      </c>
      <c r="I3394" s="0">
        <v>46.99</v>
      </c>
      <c r="J3394" s="0">
        <v>10</v>
      </c>
    </row>
    <row r="3395" spans="1:10" customHeight="0">
      <c r="A3395" s="0">
        <f>HYPERLINK("https://dl.dropboxusercontent.com/scl/fi/pirqcowokcpzcm5d901fe/158924.jpg?rlkey=2fu613ht35eeh6umdr6dr9k05&amp;dl=0","Click to download Image")</f>
      </c>
      <c r="B3395" s="0">
        <f>HYPERLINK("https://dl.dropboxusercontent.com/scl/fi/weheexgtmgxqqo49oqqwo/mens-pullover-size-chartsflint.jpg?rlkey=i4aa2uy9sj4l04bwwoh59so3f&amp;dl=0","Click to download SizeChart")</f>
      </c>
      <c r="C3395" s="0" t="inlineStr">
        <is>
          <t>Flint Men's 1/4 Zips</t>
        </is>
      </c>
      <c r="D3395" s="0" t="inlineStr">
        <is>
          <t>'158924</t>
        </is>
      </c>
      <c r="E3395" s="0" t="inlineStr">
        <is>
          <t>ISU FLINT M CL:158924A-S</t>
        </is>
      </c>
      <c r="F3395" s="0" t="inlineStr">
        <is>
          <t>'801158924046</t>
        </is>
      </c>
      <c r="G3395" s="0" t="inlineStr">
        <is>
          <t>MENS</t>
        </is>
      </c>
      <c r="H3395" s="0" t="inlineStr">
        <is>
          <t>S</t>
        </is>
      </c>
      <c r="I3395" s="0">
        <v>44.99</v>
      </c>
      <c r="J3395" s="0">
        <v>10</v>
      </c>
    </row>
    <row r="3396" spans="1:10" customHeight="0">
      <c r="A3396" s="0">
        <f>HYPERLINK("https://dl.dropboxusercontent.com/scl/fi/pirqcowokcpzcm5d901fe/158924.jpg?rlkey=2fu613ht35eeh6umdr6dr9k05&amp;dl=0","Click to download Image")</f>
      </c>
      <c r="B3396" s="0">
        <f>HYPERLINK("https://dl.dropboxusercontent.com/scl/fi/weheexgtmgxqqo49oqqwo/mens-pullover-size-chartsflint.jpg?rlkey=i4aa2uy9sj4l04bwwoh59so3f&amp;dl=0","Click to download SizeChart")</f>
      </c>
      <c r="C3396" s="0" t="inlineStr">
        <is>
          <t>Flint Men's 1/4 Zips</t>
        </is>
      </c>
      <c r="D3396" s="0" t="inlineStr">
        <is>
          <t>'158924</t>
        </is>
      </c>
      <c r="E3396" s="0" t="inlineStr">
        <is>
          <t>ISU FLINT M CL:158924B-M</t>
        </is>
      </c>
      <c r="F3396" s="0" t="inlineStr">
        <is>
          <t>'801158924053</t>
        </is>
      </c>
      <c r="G3396" s="0" t="inlineStr">
        <is>
          <t>MENS</t>
        </is>
      </c>
      <c r="H3396" s="0" t="inlineStr">
        <is>
          <t>M</t>
        </is>
      </c>
      <c r="I3396" s="0">
        <v>44.99</v>
      </c>
      <c r="J3396" s="0">
        <v>10</v>
      </c>
    </row>
    <row r="3397" spans="1:10" customHeight="0">
      <c r="A3397" s="0">
        <f>HYPERLINK("https://dl.dropboxusercontent.com/scl/fi/pirqcowokcpzcm5d901fe/158924.jpg?rlkey=2fu613ht35eeh6umdr6dr9k05&amp;dl=0","Click to download Image")</f>
      </c>
      <c r="B3397" s="0">
        <f>HYPERLINK("https://dl.dropboxusercontent.com/scl/fi/weheexgtmgxqqo49oqqwo/mens-pullover-size-chartsflint.jpg?rlkey=i4aa2uy9sj4l04bwwoh59so3f&amp;dl=0","Click to download SizeChart")</f>
      </c>
      <c r="C3397" s="0" t="inlineStr">
        <is>
          <t>Flint Men's 1/4 Zips</t>
        </is>
      </c>
      <c r="D3397" s="0" t="inlineStr">
        <is>
          <t>'158924</t>
        </is>
      </c>
      <c r="E3397" s="0" t="inlineStr">
        <is>
          <t>ISU FLINT M CL:158924C-L</t>
        </is>
      </c>
      <c r="F3397" s="0" t="inlineStr">
        <is>
          <t>'801158924060</t>
        </is>
      </c>
      <c r="G3397" s="0" t="inlineStr">
        <is>
          <t>MENS</t>
        </is>
      </c>
      <c r="H3397" s="0" t="inlineStr">
        <is>
          <t>L</t>
        </is>
      </c>
      <c r="I3397" s="0">
        <v>44.99</v>
      </c>
      <c r="J3397" s="0">
        <v>10</v>
      </c>
    </row>
    <row r="3398" spans="1:10" customHeight="0">
      <c r="A3398" s="0">
        <f>HYPERLINK("https://dl.dropboxusercontent.com/scl/fi/pirqcowokcpzcm5d901fe/158924.jpg?rlkey=2fu613ht35eeh6umdr6dr9k05&amp;dl=0","Click to download Image")</f>
      </c>
      <c r="B3398" s="0">
        <f>HYPERLINK("https://dl.dropboxusercontent.com/scl/fi/weheexgtmgxqqo49oqqwo/mens-pullover-size-chartsflint.jpg?rlkey=i4aa2uy9sj4l04bwwoh59so3f&amp;dl=0","Click to download SizeChart")</f>
      </c>
      <c r="C3398" s="0" t="inlineStr">
        <is>
          <t>Flint Men's 1/4 Zips</t>
        </is>
      </c>
      <c r="D3398" s="0" t="inlineStr">
        <is>
          <t>'158924</t>
        </is>
      </c>
      <c r="E3398" s="0" t="inlineStr">
        <is>
          <t>ISU FLINT M CL:158924D-XL</t>
        </is>
      </c>
      <c r="F3398" s="0" t="inlineStr">
        <is>
          <t>'801158924077</t>
        </is>
      </c>
      <c r="G3398" s="0" t="inlineStr">
        <is>
          <t>MENS</t>
        </is>
      </c>
      <c r="H3398" s="0" t="inlineStr">
        <is>
          <t>XL</t>
        </is>
      </c>
      <c r="I3398" s="0">
        <v>44.99</v>
      </c>
      <c r="J3398" s="0">
        <v>10</v>
      </c>
    </row>
    <row r="3399" spans="1:10" customHeight="0">
      <c r="A3399" s="0">
        <f>HYPERLINK("https://dl.dropboxusercontent.com/scl/fi/pirqcowokcpzcm5d901fe/158924.jpg?rlkey=2fu613ht35eeh6umdr6dr9k05&amp;dl=0","Click to download Image")</f>
      </c>
      <c r="B3399" s="0">
        <f>HYPERLINK("https://dl.dropboxusercontent.com/scl/fi/weheexgtmgxqqo49oqqwo/mens-pullover-size-chartsflint.jpg?rlkey=i4aa2uy9sj4l04bwwoh59so3f&amp;dl=0","Click to download SizeChart")</f>
      </c>
      <c r="C3399" s="0" t="inlineStr">
        <is>
          <t>Flint Men's 1/4 Zips</t>
        </is>
      </c>
      <c r="D3399" s="0" t="inlineStr">
        <is>
          <t>'158924</t>
        </is>
      </c>
      <c r="E3399" s="0" t="inlineStr">
        <is>
          <t>ISU FLINT M CL:158924E-2XL</t>
        </is>
      </c>
      <c r="F3399" s="0" t="inlineStr">
        <is>
          <t>'801158924084</t>
        </is>
      </c>
      <c r="G3399" s="0" t="inlineStr">
        <is>
          <t>MENS</t>
        </is>
      </c>
      <c r="H3399" s="0" t="inlineStr">
        <is>
          <t>2XL</t>
        </is>
      </c>
      <c r="I3399" s="0">
        <v>46.99</v>
      </c>
      <c r="J3399" s="0">
        <v>10</v>
      </c>
    </row>
    <row r="3400" spans="1:10" customHeight="0">
      <c r="A3400" s="0">
        <f>HYPERLINK("https://dl.dropboxusercontent.com/scl/fi/pirqcowokcpzcm5d901fe/158924.jpg?rlkey=2fu613ht35eeh6umdr6dr9k05&amp;dl=0","Click to download Image")</f>
      </c>
      <c r="B3400" s="0">
        <f>HYPERLINK("https://dl.dropboxusercontent.com/scl/fi/weheexgtmgxqqo49oqqwo/mens-pullover-size-chartsflint.jpg?rlkey=i4aa2uy9sj4l04bwwoh59so3f&amp;dl=0","Click to download SizeChart")</f>
      </c>
      <c r="C3400" s="0" t="inlineStr">
        <is>
          <t>Flint Men's 1/4 Zips</t>
        </is>
      </c>
      <c r="D3400" s="0" t="inlineStr">
        <is>
          <t>'158924</t>
        </is>
      </c>
      <c r="E3400" s="0" t="inlineStr">
        <is>
          <t>ISU FLINT M CL:158924F-3XL</t>
        </is>
      </c>
      <c r="F3400" s="0" t="inlineStr">
        <is>
          <t>'801158924091</t>
        </is>
      </c>
      <c r="G3400" s="0" t="inlineStr">
        <is>
          <t>MENS</t>
        </is>
      </c>
      <c r="H3400" s="0" t="inlineStr">
        <is>
          <t>3XL</t>
        </is>
      </c>
      <c r="I3400" s="0">
        <v>46.99</v>
      </c>
      <c r="J3400" s="0">
        <v>10</v>
      </c>
    </row>
    <row r="3401" spans="1:10" customHeight="0">
      <c r="A3401" s="0">
        <f>HYPERLINK("https://dl.dropboxusercontent.com/scl/fi/5yms3jwqi92ey2a9n7sp4/158923f.jpg?rlkey=vv37rz8ekyx8oq0tpk0sgnnws&amp;dl=0","Click to download Image")</f>
      </c>
      <c r="B3401" s="0">
        <f>HYPERLINK("https://dl.dropboxusercontent.com/scl/fi/weheexgtmgxqqo49oqqwo/mens-pullover-size-chartsflint.jpg?rlkey=i4aa2uy9sj4l04bwwoh59so3f&amp;dl=0","Click to download SizeChart")</f>
      </c>
      <c r="C3401" s="0" t="inlineStr">
        <is>
          <t>Flint Men's 1/4 Zips</t>
        </is>
      </c>
      <c r="D3401" s="0" t="inlineStr">
        <is>
          <t>'158923</t>
        </is>
      </c>
      <c r="E3401" s="0" t="inlineStr">
        <is>
          <t>ISU FLINT M OL:158923A-S</t>
        </is>
      </c>
      <c r="F3401" s="0" t="inlineStr">
        <is>
          <t>'801158923049</t>
        </is>
      </c>
      <c r="G3401" s="0" t="inlineStr">
        <is>
          <t>MENS</t>
        </is>
      </c>
      <c r="H3401" s="0" t="inlineStr">
        <is>
          <t>S</t>
        </is>
      </c>
      <c r="I3401" s="0">
        <v>44.99</v>
      </c>
      <c r="J3401" s="0">
        <v>33</v>
      </c>
    </row>
    <row r="3402" spans="1:10" customHeight="0">
      <c r="A3402" s="0">
        <f>HYPERLINK("https://dl.dropboxusercontent.com/scl/fi/5yms3jwqi92ey2a9n7sp4/158923f.jpg?rlkey=vv37rz8ekyx8oq0tpk0sgnnws&amp;dl=0","Click to download Image")</f>
      </c>
      <c r="B3402" s="0">
        <f>HYPERLINK("https://dl.dropboxusercontent.com/scl/fi/weheexgtmgxqqo49oqqwo/mens-pullover-size-chartsflint.jpg?rlkey=i4aa2uy9sj4l04bwwoh59so3f&amp;dl=0","Click to download SizeChart")</f>
      </c>
      <c r="C3402" s="0" t="inlineStr">
        <is>
          <t>Flint Men's 1/4 Zips</t>
        </is>
      </c>
      <c r="D3402" s="0" t="inlineStr">
        <is>
          <t>'158923</t>
        </is>
      </c>
      <c r="E3402" s="0" t="inlineStr">
        <is>
          <t>ISU FLINT M OL:158923B-M</t>
        </is>
      </c>
      <c r="F3402" s="0" t="inlineStr">
        <is>
          <t>'801158923056</t>
        </is>
      </c>
      <c r="G3402" s="0" t="inlineStr">
        <is>
          <t>MENS</t>
        </is>
      </c>
      <c r="H3402" s="0" t="inlineStr">
        <is>
          <t>M</t>
        </is>
      </c>
      <c r="I3402" s="0">
        <v>44.99</v>
      </c>
      <c r="J3402" s="0">
        <v>40</v>
      </c>
    </row>
    <row r="3403" spans="1:10" customHeight="0">
      <c r="A3403" s="0">
        <f>HYPERLINK("https://dl.dropboxusercontent.com/scl/fi/5yms3jwqi92ey2a9n7sp4/158923f.jpg?rlkey=vv37rz8ekyx8oq0tpk0sgnnws&amp;dl=0","Click to download Image")</f>
      </c>
      <c r="B3403" s="0">
        <f>HYPERLINK("https://dl.dropboxusercontent.com/scl/fi/weheexgtmgxqqo49oqqwo/mens-pullover-size-chartsflint.jpg?rlkey=i4aa2uy9sj4l04bwwoh59so3f&amp;dl=0","Click to download SizeChart")</f>
      </c>
      <c r="C3403" s="0" t="inlineStr">
        <is>
          <t>Flint Men's 1/4 Zips</t>
        </is>
      </c>
      <c r="D3403" s="0" t="inlineStr">
        <is>
          <t>'158923</t>
        </is>
      </c>
      <c r="E3403" s="0" t="inlineStr">
        <is>
          <t>ISU FLINT M OL:158923C-L</t>
        </is>
      </c>
      <c r="F3403" s="0" t="inlineStr">
        <is>
          <t>'801158923063</t>
        </is>
      </c>
      <c r="G3403" s="0" t="inlineStr">
        <is>
          <t>MENS</t>
        </is>
      </c>
      <c r="H3403" s="0" t="inlineStr">
        <is>
          <t>L</t>
        </is>
      </c>
      <c r="I3403" s="0">
        <v>44.99</v>
      </c>
      <c r="J3403" s="0">
        <v>40</v>
      </c>
    </row>
    <row r="3404" spans="1:10" customHeight="0">
      <c r="A3404" s="0">
        <f>HYPERLINK("https://dl.dropboxusercontent.com/scl/fi/5yms3jwqi92ey2a9n7sp4/158923f.jpg?rlkey=vv37rz8ekyx8oq0tpk0sgnnws&amp;dl=0","Click to download Image")</f>
      </c>
      <c r="B3404" s="0">
        <f>HYPERLINK("https://dl.dropboxusercontent.com/scl/fi/weheexgtmgxqqo49oqqwo/mens-pullover-size-chartsflint.jpg?rlkey=i4aa2uy9sj4l04bwwoh59so3f&amp;dl=0","Click to download SizeChart")</f>
      </c>
      <c r="C3404" s="0" t="inlineStr">
        <is>
          <t>Flint Men's 1/4 Zips</t>
        </is>
      </c>
      <c r="D3404" s="0" t="inlineStr">
        <is>
          <t>'158923</t>
        </is>
      </c>
      <c r="E3404" s="0" t="inlineStr">
        <is>
          <t>ISU FLINT M OL:158923D-XL</t>
        </is>
      </c>
      <c r="F3404" s="0" t="inlineStr">
        <is>
          <t>'801158923070</t>
        </is>
      </c>
      <c r="G3404" s="0" t="inlineStr">
        <is>
          <t>MENS</t>
        </is>
      </c>
      <c r="H3404" s="0" t="inlineStr">
        <is>
          <t>XL</t>
        </is>
      </c>
      <c r="I3404" s="0">
        <v>44.99</v>
      </c>
      <c r="J3404" s="0">
        <v>40</v>
      </c>
    </row>
    <row r="3405" spans="1:10" customHeight="0">
      <c r="A3405" s="0">
        <f>HYPERLINK("https://dl.dropboxusercontent.com/scl/fi/5yms3jwqi92ey2a9n7sp4/158923f.jpg?rlkey=vv37rz8ekyx8oq0tpk0sgnnws&amp;dl=0","Click to download Image")</f>
      </c>
      <c r="B3405" s="0">
        <f>HYPERLINK("https://dl.dropboxusercontent.com/scl/fi/weheexgtmgxqqo49oqqwo/mens-pullover-size-chartsflint.jpg?rlkey=i4aa2uy9sj4l04bwwoh59so3f&amp;dl=0","Click to download SizeChart")</f>
      </c>
      <c r="C3405" s="0" t="inlineStr">
        <is>
          <t>Flint Men's 1/4 Zips</t>
        </is>
      </c>
      <c r="D3405" s="0" t="inlineStr">
        <is>
          <t>'158923</t>
        </is>
      </c>
      <c r="E3405" s="0" t="inlineStr">
        <is>
          <t>ISU FLINT M OL:158923E-2XL</t>
        </is>
      </c>
      <c r="F3405" s="0" t="inlineStr">
        <is>
          <t>'801158923087</t>
        </is>
      </c>
      <c r="G3405" s="0" t="inlineStr">
        <is>
          <t>MENS</t>
        </is>
      </c>
      <c r="H3405" s="0" t="inlineStr">
        <is>
          <t>2XL</t>
        </is>
      </c>
      <c r="I3405" s="0">
        <v>46.99</v>
      </c>
      <c r="J3405" s="0">
        <v>40</v>
      </c>
    </row>
    <row r="3406" spans="1:10" customHeight="0">
      <c r="A3406" s="0">
        <f>HYPERLINK("https://dl.dropboxusercontent.com/scl/fi/5yms3jwqi92ey2a9n7sp4/158923f.jpg?rlkey=vv37rz8ekyx8oq0tpk0sgnnws&amp;dl=0","Click to download Image")</f>
      </c>
      <c r="B3406" s="0">
        <f>HYPERLINK("https://dl.dropboxusercontent.com/scl/fi/weheexgtmgxqqo49oqqwo/mens-pullover-size-chartsflint.jpg?rlkey=i4aa2uy9sj4l04bwwoh59so3f&amp;dl=0","Click to download SizeChart")</f>
      </c>
      <c r="C3406" s="0" t="inlineStr">
        <is>
          <t>Flint Men's 1/4 Zips</t>
        </is>
      </c>
      <c r="D3406" s="0" t="inlineStr">
        <is>
          <t>'158923</t>
        </is>
      </c>
      <c r="E3406" s="0" t="inlineStr">
        <is>
          <t>ISU FLINT M OL:158923F-3XL</t>
        </is>
      </c>
      <c r="F3406" s="0" t="inlineStr">
        <is>
          <t>'801158923094</t>
        </is>
      </c>
      <c r="G3406" s="0" t="inlineStr">
        <is>
          <t>MENS</t>
        </is>
      </c>
      <c r="H3406" s="0" t="inlineStr">
        <is>
          <t>3XL</t>
        </is>
      </c>
      <c r="I3406" s="0">
        <v>46.99</v>
      </c>
      <c r="J3406" s="0">
        <v>27</v>
      </c>
    </row>
    <row r="3407" spans="1:10" customHeight="0">
      <c r="A3407" s="0">
        <f>HYPERLINK("https://dl.dropboxusercontent.com/scl/fi/ntagkqtazcjo5hzyy60yw/159033f.jpg?rlkey=k3rforq944ycwtojhaohjrrkt&amp;dl=0","Click to download Image")</f>
      </c>
      <c r="B3407" s="0">
        <f>HYPERLINK("https://dl.dropboxusercontent.com/scl/fi/weheexgtmgxqqo49oqqwo/mens-pullover-size-chartsflint.jpg?rlkey=i4aa2uy9sj4l04bwwoh59so3f&amp;dl=0","Click to download SizeChart")</f>
      </c>
      <c r="C3407" s="0" t="inlineStr">
        <is>
          <t>Flint Men's 1/4 Zips</t>
        </is>
      </c>
      <c r="D3407" s="0" t="inlineStr">
        <is>
          <t>'159033</t>
        </is>
      </c>
      <c r="E3407" s="0" t="inlineStr">
        <is>
          <t>ISU FLINT M GY:159033A-S</t>
        </is>
      </c>
      <c r="F3407" s="0" t="inlineStr">
        <is>
          <t>'801159033044</t>
        </is>
      </c>
      <c r="G3407" s="0" t="inlineStr">
        <is>
          <t>MENS</t>
        </is>
      </c>
      <c r="H3407" s="0" t="inlineStr">
        <is>
          <t>S</t>
        </is>
      </c>
      <c r="I3407" s="0">
        <v>44.99</v>
      </c>
      <c r="J3407" s="0">
        <v>0</v>
      </c>
    </row>
    <row r="3408" spans="1:10" customHeight="0">
      <c r="A3408" s="0">
        <f>HYPERLINK("https://dl.dropboxusercontent.com/scl/fi/ntagkqtazcjo5hzyy60yw/159033f.jpg?rlkey=k3rforq944ycwtojhaohjrrkt&amp;dl=0","Click to download Image")</f>
      </c>
      <c r="B3408" s="0">
        <f>HYPERLINK("https://dl.dropboxusercontent.com/scl/fi/weheexgtmgxqqo49oqqwo/mens-pullover-size-chartsflint.jpg?rlkey=i4aa2uy9sj4l04bwwoh59so3f&amp;dl=0","Click to download SizeChart")</f>
      </c>
      <c r="C3408" s="0" t="inlineStr">
        <is>
          <t>Flint Men's 1/4 Zips</t>
        </is>
      </c>
      <c r="D3408" s="0" t="inlineStr">
        <is>
          <t>'159033</t>
        </is>
      </c>
      <c r="E3408" s="0" t="inlineStr">
        <is>
          <t>ISU FLINT M GY:159033B-M</t>
        </is>
      </c>
      <c r="F3408" s="0" t="inlineStr">
        <is>
          <t>'801159033051</t>
        </is>
      </c>
      <c r="G3408" s="0" t="inlineStr">
        <is>
          <t>MENS</t>
        </is>
      </c>
      <c r="H3408" s="0" t="inlineStr">
        <is>
          <t>M</t>
        </is>
      </c>
      <c r="I3408" s="0">
        <v>44.99</v>
      </c>
      <c r="J3408" s="0">
        <v>0</v>
      </c>
    </row>
    <row r="3409" spans="1:10" customHeight="0">
      <c r="A3409" s="0">
        <f>HYPERLINK("https://dl.dropboxusercontent.com/scl/fi/ntagkqtazcjo5hzyy60yw/159033f.jpg?rlkey=k3rforq944ycwtojhaohjrrkt&amp;dl=0","Click to download Image")</f>
      </c>
      <c r="B3409" s="0">
        <f>HYPERLINK("https://dl.dropboxusercontent.com/scl/fi/weheexgtmgxqqo49oqqwo/mens-pullover-size-chartsflint.jpg?rlkey=i4aa2uy9sj4l04bwwoh59so3f&amp;dl=0","Click to download SizeChart")</f>
      </c>
      <c r="C3409" s="0" t="inlineStr">
        <is>
          <t>Flint Men's 1/4 Zips</t>
        </is>
      </c>
      <c r="D3409" s="0" t="inlineStr">
        <is>
          <t>'159033</t>
        </is>
      </c>
      <c r="E3409" s="0" t="inlineStr">
        <is>
          <t>ISU FLINT M GY:159033C-L</t>
        </is>
      </c>
      <c r="F3409" s="0" t="inlineStr">
        <is>
          <t>'801159033068</t>
        </is>
      </c>
      <c r="G3409" s="0" t="inlineStr">
        <is>
          <t>MENS</t>
        </is>
      </c>
      <c r="H3409" s="0" t="inlineStr">
        <is>
          <t>L</t>
        </is>
      </c>
      <c r="I3409" s="0">
        <v>44.99</v>
      </c>
      <c r="J3409" s="0">
        <v>0</v>
      </c>
    </row>
    <row r="3410" spans="1:10" customHeight="0">
      <c r="A3410" s="0">
        <f>HYPERLINK("https://dl.dropboxusercontent.com/scl/fi/ntagkqtazcjo5hzyy60yw/159033f.jpg?rlkey=k3rforq944ycwtojhaohjrrkt&amp;dl=0","Click to download Image")</f>
      </c>
      <c r="B3410" s="0">
        <f>HYPERLINK("https://dl.dropboxusercontent.com/scl/fi/weheexgtmgxqqo49oqqwo/mens-pullover-size-chartsflint.jpg?rlkey=i4aa2uy9sj4l04bwwoh59so3f&amp;dl=0","Click to download SizeChart")</f>
      </c>
      <c r="C3410" s="0" t="inlineStr">
        <is>
          <t>Flint Men's 1/4 Zips</t>
        </is>
      </c>
      <c r="D3410" s="0" t="inlineStr">
        <is>
          <t>'159033</t>
        </is>
      </c>
      <c r="E3410" s="0" t="inlineStr">
        <is>
          <t>ISU FLINT M GY:159033D-XL</t>
        </is>
      </c>
      <c r="F3410" s="0" t="inlineStr">
        <is>
          <t>'801159033075</t>
        </is>
      </c>
      <c r="G3410" s="0" t="inlineStr">
        <is>
          <t>MENS</t>
        </is>
      </c>
      <c r="H3410" s="0" t="inlineStr">
        <is>
          <t>XL</t>
        </is>
      </c>
      <c r="I3410" s="0">
        <v>44.99</v>
      </c>
      <c r="J3410" s="0">
        <v>0</v>
      </c>
    </row>
    <row r="3411" spans="1:10" customHeight="0">
      <c r="A3411" s="0">
        <f>HYPERLINK("https://dl.dropboxusercontent.com/scl/fi/ntagkqtazcjo5hzyy60yw/159033f.jpg?rlkey=k3rforq944ycwtojhaohjrrkt&amp;dl=0","Click to download Image")</f>
      </c>
      <c r="B3411" s="0">
        <f>HYPERLINK("https://dl.dropboxusercontent.com/scl/fi/weheexgtmgxqqo49oqqwo/mens-pullover-size-chartsflint.jpg?rlkey=i4aa2uy9sj4l04bwwoh59so3f&amp;dl=0","Click to download SizeChart")</f>
      </c>
      <c r="C3411" s="0" t="inlineStr">
        <is>
          <t>Flint Men's 1/4 Zips</t>
        </is>
      </c>
      <c r="D3411" s="0" t="inlineStr">
        <is>
          <t>'159033</t>
        </is>
      </c>
      <c r="E3411" s="0" t="inlineStr">
        <is>
          <t>ISU FLINT M GY:159033E-2XL</t>
        </is>
      </c>
      <c r="F3411" s="0" t="inlineStr">
        <is>
          <t>'801159033082</t>
        </is>
      </c>
      <c r="G3411" s="0" t="inlineStr">
        <is>
          <t>MENS</t>
        </is>
      </c>
      <c r="H3411" s="0" t="inlineStr">
        <is>
          <t>2XL</t>
        </is>
      </c>
      <c r="I3411" s="0">
        <v>46.99</v>
      </c>
      <c r="J3411" s="0">
        <v>0</v>
      </c>
    </row>
    <row r="3412" spans="1:10" customHeight="0">
      <c r="A3412" s="0">
        <f>HYPERLINK("https://dl.dropboxusercontent.com/scl/fi/ntagkqtazcjo5hzyy60yw/159033f.jpg?rlkey=k3rforq944ycwtojhaohjrrkt&amp;dl=0","Click to download Image")</f>
      </c>
      <c r="B3412" s="0">
        <f>HYPERLINK("https://dl.dropboxusercontent.com/scl/fi/weheexgtmgxqqo49oqqwo/mens-pullover-size-chartsflint.jpg?rlkey=i4aa2uy9sj4l04bwwoh59so3f&amp;dl=0","Click to download SizeChart")</f>
      </c>
      <c r="C3412" s="0" t="inlineStr">
        <is>
          <t>Flint Men's 1/4 Zips</t>
        </is>
      </c>
      <c r="D3412" s="0" t="inlineStr">
        <is>
          <t>'159033</t>
        </is>
      </c>
      <c r="E3412" s="0" t="inlineStr">
        <is>
          <t>ISU FLINT M GY:159033F-3XL</t>
        </is>
      </c>
      <c r="F3412" s="0" t="inlineStr">
        <is>
          <t>'801159033099</t>
        </is>
      </c>
      <c r="G3412" s="0" t="inlineStr">
        <is>
          <t>MENS</t>
        </is>
      </c>
      <c r="H3412" s="0" t="inlineStr">
        <is>
          <t>3XL</t>
        </is>
      </c>
      <c r="I3412" s="0">
        <v>46.99</v>
      </c>
      <c r="J3412" s="0">
        <v>0</v>
      </c>
    </row>
    <row r="3413" spans="1:10" customHeight="0">
      <c r="A3413" s="0">
        <f>HYPERLINK("https://dl.dropboxusercontent.com/scl/fi/8k8onx7booe1qke6i7tpa/159034.jpg?rlkey=tq83j7xp40jbba1bv6bqthn71&amp;dl=0","Click to download Image")</f>
      </c>
      <c r="B3413" s="0">
        <f>HYPERLINK("https://dl.dropboxusercontent.com/scl/fi/weheexgtmgxqqo49oqqwo/mens-pullover-size-chartsflint.jpg?rlkey=i4aa2uy9sj4l04bwwoh59so3f&amp;dl=0","Click to download SizeChart")</f>
      </c>
      <c r="C3413" s="0" t="inlineStr">
        <is>
          <t>Flint Men's 1/4 Zips</t>
        </is>
      </c>
      <c r="D3413" s="0" t="inlineStr">
        <is>
          <t>'159032</t>
        </is>
      </c>
      <c r="E3413" s="0" t="inlineStr">
        <is>
          <t>ISU FLINT M HG:159032A-S</t>
        </is>
      </c>
      <c r="F3413" s="0" t="inlineStr">
        <is>
          <t>'801159032047</t>
        </is>
      </c>
      <c r="G3413" s="0" t="inlineStr">
        <is>
          <t>MENS</t>
        </is>
      </c>
      <c r="H3413" s="0" t="inlineStr">
        <is>
          <t>S</t>
        </is>
      </c>
      <c r="I3413" s="0">
        <v>44.99</v>
      </c>
      <c r="J3413" s="0">
        <v>0</v>
      </c>
    </row>
    <row r="3414" spans="1:10" customHeight="0">
      <c r="A3414" s="0">
        <f>HYPERLINK("https://dl.dropboxusercontent.com/scl/fi/8k8onx7booe1qke6i7tpa/159034.jpg?rlkey=tq83j7xp40jbba1bv6bqthn71&amp;dl=0","Click to download Image")</f>
      </c>
      <c r="B3414" s="0">
        <f>HYPERLINK("https://dl.dropboxusercontent.com/scl/fi/weheexgtmgxqqo49oqqwo/mens-pullover-size-chartsflint.jpg?rlkey=i4aa2uy9sj4l04bwwoh59so3f&amp;dl=0","Click to download SizeChart")</f>
      </c>
      <c r="C3414" s="0" t="inlineStr">
        <is>
          <t>Flint Men's 1/4 Zips</t>
        </is>
      </c>
      <c r="D3414" s="0" t="inlineStr">
        <is>
          <t>'159032</t>
        </is>
      </c>
      <c r="E3414" s="0" t="inlineStr">
        <is>
          <t>ISU FLINT M HG:159032B-M</t>
        </is>
      </c>
      <c r="F3414" s="0" t="inlineStr">
        <is>
          <t>'801159032054</t>
        </is>
      </c>
      <c r="G3414" s="0" t="inlineStr">
        <is>
          <t>MENS</t>
        </is>
      </c>
      <c r="H3414" s="0" t="inlineStr">
        <is>
          <t>M</t>
        </is>
      </c>
      <c r="I3414" s="0">
        <v>44.99</v>
      </c>
      <c r="J3414" s="0">
        <v>0</v>
      </c>
    </row>
    <row r="3415" spans="1:10" customHeight="0">
      <c r="A3415" s="0">
        <f>HYPERLINK("https://dl.dropboxusercontent.com/scl/fi/8k8onx7booe1qke6i7tpa/159034.jpg?rlkey=tq83j7xp40jbba1bv6bqthn71&amp;dl=0","Click to download Image")</f>
      </c>
      <c r="B3415" s="0">
        <f>HYPERLINK("https://dl.dropboxusercontent.com/scl/fi/weheexgtmgxqqo49oqqwo/mens-pullover-size-chartsflint.jpg?rlkey=i4aa2uy9sj4l04bwwoh59so3f&amp;dl=0","Click to download SizeChart")</f>
      </c>
      <c r="C3415" s="0" t="inlineStr">
        <is>
          <t>Flint Men's 1/4 Zips</t>
        </is>
      </c>
      <c r="D3415" s="0" t="inlineStr">
        <is>
          <t>'159032</t>
        </is>
      </c>
      <c r="E3415" s="0" t="inlineStr">
        <is>
          <t>ISU FLINT M HG:159032C-L</t>
        </is>
      </c>
      <c r="F3415" s="0" t="inlineStr">
        <is>
          <t>'801159032061</t>
        </is>
      </c>
      <c r="G3415" s="0" t="inlineStr">
        <is>
          <t>MENS</t>
        </is>
      </c>
      <c r="H3415" s="0" t="inlineStr">
        <is>
          <t>L</t>
        </is>
      </c>
      <c r="I3415" s="0">
        <v>44.99</v>
      </c>
      <c r="J3415" s="0">
        <v>0</v>
      </c>
    </row>
    <row r="3416" spans="1:10" customHeight="0">
      <c r="A3416" s="0">
        <f>HYPERLINK("https://dl.dropboxusercontent.com/scl/fi/8k8onx7booe1qke6i7tpa/159034.jpg?rlkey=tq83j7xp40jbba1bv6bqthn71&amp;dl=0","Click to download Image")</f>
      </c>
      <c r="B3416" s="0">
        <f>HYPERLINK("https://dl.dropboxusercontent.com/scl/fi/weheexgtmgxqqo49oqqwo/mens-pullover-size-chartsflint.jpg?rlkey=i4aa2uy9sj4l04bwwoh59so3f&amp;dl=0","Click to download SizeChart")</f>
      </c>
      <c r="C3416" s="0" t="inlineStr">
        <is>
          <t>Flint Men's 1/4 Zips</t>
        </is>
      </c>
      <c r="D3416" s="0" t="inlineStr">
        <is>
          <t>'159032</t>
        </is>
      </c>
      <c r="E3416" s="0" t="inlineStr">
        <is>
          <t>ISU FLINT M HG:159032D-XL</t>
        </is>
      </c>
      <c r="F3416" s="0" t="inlineStr">
        <is>
          <t>'801159032078</t>
        </is>
      </c>
      <c r="G3416" s="0" t="inlineStr">
        <is>
          <t>MENS</t>
        </is>
      </c>
      <c r="H3416" s="0" t="inlineStr">
        <is>
          <t>XL</t>
        </is>
      </c>
      <c r="I3416" s="0">
        <v>44.99</v>
      </c>
      <c r="J3416" s="0">
        <v>0</v>
      </c>
    </row>
    <row r="3417" spans="1:10" customHeight="0">
      <c r="A3417" s="0">
        <f>HYPERLINK("https://dl.dropboxusercontent.com/scl/fi/8k8onx7booe1qke6i7tpa/159034.jpg?rlkey=tq83j7xp40jbba1bv6bqthn71&amp;dl=0","Click to download Image")</f>
      </c>
      <c r="B3417" s="0">
        <f>HYPERLINK("https://dl.dropboxusercontent.com/scl/fi/weheexgtmgxqqo49oqqwo/mens-pullover-size-chartsflint.jpg?rlkey=i4aa2uy9sj4l04bwwoh59so3f&amp;dl=0","Click to download SizeChart")</f>
      </c>
      <c r="C3417" s="0" t="inlineStr">
        <is>
          <t>Flint Men's 1/4 Zips</t>
        </is>
      </c>
      <c r="D3417" s="0" t="inlineStr">
        <is>
          <t>'159032</t>
        </is>
      </c>
      <c r="E3417" s="0" t="inlineStr">
        <is>
          <t>ISU FLINT M HG:159032E-2XL</t>
        </is>
      </c>
      <c r="F3417" s="0" t="inlineStr">
        <is>
          <t>'801159032085</t>
        </is>
      </c>
      <c r="G3417" s="0" t="inlineStr">
        <is>
          <t>MENS</t>
        </is>
      </c>
      <c r="H3417" s="0" t="inlineStr">
        <is>
          <t>2XL</t>
        </is>
      </c>
      <c r="I3417" s="0">
        <v>46.99</v>
      </c>
      <c r="J3417" s="0">
        <v>0</v>
      </c>
    </row>
    <row r="3418" spans="1:10" customHeight="0">
      <c r="A3418" s="0">
        <f>HYPERLINK("https://dl.dropboxusercontent.com/scl/fi/8k8onx7booe1qke6i7tpa/159034.jpg?rlkey=tq83j7xp40jbba1bv6bqthn71&amp;dl=0","Click to download Image")</f>
      </c>
      <c r="B3418" s="0">
        <f>HYPERLINK("https://dl.dropboxusercontent.com/scl/fi/weheexgtmgxqqo49oqqwo/mens-pullover-size-chartsflint.jpg?rlkey=i4aa2uy9sj4l04bwwoh59so3f&amp;dl=0","Click to download SizeChart")</f>
      </c>
      <c r="C3418" s="0" t="inlineStr">
        <is>
          <t>Flint Men's 1/4 Zips</t>
        </is>
      </c>
      <c r="D3418" s="0" t="inlineStr">
        <is>
          <t>'159032</t>
        </is>
      </c>
      <c r="E3418" s="0" t="inlineStr">
        <is>
          <t>ISU FLINT M HG:159032F-3XL</t>
        </is>
      </c>
      <c r="F3418" s="0" t="inlineStr">
        <is>
          <t>'801159032092</t>
        </is>
      </c>
      <c r="G3418" s="0" t="inlineStr">
        <is>
          <t>MENS</t>
        </is>
      </c>
      <c r="H3418" s="0" t="inlineStr">
        <is>
          <t>3XL</t>
        </is>
      </c>
      <c r="I3418" s="0">
        <v>46.99</v>
      </c>
      <c r="J3418" s="0">
        <v>0</v>
      </c>
    </row>
    <row r="3419" spans="1:10" customHeight="0">
      <c r="A3419" s="0">
        <f>HYPERLINK("https://dl.dropboxusercontent.com/scl/fi/2pkhhmn31gx6pxg68y8ho/isubb-f.jpg?rlkey=9ugr82nhnnqiyx5q81lkanj0v&amp;dl=0","Click to download Image")</f>
      </c>
      <c r="C3419" s="0" t="inlineStr">
        <is>
          <t>Vintage Cy BB Men's Slate T-Shirt</t>
        </is>
      </c>
      <c r="D3419" s="0" t="inlineStr">
        <is>
          <t>'155896</t>
        </is>
      </c>
      <c r="E3419" s="0" t="inlineStr">
        <is>
          <t>ISU SLATE:155896A-S</t>
        </is>
      </c>
      <c r="F3419" s="0" t="inlineStr">
        <is>
          <t>'801155896049</t>
        </is>
      </c>
      <c r="G3419" s="0" t="inlineStr">
        <is>
          <t>MENS</t>
        </is>
      </c>
      <c r="H3419" s="0" t="inlineStr">
        <is>
          <t>S</t>
        </is>
      </c>
      <c r="I3419" s="0">
        <v>24.99</v>
      </c>
      <c r="J3419" s="0">
        <v>0</v>
      </c>
    </row>
    <row r="3420" spans="1:10" customHeight="0">
      <c r="A3420" s="0">
        <f>HYPERLINK("https://dl.dropboxusercontent.com/scl/fi/2pkhhmn31gx6pxg68y8ho/isubb-f.jpg?rlkey=9ugr82nhnnqiyx5q81lkanj0v&amp;dl=0","Click to download Image")</f>
      </c>
      <c r="C3420" s="0" t="inlineStr">
        <is>
          <t>Vintage Cy BB Men's Slate T-Shirt</t>
        </is>
      </c>
      <c r="D3420" s="0" t="inlineStr">
        <is>
          <t>'155896</t>
        </is>
      </c>
      <c r="E3420" s="0" t="inlineStr">
        <is>
          <t>ISU SLATE:155896B-M</t>
        </is>
      </c>
      <c r="F3420" s="0" t="inlineStr">
        <is>
          <t>'801155896056</t>
        </is>
      </c>
      <c r="G3420" s="0" t="inlineStr">
        <is>
          <t>MENS</t>
        </is>
      </c>
      <c r="H3420" s="0" t="inlineStr">
        <is>
          <t>M</t>
        </is>
      </c>
      <c r="I3420" s="0">
        <v>24.99</v>
      </c>
      <c r="J3420" s="0">
        <v>0</v>
      </c>
    </row>
    <row r="3421" spans="1:10" customHeight="0">
      <c r="A3421" s="0">
        <f>HYPERLINK("https://dl.dropboxusercontent.com/scl/fi/2pkhhmn31gx6pxg68y8ho/isubb-f.jpg?rlkey=9ugr82nhnnqiyx5q81lkanj0v&amp;dl=0","Click to download Image")</f>
      </c>
      <c r="C3421" s="0" t="inlineStr">
        <is>
          <t>Vintage Cy BB Men's Slate T-Shirt</t>
        </is>
      </c>
      <c r="D3421" s="0" t="inlineStr">
        <is>
          <t>'155896</t>
        </is>
      </c>
      <c r="E3421" s="0" t="inlineStr">
        <is>
          <t>ISU SLATE:155896C-L</t>
        </is>
      </c>
      <c r="F3421" s="0" t="inlineStr">
        <is>
          <t>'801155896063</t>
        </is>
      </c>
      <c r="G3421" s="0" t="inlineStr">
        <is>
          <t>MENS</t>
        </is>
      </c>
      <c r="H3421" s="0" t="inlineStr">
        <is>
          <t>L</t>
        </is>
      </c>
      <c r="I3421" s="0">
        <v>24.99</v>
      </c>
      <c r="J3421" s="0">
        <v>0</v>
      </c>
    </row>
    <row r="3422" spans="1:10" customHeight="0">
      <c r="A3422" s="0">
        <f>HYPERLINK("https://dl.dropboxusercontent.com/scl/fi/2pkhhmn31gx6pxg68y8ho/isubb-f.jpg?rlkey=9ugr82nhnnqiyx5q81lkanj0v&amp;dl=0","Click to download Image")</f>
      </c>
      <c r="C3422" s="0" t="inlineStr">
        <is>
          <t>Vintage Cy BB Men's Slate T-Shirt</t>
        </is>
      </c>
      <c r="D3422" s="0" t="inlineStr">
        <is>
          <t>'155896</t>
        </is>
      </c>
      <c r="E3422" s="0" t="inlineStr">
        <is>
          <t>ISU SLATE:155896D-XL</t>
        </is>
      </c>
      <c r="F3422" s="0" t="inlineStr">
        <is>
          <t>'801155896070</t>
        </is>
      </c>
      <c r="G3422" s="0" t="inlineStr">
        <is>
          <t>MENS</t>
        </is>
      </c>
      <c r="H3422" s="0" t="inlineStr">
        <is>
          <t>XL</t>
        </is>
      </c>
      <c r="I3422" s="0">
        <v>24.99</v>
      </c>
      <c r="J3422" s="0">
        <v>16</v>
      </c>
    </row>
    <row r="3423" spans="1:10" customHeight="0">
      <c r="A3423" s="0">
        <f>HYPERLINK("https://dl.dropboxusercontent.com/scl/fi/2pkhhmn31gx6pxg68y8ho/isubb-f.jpg?rlkey=9ugr82nhnnqiyx5q81lkanj0v&amp;dl=0","Click to download Image")</f>
      </c>
      <c r="C3423" s="0" t="inlineStr">
        <is>
          <t>Vintage Cy BB Men's Slate T-Shirt</t>
        </is>
      </c>
      <c r="D3423" s="0" t="inlineStr">
        <is>
          <t>'155896</t>
        </is>
      </c>
      <c r="E3423" s="0" t="inlineStr">
        <is>
          <t>ISU SLATE:155896E-2XL</t>
        </is>
      </c>
      <c r="F3423" s="0" t="inlineStr">
        <is>
          <t>'801155896087</t>
        </is>
      </c>
      <c r="G3423" s="0" t="inlineStr">
        <is>
          <t>MENS</t>
        </is>
      </c>
      <c r="H3423" s="0" t="inlineStr">
        <is>
          <t>2XL</t>
        </is>
      </c>
      <c r="I3423" s="0">
        <v>24.99</v>
      </c>
      <c r="J3423" s="0">
        <v>19</v>
      </c>
    </row>
    <row r="3424" spans="1:10" customHeight="0">
      <c r="A3424" s="0">
        <f>HYPERLINK("https://dl.dropboxusercontent.com/scl/fi/y2dslqbp2y914p7kp45or/bag-t.jpg?rlkey=sba0rt9kc2uwibkrul7ueb56n&amp;dl=0","Click to download Image")</f>
      </c>
      <c r="C3424" s="0" t="inlineStr">
        <is>
          <t>Assorted Bag Bundle</t>
        </is>
      </c>
      <c r="E3424" s="0" t="inlineStr">
        <is>
          <t>ISU BAG</t>
        </is>
      </c>
      <c r="F3424" s="0" t="inlineStr">
        <is>
          <t>'000000000000</t>
        </is>
      </c>
      <c r="I3424" s="0">
        <v>720</v>
      </c>
      <c r="J3424" s="0">
        <v>0</v>
      </c>
    </row>
    <row r="3425" spans="1:10" customHeight="0">
      <c r="A3425" s="0">
        <f>HYPERLINK("https://dl.dropboxusercontent.com/scl/fi/5fjhrwxbwha7xssuf8jep/98861af.jpg?rlkey=3jymttabbcben94u29g04s9hy&amp;dl=0","Click to download Image")</f>
      </c>
      <c r="C3425" s="0" t="inlineStr">
        <is>
          <t>Patrick Men's Cap</t>
        </is>
      </c>
      <c r="D3425" s="0" t="inlineStr">
        <is>
          <t>'98861</t>
        </is>
      </c>
      <c r="E3425" s="0" t="inlineStr">
        <is>
          <t>PATRICK:98861</t>
        </is>
      </c>
      <c r="F3425" s="0" t="inlineStr">
        <is>
          <t>'000000000000</t>
        </is>
      </c>
      <c r="G3425" s="0" t="inlineStr">
        <is>
          <t>MENS</t>
        </is>
      </c>
      <c r="H3425" s="0" t="inlineStr">
        <is>
          <t>STANDARD MENS</t>
        </is>
      </c>
      <c r="I3425" s="0">
        <v>22</v>
      </c>
      <c r="J3425" s="0">
        <v>2</v>
      </c>
    </row>
    <row r="3426" spans="1:10" customHeight="0">
      <c r="A3426" s="0">
        <f>HYPERLINK("https://dl.dropboxusercontent.com/scl/fi/1dxrgg7nzuv1cux6v7l59/mock-159229-1-isu-slate-m-gy-v1-02.jpg?rlkey=qvlvku26ipmc5wrec1n74zd5a&amp;dl=0","Click to download Image")</f>
      </c>
      <c r="B3426" s="0">
        <f>HYPERLINK("https://dl.dropboxusercontent.com/scl/fi/bllpah8cy0zanpi8j07b0/mens-t-shirt-size-chartsslate-cason.jpg?rlkey=x22hzgyz19wxufse3jyvxn9rx&amp;dl=0","Click to download SizeChart")</f>
      </c>
      <c r="C3426" s="0" t="inlineStr">
        <is>
          <t>Slate Men's Ultra-Soft T-Shirt</t>
        </is>
      </c>
      <c r="D3426" s="0" t="inlineStr">
        <is>
          <t>'159229</t>
        </is>
      </c>
      <c r="E3426" s="0" t="inlineStr">
        <is>
          <t>ISU SLATE M GY:159229A-S</t>
        </is>
      </c>
      <c r="F3426" s="0" t="inlineStr">
        <is>
          <t>'801159229041</t>
        </is>
      </c>
      <c r="G3426" s="0" t="inlineStr">
        <is>
          <t>MENS</t>
        </is>
      </c>
      <c r="H3426" s="0" t="inlineStr">
        <is>
          <t>S</t>
        </is>
      </c>
      <c r="I3426" s="0">
        <v>29.99</v>
      </c>
      <c r="J3426" s="0">
        <v>0</v>
      </c>
    </row>
    <row r="3427" spans="1:10" customHeight="0">
      <c r="A3427" s="0">
        <f>HYPERLINK("https://dl.dropboxusercontent.com/scl/fi/1dxrgg7nzuv1cux6v7l59/mock-159229-1-isu-slate-m-gy-v1-02.jpg?rlkey=qvlvku26ipmc5wrec1n74zd5a&amp;dl=0","Click to download Image")</f>
      </c>
      <c r="B3427" s="0">
        <f>HYPERLINK("https://dl.dropboxusercontent.com/scl/fi/bllpah8cy0zanpi8j07b0/mens-t-shirt-size-chartsslate-cason.jpg?rlkey=x22hzgyz19wxufse3jyvxn9rx&amp;dl=0","Click to download SizeChart")</f>
      </c>
      <c r="C3427" s="0" t="inlineStr">
        <is>
          <t>Slate Men's Ultra-Soft T-Shirt</t>
        </is>
      </c>
      <c r="D3427" s="0" t="inlineStr">
        <is>
          <t>'159229</t>
        </is>
      </c>
      <c r="E3427" s="0" t="inlineStr">
        <is>
          <t>ISU SLATE M GY:159229B-M</t>
        </is>
      </c>
      <c r="F3427" s="0" t="inlineStr">
        <is>
          <t>'801159229058</t>
        </is>
      </c>
      <c r="G3427" s="0" t="inlineStr">
        <is>
          <t>MENS</t>
        </is>
      </c>
      <c r="H3427" s="0" t="inlineStr">
        <is>
          <t>M</t>
        </is>
      </c>
      <c r="I3427" s="0">
        <v>29.99</v>
      </c>
      <c r="J3427" s="0">
        <v>27</v>
      </c>
    </row>
    <row r="3428" spans="1:10" customHeight="0">
      <c r="A3428" s="0">
        <f>HYPERLINK("https://dl.dropboxusercontent.com/scl/fi/1dxrgg7nzuv1cux6v7l59/mock-159229-1-isu-slate-m-gy-v1-02.jpg?rlkey=qvlvku26ipmc5wrec1n74zd5a&amp;dl=0","Click to download Image")</f>
      </c>
      <c r="B3428" s="0">
        <f>HYPERLINK("https://dl.dropboxusercontent.com/scl/fi/bllpah8cy0zanpi8j07b0/mens-t-shirt-size-chartsslate-cason.jpg?rlkey=x22hzgyz19wxufse3jyvxn9rx&amp;dl=0","Click to download SizeChart")</f>
      </c>
      <c r="C3428" s="0" t="inlineStr">
        <is>
          <t>Slate Men's Ultra-Soft T-Shirt</t>
        </is>
      </c>
      <c r="D3428" s="0" t="inlineStr">
        <is>
          <t>'159229</t>
        </is>
      </c>
      <c r="E3428" s="0" t="inlineStr">
        <is>
          <t>ISU SLATE M GY:159229C-L</t>
        </is>
      </c>
      <c r="F3428" s="0" t="inlineStr">
        <is>
          <t>'801159229065</t>
        </is>
      </c>
      <c r="G3428" s="0" t="inlineStr">
        <is>
          <t>MENS</t>
        </is>
      </c>
      <c r="H3428" s="0" t="inlineStr">
        <is>
          <t>L</t>
        </is>
      </c>
      <c r="I3428" s="0">
        <v>29.99</v>
      </c>
      <c r="J3428" s="0">
        <v>53</v>
      </c>
    </row>
    <row r="3429" spans="1:10" customHeight="0">
      <c r="A3429" s="0">
        <f>HYPERLINK("https://dl.dropboxusercontent.com/scl/fi/1dxrgg7nzuv1cux6v7l59/mock-159229-1-isu-slate-m-gy-v1-02.jpg?rlkey=qvlvku26ipmc5wrec1n74zd5a&amp;dl=0","Click to download Image")</f>
      </c>
      <c r="B3429" s="0">
        <f>HYPERLINK("https://dl.dropboxusercontent.com/scl/fi/bllpah8cy0zanpi8j07b0/mens-t-shirt-size-chartsslate-cason.jpg?rlkey=x22hzgyz19wxufse3jyvxn9rx&amp;dl=0","Click to download SizeChart")</f>
      </c>
      <c r="C3429" s="0" t="inlineStr">
        <is>
          <t>Slate Men's Ultra-Soft T-Shirt</t>
        </is>
      </c>
      <c r="D3429" s="0" t="inlineStr">
        <is>
          <t>'159229</t>
        </is>
      </c>
      <c r="E3429" s="0" t="inlineStr">
        <is>
          <t>ISU SLATE M GY:159229D-XL</t>
        </is>
      </c>
      <c r="F3429" s="0" t="inlineStr">
        <is>
          <t>'801159229072</t>
        </is>
      </c>
      <c r="G3429" s="0" t="inlineStr">
        <is>
          <t>MENS</t>
        </is>
      </c>
      <c r="H3429" s="0" t="inlineStr">
        <is>
          <t>XL</t>
        </is>
      </c>
      <c r="I3429" s="0">
        <v>29.99</v>
      </c>
      <c r="J3429" s="0">
        <v>5</v>
      </c>
    </row>
    <row r="3430" spans="1:10" customHeight="0">
      <c r="A3430" s="0">
        <f>HYPERLINK("https://dl.dropboxusercontent.com/scl/fi/1dxrgg7nzuv1cux6v7l59/mock-159229-1-isu-slate-m-gy-v1-02.jpg?rlkey=qvlvku26ipmc5wrec1n74zd5a&amp;dl=0","Click to download Image")</f>
      </c>
      <c r="B3430" s="0">
        <f>HYPERLINK("https://dl.dropboxusercontent.com/scl/fi/bllpah8cy0zanpi8j07b0/mens-t-shirt-size-chartsslate-cason.jpg?rlkey=x22hzgyz19wxufse3jyvxn9rx&amp;dl=0","Click to download SizeChart")</f>
      </c>
      <c r="C3430" s="0" t="inlineStr">
        <is>
          <t>Slate Men's Ultra-Soft T-Shirt</t>
        </is>
      </c>
      <c r="D3430" s="0" t="inlineStr">
        <is>
          <t>'159229</t>
        </is>
      </c>
      <c r="E3430" s="0" t="inlineStr">
        <is>
          <t>ISU SLATE M GY:159229E-2XL</t>
        </is>
      </c>
      <c r="F3430" s="0" t="inlineStr">
        <is>
          <t>'801159229089</t>
        </is>
      </c>
      <c r="G3430" s="0" t="inlineStr">
        <is>
          <t>MENS</t>
        </is>
      </c>
      <c r="H3430" s="0" t="inlineStr">
        <is>
          <t>2XL</t>
        </is>
      </c>
      <c r="I3430" s="0">
        <v>31.99</v>
      </c>
      <c r="J3430" s="0">
        <v>38</v>
      </c>
    </row>
    <row r="3431" spans="1:10" customHeight="0">
      <c r="A3431" s="0">
        <f>HYPERLINK("https://dl.dropboxusercontent.com/scl/fi/1dxrgg7nzuv1cux6v7l59/mock-159229-1-isu-slate-m-gy-v1-02.jpg?rlkey=qvlvku26ipmc5wrec1n74zd5a&amp;dl=0","Click to download Image")</f>
      </c>
      <c r="B3431" s="0">
        <f>HYPERLINK("https://dl.dropboxusercontent.com/scl/fi/bllpah8cy0zanpi8j07b0/mens-t-shirt-size-chartsslate-cason.jpg?rlkey=x22hzgyz19wxufse3jyvxn9rx&amp;dl=0","Click to download SizeChart")</f>
      </c>
      <c r="C3431" s="0" t="inlineStr">
        <is>
          <t>Slate Men's Ultra-Soft T-Shirt</t>
        </is>
      </c>
      <c r="D3431" s="0" t="inlineStr">
        <is>
          <t>'159229</t>
        </is>
      </c>
      <c r="E3431" s="0" t="inlineStr">
        <is>
          <t>ISU SLATE M GY:159229F-3XL</t>
        </is>
      </c>
      <c r="F3431" s="0" t="inlineStr">
        <is>
          <t>'801159229096</t>
        </is>
      </c>
      <c r="G3431" s="0" t="inlineStr">
        <is>
          <t>MENS</t>
        </is>
      </c>
      <c r="H3431" s="0" t="inlineStr">
        <is>
          <t>3XL</t>
        </is>
      </c>
      <c r="I3431" s="0">
        <v>31.99</v>
      </c>
      <c r="J3431" s="0">
        <v>33</v>
      </c>
    </row>
    <row r="3432" spans="1:10" customHeight="0">
      <c r="A3432" s="0">
        <f>HYPERLINK("https://dl.dropboxusercontent.com/scl/fi/2cenriqsulqkjysfmbctd/screenshot-2025-07-28-at-12.53.15pm.png?rlkey=jicnj5exip54inmjjdci790jp&amp;dl=0","Click to download Image")</f>
      </c>
      <c r="B3432" s="0">
        <f>HYPERLINK("https://dl.dropboxusercontent.com/scl/fi/bllpah8cy0zanpi8j07b0/mens-t-shirt-size-chartsslate-cason.jpg?rlkey=x22hzgyz19wxufse3jyvxn9rx&amp;dl=0","Click to download SizeChart")</f>
      </c>
      <c r="C3432" s="0" t="inlineStr">
        <is>
          <t>Slate Men's Ultra-Soft T-Shirt</t>
        </is>
      </c>
      <c r="D3432" s="0" t="inlineStr">
        <is>
          <t>'159210</t>
        </is>
      </c>
      <c r="E3432" s="0" t="inlineStr">
        <is>
          <t>ISU SLATE M BK:159210A-S</t>
        </is>
      </c>
      <c r="F3432" s="0" t="inlineStr">
        <is>
          <t>'000000000000</t>
        </is>
      </c>
      <c r="G3432" s="0" t="inlineStr">
        <is>
          <t>MENS</t>
        </is>
      </c>
      <c r="H3432" s="0" t="inlineStr">
        <is>
          <t>S</t>
        </is>
      </c>
      <c r="I3432" s="0">
        <v>29.99</v>
      </c>
      <c r="J3432" s="0">
        <v>33</v>
      </c>
    </row>
    <row r="3433" spans="1:10" customHeight="0">
      <c r="A3433" s="0">
        <f>HYPERLINK("https://dl.dropboxusercontent.com/scl/fi/2cenriqsulqkjysfmbctd/screenshot-2025-07-28-at-12.53.15pm.png?rlkey=jicnj5exip54inmjjdci790jp&amp;dl=0","Click to download Image")</f>
      </c>
      <c r="B3433" s="0">
        <f>HYPERLINK("https://dl.dropboxusercontent.com/scl/fi/bllpah8cy0zanpi8j07b0/mens-t-shirt-size-chartsslate-cason.jpg?rlkey=x22hzgyz19wxufse3jyvxn9rx&amp;dl=0","Click to download SizeChart")</f>
      </c>
      <c r="C3433" s="0" t="inlineStr">
        <is>
          <t>Slate Men's Ultra-Soft T-Shirt</t>
        </is>
      </c>
      <c r="D3433" s="0" t="inlineStr">
        <is>
          <t>'159210</t>
        </is>
      </c>
      <c r="E3433" s="0" t="inlineStr">
        <is>
          <t>ISU SLATE M BK:159210B-M</t>
        </is>
      </c>
      <c r="F3433" s="0" t="inlineStr">
        <is>
          <t>'000000000000</t>
        </is>
      </c>
      <c r="G3433" s="0" t="inlineStr">
        <is>
          <t>MENS</t>
        </is>
      </c>
      <c r="H3433" s="0" t="inlineStr">
        <is>
          <t>M</t>
        </is>
      </c>
      <c r="I3433" s="0">
        <v>29.99</v>
      </c>
      <c r="J3433" s="0">
        <v>13</v>
      </c>
    </row>
    <row r="3434" spans="1:10" customHeight="0">
      <c r="A3434" s="0">
        <f>HYPERLINK("https://dl.dropboxusercontent.com/scl/fi/2cenriqsulqkjysfmbctd/screenshot-2025-07-28-at-12.53.15pm.png?rlkey=jicnj5exip54inmjjdci790jp&amp;dl=0","Click to download Image")</f>
      </c>
      <c r="B3434" s="0">
        <f>HYPERLINK("https://dl.dropboxusercontent.com/scl/fi/bllpah8cy0zanpi8j07b0/mens-t-shirt-size-chartsslate-cason.jpg?rlkey=x22hzgyz19wxufse3jyvxn9rx&amp;dl=0","Click to download SizeChart")</f>
      </c>
      <c r="C3434" s="0" t="inlineStr">
        <is>
          <t>Slate Men's Ultra-Soft T-Shirt</t>
        </is>
      </c>
      <c r="D3434" s="0" t="inlineStr">
        <is>
          <t>'159210</t>
        </is>
      </c>
      <c r="E3434" s="0" t="inlineStr">
        <is>
          <t>ISU SLATE M BK:159210C-L</t>
        </is>
      </c>
      <c r="F3434" s="0" t="inlineStr">
        <is>
          <t>'000000000000</t>
        </is>
      </c>
      <c r="G3434" s="0" t="inlineStr">
        <is>
          <t>MENS</t>
        </is>
      </c>
      <c r="H3434" s="0" t="inlineStr">
        <is>
          <t>L</t>
        </is>
      </c>
      <c r="I3434" s="0">
        <v>29.99</v>
      </c>
      <c r="J3434" s="0">
        <v>83</v>
      </c>
    </row>
    <row r="3435" spans="1:10" customHeight="0">
      <c r="A3435" s="0">
        <f>HYPERLINK("https://dl.dropboxusercontent.com/scl/fi/2cenriqsulqkjysfmbctd/screenshot-2025-07-28-at-12.53.15pm.png?rlkey=jicnj5exip54inmjjdci790jp&amp;dl=0","Click to download Image")</f>
      </c>
      <c r="B3435" s="0">
        <f>HYPERLINK("https://dl.dropboxusercontent.com/scl/fi/bllpah8cy0zanpi8j07b0/mens-t-shirt-size-chartsslate-cason.jpg?rlkey=x22hzgyz19wxufse3jyvxn9rx&amp;dl=0","Click to download SizeChart")</f>
      </c>
      <c r="C3435" s="0" t="inlineStr">
        <is>
          <t>Slate Men's Ultra-Soft T-Shirt</t>
        </is>
      </c>
      <c r="D3435" s="0" t="inlineStr">
        <is>
          <t>'159210</t>
        </is>
      </c>
      <c r="E3435" s="0" t="inlineStr">
        <is>
          <t>ISU SLATE M BK:159210D-XL</t>
        </is>
      </c>
      <c r="F3435" s="0" t="inlineStr">
        <is>
          <t>'000000000000</t>
        </is>
      </c>
      <c r="G3435" s="0" t="inlineStr">
        <is>
          <t>MENS</t>
        </is>
      </c>
      <c r="H3435" s="0" t="inlineStr">
        <is>
          <t>XL</t>
        </is>
      </c>
      <c r="I3435" s="0">
        <v>29.99</v>
      </c>
      <c r="J3435" s="0">
        <v>165</v>
      </c>
    </row>
    <row r="3436" spans="1:10" customHeight="0">
      <c r="A3436" s="0">
        <f>HYPERLINK("https://dl.dropboxusercontent.com/scl/fi/2cenriqsulqkjysfmbctd/screenshot-2025-07-28-at-12.53.15pm.png?rlkey=jicnj5exip54inmjjdci790jp&amp;dl=0","Click to download Image")</f>
      </c>
      <c r="B3436" s="0">
        <f>HYPERLINK("https://dl.dropboxusercontent.com/scl/fi/bllpah8cy0zanpi8j07b0/mens-t-shirt-size-chartsslate-cason.jpg?rlkey=x22hzgyz19wxufse3jyvxn9rx&amp;dl=0","Click to download SizeChart")</f>
      </c>
      <c r="C3436" s="0" t="inlineStr">
        <is>
          <t>Slate Men's Ultra-Soft T-Shirt</t>
        </is>
      </c>
      <c r="D3436" s="0" t="inlineStr">
        <is>
          <t>'159210</t>
        </is>
      </c>
      <c r="E3436" s="0" t="inlineStr">
        <is>
          <t>ISU SLATE M BK:159210E-2XL</t>
        </is>
      </c>
      <c r="F3436" s="0" t="inlineStr">
        <is>
          <t>'000000000000</t>
        </is>
      </c>
      <c r="G3436" s="0" t="inlineStr">
        <is>
          <t>MENS</t>
        </is>
      </c>
      <c r="H3436" s="0" t="inlineStr">
        <is>
          <t>2XL</t>
        </is>
      </c>
      <c r="I3436" s="0">
        <v>31.99</v>
      </c>
      <c r="J3436" s="0">
        <v>-38</v>
      </c>
    </row>
    <row r="3437" spans="1:10" customHeight="0">
      <c r="A3437" s="0">
        <f>HYPERLINK("https://dl.dropboxusercontent.com/scl/fi/2cenriqsulqkjysfmbctd/screenshot-2025-07-28-at-12.53.15pm.png?rlkey=jicnj5exip54inmjjdci790jp&amp;dl=0","Click to download Image")</f>
      </c>
      <c r="B3437" s="0">
        <f>HYPERLINK("https://dl.dropboxusercontent.com/scl/fi/bllpah8cy0zanpi8j07b0/mens-t-shirt-size-chartsslate-cason.jpg?rlkey=x22hzgyz19wxufse3jyvxn9rx&amp;dl=0","Click to download SizeChart")</f>
      </c>
      <c r="C3437" s="0" t="inlineStr">
        <is>
          <t>Slate Men's Ultra-Soft T-Shirt</t>
        </is>
      </c>
      <c r="D3437" s="0" t="inlineStr">
        <is>
          <t>'159210</t>
        </is>
      </c>
      <c r="E3437" s="0" t="inlineStr">
        <is>
          <t>ISU SLATE M BK:159210F-3XL</t>
        </is>
      </c>
      <c r="F3437" s="0" t="inlineStr">
        <is>
          <t>'000000000000</t>
        </is>
      </c>
      <c r="G3437" s="0" t="inlineStr">
        <is>
          <t>MENS</t>
        </is>
      </c>
      <c r="H3437" s="0" t="inlineStr">
        <is>
          <t>3XL</t>
        </is>
      </c>
      <c r="I3437" s="0">
        <v>31.99</v>
      </c>
      <c r="J3437" s="0">
        <v>165</v>
      </c>
    </row>
    <row r="3438" spans="1:10" customHeight="0">
      <c r="A3438" s="0">
        <f>HYPERLINK("https://dl.dropboxusercontent.com/scl/fi/hha84niqp5lx21vg03jyt/screenshot-2025-07-28-at-12.52.58pm.png?rlkey=3rxb9focdopikuv53zk9042db&amp;dl=0","Click to download Image")</f>
      </c>
      <c r="B3438" s="0">
        <f>HYPERLINK("https://dl.dropboxusercontent.com/scl/fi/bllpah8cy0zanpi8j07b0/mens-t-shirt-size-chartsslate-cason.jpg?rlkey=x22hzgyz19wxufse3jyvxn9rx&amp;dl=0","Click to download SizeChart")</f>
      </c>
      <c r="C3438" s="0" t="inlineStr">
        <is>
          <t>Slate Men's Ultra-Soft T-Shirt</t>
        </is>
      </c>
      <c r="D3438" s="0" t="inlineStr">
        <is>
          <t>'159212</t>
        </is>
      </c>
      <c r="E3438" s="0" t="inlineStr">
        <is>
          <t>ISU SLATE M WE:159212A-S</t>
        </is>
      </c>
      <c r="F3438" s="0" t="inlineStr">
        <is>
          <t>'801159212043</t>
        </is>
      </c>
      <c r="G3438" s="0" t="inlineStr">
        <is>
          <t>MENS</t>
        </is>
      </c>
      <c r="H3438" s="0" t="inlineStr">
        <is>
          <t>S</t>
        </is>
      </c>
      <c r="I3438" s="0">
        <v>29.99</v>
      </c>
      <c r="J3438" s="0">
        <v>31</v>
      </c>
    </row>
    <row r="3439" spans="1:10" customHeight="0">
      <c r="A3439" s="0">
        <f>HYPERLINK("https://dl.dropboxusercontent.com/scl/fi/hha84niqp5lx21vg03jyt/screenshot-2025-07-28-at-12.52.58pm.png?rlkey=3rxb9focdopikuv53zk9042db&amp;dl=0","Click to download Image")</f>
      </c>
      <c r="B3439" s="0">
        <f>HYPERLINK("https://dl.dropboxusercontent.com/scl/fi/bllpah8cy0zanpi8j07b0/mens-t-shirt-size-chartsslate-cason.jpg?rlkey=x22hzgyz19wxufse3jyvxn9rx&amp;dl=0","Click to download SizeChart")</f>
      </c>
      <c r="C3439" s="0" t="inlineStr">
        <is>
          <t>Slate Men's Ultra-Soft T-Shirt</t>
        </is>
      </c>
      <c r="D3439" s="0" t="inlineStr">
        <is>
          <t>'159212</t>
        </is>
      </c>
      <c r="E3439" s="0" t="inlineStr">
        <is>
          <t>ISU SLATE M WE:159212B-M</t>
        </is>
      </c>
      <c r="F3439" s="0" t="inlineStr">
        <is>
          <t>'801159212050</t>
        </is>
      </c>
      <c r="G3439" s="0" t="inlineStr">
        <is>
          <t>MENS</t>
        </is>
      </c>
      <c r="H3439" s="0" t="inlineStr">
        <is>
          <t>M</t>
        </is>
      </c>
      <c r="I3439" s="0">
        <v>29.99</v>
      </c>
      <c r="J3439" s="0">
        <v>31</v>
      </c>
    </row>
    <row r="3440" spans="1:10" customHeight="0">
      <c r="A3440" s="0">
        <f>HYPERLINK("https://dl.dropboxusercontent.com/scl/fi/hha84niqp5lx21vg03jyt/screenshot-2025-07-28-at-12.52.58pm.png?rlkey=3rxb9focdopikuv53zk9042db&amp;dl=0","Click to download Image")</f>
      </c>
      <c r="B3440" s="0">
        <f>HYPERLINK("https://dl.dropboxusercontent.com/scl/fi/bllpah8cy0zanpi8j07b0/mens-t-shirt-size-chartsslate-cason.jpg?rlkey=x22hzgyz19wxufse3jyvxn9rx&amp;dl=0","Click to download SizeChart")</f>
      </c>
      <c r="C3440" s="0" t="inlineStr">
        <is>
          <t>Slate Men's Ultra-Soft T-Shirt</t>
        </is>
      </c>
      <c r="D3440" s="0" t="inlineStr">
        <is>
          <t>'159212</t>
        </is>
      </c>
      <c r="E3440" s="0" t="inlineStr">
        <is>
          <t>ISU SLATE M WE:159212C-L</t>
        </is>
      </c>
      <c r="F3440" s="0" t="inlineStr">
        <is>
          <t>'801159212067</t>
        </is>
      </c>
      <c r="G3440" s="0" t="inlineStr">
        <is>
          <t>MENS</t>
        </is>
      </c>
      <c r="H3440" s="0" t="inlineStr">
        <is>
          <t>L</t>
        </is>
      </c>
      <c r="I3440" s="0">
        <v>29.99</v>
      </c>
      <c r="J3440" s="0">
        <v>31</v>
      </c>
    </row>
    <row r="3441" spans="1:10" customHeight="0">
      <c r="A3441" s="0">
        <f>HYPERLINK("https://dl.dropboxusercontent.com/scl/fi/hha84niqp5lx21vg03jyt/screenshot-2025-07-28-at-12.52.58pm.png?rlkey=3rxb9focdopikuv53zk9042db&amp;dl=0","Click to download Image")</f>
      </c>
      <c r="B3441" s="0">
        <f>HYPERLINK("https://dl.dropboxusercontent.com/scl/fi/bllpah8cy0zanpi8j07b0/mens-t-shirt-size-chartsslate-cason.jpg?rlkey=x22hzgyz19wxufse3jyvxn9rx&amp;dl=0","Click to download SizeChart")</f>
      </c>
      <c r="C3441" s="0" t="inlineStr">
        <is>
          <t>Slate Men's Ultra-Soft T-Shirt</t>
        </is>
      </c>
      <c r="D3441" s="0" t="inlineStr">
        <is>
          <t>'159212</t>
        </is>
      </c>
      <c r="E3441" s="0" t="inlineStr">
        <is>
          <t>ISU SLATE M WE:159212D-XL</t>
        </is>
      </c>
      <c r="F3441" s="0" t="inlineStr">
        <is>
          <t>'801159212074</t>
        </is>
      </c>
      <c r="G3441" s="0" t="inlineStr">
        <is>
          <t>MENS</t>
        </is>
      </c>
      <c r="H3441" s="0" t="inlineStr">
        <is>
          <t>XL</t>
        </is>
      </c>
      <c r="I3441" s="0">
        <v>29.99</v>
      </c>
      <c r="J3441" s="0">
        <v>31</v>
      </c>
    </row>
    <row r="3442" spans="1:10" customHeight="0">
      <c r="A3442" s="0">
        <f>HYPERLINK("https://dl.dropboxusercontent.com/scl/fi/hha84niqp5lx21vg03jyt/screenshot-2025-07-28-at-12.52.58pm.png?rlkey=3rxb9focdopikuv53zk9042db&amp;dl=0","Click to download Image")</f>
      </c>
      <c r="B3442" s="0">
        <f>HYPERLINK("https://dl.dropboxusercontent.com/scl/fi/bllpah8cy0zanpi8j07b0/mens-t-shirt-size-chartsslate-cason.jpg?rlkey=x22hzgyz19wxufse3jyvxn9rx&amp;dl=0","Click to download SizeChart")</f>
      </c>
      <c r="C3442" s="0" t="inlineStr">
        <is>
          <t>Slate Men's Ultra-Soft T-Shirt</t>
        </is>
      </c>
      <c r="D3442" s="0" t="inlineStr">
        <is>
          <t>'159212</t>
        </is>
      </c>
      <c r="E3442" s="0" t="inlineStr">
        <is>
          <t>ISU SLATE M WE:159212E-2XL</t>
        </is>
      </c>
      <c r="F3442" s="0" t="inlineStr">
        <is>
          <t>'801159212081</t>
        </is>
      </c>
      <c r="G3442" s="0" t="inlineStr">
        <is>
          <t>MENS</t>
        </is>
      </c>
      <c r="H3442" s="0" t="inlineStr">
        <is>
          <t>2XL</t>
        </is>
      </c>
      <c r="I3442" s="0">
        <v>31.99</v>
      </c>
      <c r="J3442" s="0">
        <v>31</v>
      </c>
    </row>
    <row r="3443" spans="1:10" customHeight="0">
      <c r="A3443" s="0">
        <f>HYPERLINK("https://dl.dropboxusercontent.com/scl/fi/hha84niqp5lx21vg03jyt/screenshot-2025-07-28-at-12.52.58pm.png?rlkey=3rxb9focdopikuv53zk9042db&amp;dl=0","Click to download Image")</f>
      </c>
      <c r="B3443" s="0">
        <f>HYPERLINK("https://dl.dropboxusercontent.com/scl/fi/bllpah8cy0zanpi8j07b0/mens-t-shirt-size-chartsslate-cason.jpg?rlkey=x22hzgyz19wxufse3jyvxn9rx&amp;dl=0","Click to download SizeChart")</f>
      </c>
      <c r="C3443" s="0" t="inlineStr">
        <is>
          <t>Slate Men's Ultra-Soft T-Shirt</t>
        </is>
      </c>
      <c r="D3443" s="0" t="inlineStr">
        <is>
          <t>'159212</t>
        </is>
      </c>
      <c r="E3443" s="0" t="inlineStr">
        <is>
          <t>ISU SLATE M WE:159212F-3XL</t>
        </is>
      </c>
      <c r="F3443" s="0" t="inlineStr">
        <is>
          <t>'801159212098</t>
        </is>
      </c>
      <c r="G3443" s="0" t="inlineStr">
        <is>
          <t>MENS</t>
        </is>
      </c>
      <c r="H3443" s="0" t="inlineStr">
        <is>
          <t>3XL</t>
        </is>
      </c>
      <c r="I3443" s="0">
        <v>31.99</v>
      </c>
      <c r="J3443" s="0">
        <v>31</v>
      </c>
    </row>
    <row r="3444" spans="1:10" customHeight="0">
      <c r="A3444" s="0">
        <f>HYPERLINK("https://dl.dropboxusercontent.com/scl/fi/axwmhvmkjjfp142hxehjq/screenshot-2025-07-28-at-12.53.28pm.png?rlkey=0cnuw6a76k9febnk6j81z6ayw&amp;dl=0","Click to download Image")</f>
      </c>
      <c r="B3444" s="0">
        <f>HYPERLINK("https://dl.dropboxusercontent.com/scl/fi/bllpah8cy0zanpi8j07b0/mens-t-shirt-size-chartsslate-cason.jpg?rlkey=x22hzgyz19wxufse3jyvxn9rx&amp;dl=0","Click to download SizeChart")</f>
      </c>
      <c r="C3444" s="0" t="inlineStr">
        <is>
          <t>Slate Men's Ultra-Soft T-Shirt</t>
        </is>
      </c>
      <c r="D3444" s="0" t="inlineStr">
        <is>
          <t>'159211</t>
        </is>
      </c>
      <c r="E3444" s="0" t="inlineStr">
        <is>
          <t>ISU SLATE M GD:159211A-S</t>
        </is>
      </c>
      <c r="F3444" s="0" t="inlineStr">
        <is>
          <t>'801159211046</t>
        </is>
      </c>
      <c r="G3444" s="0" t="inlineStr">
        <is>
          <t>MENS</t>
        </is>
      </c>
      <c r="H3444" s="0" t="inlineStr">
        <is>
          <t>S</t>
        </is>
      </c>
      <c r="I3444" s="0">
        <v>29.99</v>
      </c>
      <c r="J3444" s="0">
        <v>135</v>
      </c>
    </row>
    <row r="3445" spans="1:10" customHeight="0">
      <c r="A3445" s="0">
        <f>HYPERLINK("https://dl.dropboxusercontent.com/scl/fi/axwmhvmkjjfp142hxehjq/screenshot-2025-07-28-at-12.53.28pm.png?rlkey=0cnuw6a76k9febnk6j81z6ayw&amp;dl=0","Click to download Image")</f>
      </c>
      <c r="B3445" s="0">
        <f>HYPERLINK("https://dl.dropboxusercontent.com/scl/fi/bllpah8cy0zanpi8j07b0/mens-t-shirt-size-chartsslate-cason.jpg?rlkey=x22hzgyz19wxufse3jyvxn9rx&amp;dl=0","Click to download SizeChart")</f>
      </c>
      <c r="C3445" s="0" t="inlineStr">
        <is>
          <t>Slate Men's Ultra-Soft T-Shirt</t>
        </is>
      </c>
      <c r="D3445" s="0" t="inlineStr">
        <is>
          <t>'159211</t>
        </is>
      </c>
      <c r="E3445" s="0" t="inlineStr">
        <is>
          <t>ISU SLATE M GD:159211B-M</t>
        </is>
      </c>
      <c r="F3445" s="0" t="inlineStr">
        <is>
          <t>'801159211053</t>
        </is>
      </c>
      <c r="G3445" s="0" t="inlineStr">
        <is>
          <t>MENS</t>
        </is>
      </c>
      <c r="H3445" s="0" t="inlineStr">
        <is>
          <t>M</t>
        </is>
      </c>
      <c r="I3445" s="0">
        <v>29.99</v>
      </c>
      <c r="J3445" s="0">
        <v>191</v>
      </c>
    </row>
    <row r="3446" spans="1:10" customHeight="0">
      <c r="A3446" s="0">
        <f>HYPERLINK("https://dl.dropboxusercontent.com/scl/fi/axwmhvmkjjfp142hxehjq/screenshot-2025-07-28-at-12.53.28pm.png?rlkey=0cnuw6a76k9febnk6j81z6ayw&amp;dl=0","Click to download Image")</f>
      </c>
      <c r="B3446" s="0">
        <f>HYPERLINK("https://dl.dropboxusercontent.com/scl/fi/bllpah8cy0zanpi8j07b0/mens-t-shirt-size-chartsslate-cason.jpg?rlkey=x22hzgyz19wxufse3jyvxn9rx&amp;dl=0","Click to download SizeChart")</f>
      </c>
      <c r="C3446" s="0" t="inlineStr">
        <is>
          <t>Slate Men's Ultra-Soft T-Shirt</t>
        </is>
      </c>
      <c r="D3446" s="0" t="inlineStr">
        <is>
          <t>'159211</t>
        </is>
      </c>
      <c r="E3446" s="0" t="inlineStr">
        <is>
          <t>ISU SLATE M GD:159211C-L</t>
        </is>
      </c>
      <c r="F3446" s="0" t="inlineStr">
        <is>
          <t>'801159211060</t>
        </is>
      </c>
      <c r="G3446" s="0" t="inlineStr">
        <is>
          <t>MENS</t>
        </is>
      </c>
      <c r="H3446" s="0" t="inlineStr">
        <is>
          <t>L</t>
        </is>
      </c>
      <c r="I3446" s="0">
        <v>29.99</v>
      </c>
      <c r="J3446" s="0">
        <v>191</v>
      </c>
    </row>
    <row r="3447" spans="1:10" customHeight="0">
      <c r="A3447" s="0">
        <f>HYPERLINK("https://dl.dropboxusercontent.com/scl/fi/axwmhvmkjjfp142hxehjq/screenshot-2025-07-28-at-12.53.28pm.png?rlkey=0cnuw6a76k9febnk6j81z6ayw&amp;dl=0","Click to download Image")</f>
      </c>
      <c r="B3447" s="0">
        <f>HYPERLINK("https://dl.dropboxusercontent.com/scl/fi/bllpah8cy0zanpi8j07b0/mens-t-shirt-size-chartsslate-cason.jpg?rlkey=x22hzgyz19wxufse3jyvxn9rx&amp;dl=0","Click to download SizeChart")</f>
      </c>
      <c r="C3447" s="0" t="inlineStr">
        <is>
          <t>Slate Men's Ultra-Soft T-Shirt</t>
        </is>
      </c>
      <c r="D3447" s="0" t="inlineStr">
        <is>
          <t>'159211</t>
        </is>
      </c>
      <c r="E3447" s="0" t="inlineStr">
        <is>
          <t>ISU SLATE M GD:159211D-XL</t>
        </is>
      </c>
      <c r="F3447" s="0" t="inlineStr">
        <is>
          <t>'801159211077</t>
        </is>
      </c>
      <c r="G3447" s="0" t="inlineStr">
        <is>
          <t>MENS</t>
        </is>
      </c>
      <c r="H3447" s="0" t="inlineStr">
        <is>
          <t>XL</t>
        </is>
      </c>
      <c r="I3447" s="0">
        <v>29.99</v>
      </c>
      <c r="J3447" s="0">
        <v>191</v>
      </c>
    </row>
    <row r="3448" spans="1:10" customHeight="0">
      <c r="A3448" s="0">
        <f>HYPERLINK("https://dl.dropboxusercontent.com/scl/fi/axwmhvmkjjfp142hxehjq/screenshot-2025-07-28-at-12.53.28pm.png?rlkey=0cnuw6a76k9febnk6j81z6ayw&amp;dl=0","Click to download Image")</f>
      </c>
      <c r="B3448" s="0">
        <f>HYPERLINK("https://dl.dropboxusercontent.com/scl/fi/bllpah8cy0zanpi8j07b0/mens-t-shirt-size-chartsslate-cason.jpg?rlkey=x22hzgyz19wxufse3jyvxn9rx&amp;dl=0","Click to download SizeChart")</f>
      </c>
      <c r="C3448" s="0" t="inlineStr">
        <is>
          <t>Slate Men's Ultra-Soft T-Shirt</t>
        </is>
      </c>
      <c r="D3448" s="0" t="inlineStr">
        <is>
          <t>'159211</t>
        </is>
      </c>
      <c r="E3448" s="0" t="inlineStr">
        <is>
          <t>ISU SLATE M GD:159211E-2XL</t>
        </is>
      </c>
      <c r="F3448" s="0" t="inlineStr">
        <is>
          <t>'801159211084</t>
        </is>
      </c>
      <c r="G3448" s="0" t="inlineStr">
        <is>
          <t>MENS</t>
        </is>
      </c>
      <c r="H3448" s="0" t="inlineStr">
        <is>
          <t>2XL</t>
        </is>
      </c>
      <c r="I3448" s="0">
        <v>31.99</v>
      </c>
      <c r="J3448" s="0">
        <v>191</v>
      </c>
    </row>
    <row r="3449" spans="1:10" customHeight="0">
      <c r="A3449" s="0">
        <f>HYPERLINK("https://dl.dropboxusercontent.com/scl/fi/axwmhvmkjjfp142hxehjq/screenshot-2025-07-28-at-12.53.28pm.png?rlkey=0cnuw6a76k9febnk6j81z6ayw&amp;dl=0","Click to download Image")</f>
      </c>
      <c r="B3449" s="0">
        <f>HYPERLINK("https://dl.dropboxusercontent.com/scl/fi/bllpah8cy0zanpi8j07b0/mens-t-shirt-size-chartsslate-cason.jpg?rlkey=x22hzgyz19wxufse3jyvxn9rx&amp;dl=0","Click to download SizeChart")</f>
      </c>
      <c r="C3449" s="0" t="inlineStr">
        <is>
          <t>Slate Men's Ultra-Soft T-Shirt</t>
        </is>
      </c>
      <c r="D3449" s="0" t="inlineStr">
        <is>
          <t>'159211</t>
        </is>
      </c>
      <c r="E3449" s="0" t="inlineStr">
        <is>
          <t>ISU SLATE M GD:159211F-3XL</t>
        </is>
      </c>
      <c r="F3449" s="0" t="inlineStr">
        <is>
          <t>'801159211091</t>
        </is>
      </c>
      <c r="G3449" s="0" t="inlineStr">
        <is>
          <t>MENS</t>
        </is>
      </c>
      <c r="H3449" s="0" t="inlineStr">
        <is>
          <t>3XL</t>
        </is>
      </c>
      <c r="I3449" s="0">
        <v>31.99</v>
      </c>
      <c r="J3449" s="0">
        <v>139</v>
      </c>
    </row>
    <row r="3450" spans="1:10" customHeight="0">
      <c r="A3450" s="0">
        <f>HYPERLINK("https://dl.dropboxusercontent.com/scl/fi/3shswail4vy09ecsd7zcx/screenshot-2025-07-29-at-9.54.41am.png?rlkey=lms4xrr3fkxn3sxoy0ler84ne&amp;dl=0","Click to download Image")</f>
      </c>
      <c r="B3450" s="0">
        <f>HYPERLINK("https://dl.dropboxusercontent.com/scl/fi/bllpah8cy0zanpi8j07b0/mens-t-shirt-size-chartsslate-cason.jpg?rlkey=x22hzgyz19wxufse3jyvxn9rx&amp;dl=0","Click to download SizeChart")</f>
      </c>
      <c r="C3450" s="0" t="inlineStr">
        <is>
          <t>Slate Men's Ultra-Soft T-Shirt</t>
        </is>
      </c>
      <c r="D3450" s="0" t="inlineStr">
        <is>
          <t>'155990</t>
        </is>
      </c>
      <c r="E3450" s="0" t="inlineStr">
        <is>
          <t>ISU SLATE M GD:155990AA-XS</t>
        </is>
      </c>
      <c r="F3450" s="0" t="inlineStr">
        <is>
          <t>'801155990037</t>
        </is>
      </c>
      <c r="G3450" s="0" t="inlineStr">
        <is>
          <t>MENS</t>
        </is>
      </c>
      <c r="H3450" s="0" t="inlineStr">
        <is>
          <t>XS</t>
        </is>
      </c>
      <c r="I3450" s="0">
        <v>29.99</v>
      </c>
      <c r="J3450" s="0">
        <v>59</v>
      </c>
    </row>
    <row r="3451" spans="1:10" customHeight="0">
      <c r="A3451" s="0">
        <f>HYPERLINK("https://dl.dropboxusercontent.com/scl/fi/3shswail4vy09ecsd7zcx/screenshot-2025-07-29-at-9.54.41am.png?rlkey=lms4xrr3fkxn3sxoy0ler84ne&amp;dl=0","Click to download Image")</f>
      </c>
      <c r="B3451" s="0">
        <f>HYPERLINK("https://dl.dropboxusercontent.com/scl/fi/bllpah8cy0zanpi8j07b0/mens-t-shirt-size-chartsslate-cason.jpg?rlkey=x22hzgyz19wxufse3jyvxn9rx&amp;dl=0","Click to download SizeChart")</f>
      </c>
      <c r="C3451" s="0" t="inlineStr">
        <is>
          <t>Slate Men's Ultra-Soft T-Shirt</t>
        </is>
      </c>
      <c r="D3451" s="0" t="inlineStr">
        <is>
          <t>'155990</t>
        </is>
      </c>
      <c r="E3451" s="0" t="inlineStr">
        <is>
          <t>ISU SLATE M GD:155990A-S</t>
        </is>
      </c>
      <c r="F3451" s="0" t="inlineStr">
        <is>
          <t>'801155990044</t>
        </is>
      </c>
      <c r="G3451" s="0" t="inlineStr">
        <is>
          <t>MENS</t>
        </is>
      </c>
      <c r="H3451" s="0" t="inlineStr">
        <is>
          <t>S</t>
        </is>
      </c>
      <c r="I3451" s="0">
        <v>29.99</v>
      </c>
      <c r="J3451" s="0">
        <v>59</v>
      </c>
    </row>
    <row r="3452" spans="1:10" customHeight="0">
      <c r="A3452" s="0">
        <f>HYPERLINK("https://dl.dropboxusercontent.com/scl/fi/3shswail4vy09ecsd7zcx/screenshot-2025-07-29-at-9.54.41am.png?rlkey=lms4xrr3fkxn3sxoy0ler84ne&amp;dl=0","Click to download Image")</f>
      </c>
      <c r="B3452" s="0">
        <f>HYPERLINK("https://dl.dropboxusercontent.com/scl/fi/bllpah8cy0zanpi8j07b0/mens-t-shirt-size-chartsslate-cason.jpg?rlkey=x22hzgyz19wxufse3jyvxn9rx&amp;dl=0","Click to download SizeChart")</f>
      </c>
      <c r="C3452" s="0" t="inlineStr">
        <is>
          <t>Slate Men's Ultra-Soft T-Shirt</t>
        </is>
      </c>
      <c r="D3452" s="0" t="inlineStr">
        <is>
          <t>'155990</t>
        </is>
      </c>
      <c r="E3452" s="0" t="inlineStr">
        <is>
          <t>ISU SLATE M GD:155990B-M</t>
        </is>
      </c>
      <c r="F3452" s="0" t="inlineStr">
        <is>
          <t>'801155990051</t>
        </is>
      </c>
      <c r="G3452" s="0" t="inlineStr">
        <is>
          <t>MENS</t>
        </is>
      </c>
      <c r="H3452" s="0" t="inlineStr">
        <is>
          <t>M</t>
        </is>
      </c>
      <c r="I3452" s="0">
        <v>29.99</v>
      </c>
      <c r="J3452" s="0">
        <v>59</v>
      </c>
    </row>
    <row r="3453" spans="1:10" customHeight="0">
      <c r="A3453" s="0">
        <f>HYPERLINK("https://dl.dropboxusercontent.com/scl/fi/3shswail4vy09ecsd7zcx/screenshot-2025-07-29-at-9.54.41am.png?rlkey=lms4xrr3fkxn3sxoy0ler84ne&amp;dl=0","Click to download Image")</f>
      </c>
      <c r="B3453" s="0">
        <f>HYPERLINK("https://dl.dropboxusercontent.com/scl/fi/bllpah8cy0zanpi8j07b0/mens-t-shirt-size-chartsslate-cason.jpg?rlkey=x22hzgyz19wxufse3jyvxn9rx&amp;dl=0","Click to download SizeChart")</f>
      </c>
      <c r="C3453" s="0" t="inlineStr">
        <is>
          <t>Slate Men's Ultra-Soft T-Shirt</t>
        </is>
      </c>
      <c r="D3453" s="0" t="inlineStr">
        <is>
          <t>'155990</t>
        </is>
      </c>
      <c r="E3453" s="0" t="inlineStr">
        <is>
          <t>ISU SLATE M GD:155990C-L</t>
        </is>
      </c>
      <c r="F3453" s="0" t="inlineStr">
        <is>
          <t>'801155990068</t>
        </is>
      </c>
      <c r="G3453" s="0" t="inlineStr">
        <is>
          <t>MENS</t>
        </is>
      </c>
      <c r="H3453" s="0" t="inlineStr">
        <is>
          <t>L</t>
        </is>
      </c>
      <c r="I3453" s="0">
        <v>29.99</v>
      </c>
      <c r="J3453" s="0">
        <v>59</v>
      </c>
    </row>
    <row r="3454" spans="1:10" customHeight="0">
      <c r="A3454" s="0">
        <f>HYPERLINK("https://dl.dropboxusercontent.com/scl/fi/3shswail4vy09ecsd7zcx/screenshot-2025-07-29-at-9.54.41am.png?rlkey=lms4xrr3fkxn3sxoy0ler84ne&amp;dl=0","Click to download Image")</f>
      </c>
      <c r="B3454" s="0">
        <f>HYPERLINK("https://dl.dropboxusercontent.com/scl/fi/bllpah8cy0zanpi8j07b0/mens-t-shirt-size-chartsslate-cason.jpg?rlkey=x22hzgyz19wxufse3jyvxn9rx&amp;dl=0","Click to download SizeChart")</f>
      </c>
      <c r="C3454" s="0" t="inlineStr">
        <is>
          <t>Slate Men's Ultra-Soft T-Shirt</t>
        </is>
      </c>
      <c r="D3454" s="0" t="inlineStr">
        <is>
          <t>'155990</t>
        </is>
      </c>
      <c r="E3454" s="0" t="inlineStr">
        <is>
          <t>ISU SLATE M GD:155990D-XL</t>
        </is>
      </c>
      <c r="F3454" s="0" t="inlineStr">
        <is>
          <t>'801155990075</t>
        </is>
      </c>
      <c r="G3454" s="0" t="inlineStr">
        <is>
          <t>MENS</t>
        </is>
      </c>
      <c r="H3454" s="0" t="inlineStr">
        <is>
          <t>XL</t>
        </is>
      </c>
      <c r="I3454" s="0">
        <v>29.99</v>
      </c>
      <c r="J3454" s="0">
        <v>59</v>
      </c>
    </row>
    <row r="3455" spans="1:10" customHeight="0">
      <c r="A3455" s="0">
        <f>HYPERLINK("https://dl.dropboxusercontent.com/scl/fi/3shswail4vy09ecsd7zcx/screenshot-2025-07-29-at-9.54.41am.png?rlkey=lms4xrr3fkxn3sxoy0ler84ne&amp;dl=0","Click to download Image")</f>
      </c>
      <c r="B3455" s="0">
        <f>HYPERLINK("https://dl.dropboxusercontent.com/scl/fi/bllpah8cy0zanpi8j07b0/mens-t-shirt-size-chartsslate-cason.jpg?rlkey=x22hzgyz19wxufse3jyvxn9rx&amp;dl=0","Click to download SizeChart")</f>
      </c>
      <c r="C3455" s="0" t="inlineStr">
        <is>
          <t>Slate Men's Ultra-Soft T-Shirt</t>
        </is>
      </c>
      <c r="D3455" s="0" t="inlineStr">
        <is>
          <t>'155990</t>
        </is>
      </c>
      <c r="E3455" s="0" t="inlineStr">
        <is>
          <t>ISU SLATE M GD:155990E-2XL</t>
        </is>
      </c>
      <c r="F3455" s="0" t="inlineStr">
        <is>
          <t>'801155990082</t>
        </is>
      </c>
      <c r="G3455" s="0" t="inlineStr">
        <is>
          <t>MENS</t>
        </is>
      </c>
      <c r="H3455" s="0" t="inlineStr">
        <is>
          <t>2XL</t>
        </is>
      </c>
      <c r="I3455" s="0">
        <v>31.99</v>
      </c>
      <c r="J3455" s="0">
        <v>59</v>
      </c>
    </row>
    <row r="3456" spans="1:10" customHeight="0">
      <c r="A3456" s="0">
        <f>HYPERLINK("https://dl.dropboxusercontent.com/scl/fi/3shswail4vy09ecsd7zcx/screenshot-2025-07-29-at-9.54.41am.png?rlkey=lms4xrr3fkxn3sxoy0ler84ne&amp;dl=0","Click to download Image")</f>
      </c>
      <c r="B3456" s="0">
        <f>HYPERLINK("https://dl.dropboxusercontent.com/scl/fi/bllpah8cy0zanpi8j07b0/mens-t-shirt-size-chartsslate-cason.jpg?rlkey=x22hzgyz19wxufse3jyvxn9rx&amp;dl=0","Click to download SizeChart")</f>
      </c>
      <c r="C3456" s="0" t="inlineStr">
        <is>
          <t>Slate Men's Ultra-Soft T-Shirt</t>
        </is>
      </c>
      <c r="D3456" s="0" t="inlineStr">
        <is>
          <t>'155990</t>
        </is>
      </c>
      <c r="E3456" s="0" t="inlineStr">
        <is>
          <t>ISU SLATE M GD:155990F-3XL</t>
        </is>
      </c>
      <c r="F3456" s="0" t="inlineStr">
        <is>
          <t>'801155990099</t>
        </is>
      </c>
      <c r="G3456" s="0" t="inlineStr">
        <is>
          <t>MENS</t>
        </is>
      </c>
      <c r="H3456" s="0" t="inlineStr">
        <is>
          <t>3XL</t>
        </is>
      </c>
      <c r="I3456" s="0">
        <v>31.99</v>
      </c>
      <c r="J3456" s="0">
        <v>59</v>
      </c>
    </row>
    <row r="3457" spans="1:10" customHeight="0">
      <c r="A3457" s="0">
        <f>HYPERLINK("https://dl.dropboxusercontent.com/scl/fi/s637hlx4wcsy8pow3802m/screenshot-2025-08-14-at-9.05.39am.png?rlkey=x17pmnbjlm0sooralf583seea&amp;dl=0","Click to download Image")</f>
      </c>
      <c r="B3457" s="0">
        <f>HYPERLINK("https://dl.dropboxusercontent.com/scl/fi/bllpah8cy0zanpi8j07b0/mens-t-shirt-size-chartsslate-cason.jpg?rlkey=x22hzgyz19wxufse3jyvxn9rx&amp;dl=0","Click to download SizeChart")</f>
      </c>
      <c r="C3457" s="0" t="inlineStr">
        <is>
          <t>Slate Men's Ultra-Soft T-Shirt</t>
        </is>
      </c>
      <c r="D3457" s="0" t="inlineStr">
        <is>
          <t>'159662</t>
        </is>
      </c>
      <c r="E3457" s="0" t="inlineStr">
        <is>
          <t>ISU SLATE M BK:159662AA-XS</t>
        </is>
      </c>
      <c r="F3457" s="0" t="inlineStr">
        <is>
          <t>'801159662039</t>
        </is>
      </c>
      <c r="G3457" s="0" t="inlineStr">
        <is>
          <t>MENS</t>
        </is>
      </c>
      <c r="H3457" s="0" t="inlineStr">
        <is>
          <t>XS</t>
        </is>
      </c>
      <c r="I3457" s="0">
        <v>29.99</v>
      </c>
      <c r="J3457" s="0">
        <v>36</v>
      </c>
    </row>
    <row r="3458" spans="1:10" customHeight="0">
      <c r="A3458" s="0">
        <f>HYPERLINK("https://dl.dropboxusercontent.com/scl/fi/s637hlx4wcsy8pow3802m/screenshot-2025-08-14-at-9.05.39am.png?rlkey=x17pmnbjlm0sooralf583seea&amp;dl=0","Click to download Image")</f>
      </c>
      <c r="B3458" s="0">
        <f>HYPERLINK("https://dl.dropboxusercontent.com/scl/fi/bllpah8cy0zanpi8j07b0/mens-t-shirt-size-chartsslate-cason.jpg?rlkey=x22hzgyz19wxufse3jyvxn9rx&amp;dl=0","Click to download SizeChart")</f>
      </c>
      <c r="C3458" s="0" t="inlineStr">
        <is>
          <t>Slate Men's Ultra-Soft T-Shirt</t>
        </is>
      </c>
      <c r="D3458" s="0" t="inlineStr">
        <is>
          <t>'159662</t>
        </is>
      </c>
      <c r="E3458" s="0" t="inlineStr">
        <is>
          <t>ISU SLATE M BK:159662A-S</t>
        </is>
      </c>
      <c r="F3458" s="0" t="inlineStr">
        <is>
          <t>'801159662046</t>
        </is>
      </c>
      <c r="G3458" s="0" t="inlineStr">
        <is>
          <t>MENS</t>
        </is>
      </c>
      <c r="H3458" s="0" t="inlineStr">
        <is>
          <t>S</t>
        </is>
      </c>
      <c r="I3458" s="0">
        <v>29.99</v>
      </c>
      <c r="J3458" s="0">
        <v>33</v>
      </c>
    </row>
    <row r="3459" spans="1:10" customHeight="0">
      <c r="A3459" s="0">
        <f>HYPERLINK("https://dl.dropboxusercontent.com/scl/fi/s637hlx4wcsy8pow3802m/screenshot-2025-08-14-at-9.05.39am.png?rlkey=x17pmnbjlm0sooralf583seea&amp;dl=0","Click to download Image")</f>
      </c>
      <c r="B3459" s="0">
        <f>HYPERLINK("https://dl.dropboxusercontent.com/scl/fi/bllpah8cy0zanpi8j07b0/mens-t-shirt-size-chartsslate-cason.jpg?rlkey=x22hzgyz19wxufse3jyvxn9rx&amp;dl=0","Click to download SizeChart")</f>
      </c>
      <c r="C3459" s="0" t="inlineStr">
        <is>
          <t>Slate Men's Ultra-Soft T-Shirt</t>
        </is>
      </c>
      <c r="D3459" s="0" t="inlineStr">
        <is>
          <t>'159662</t>
        </is>
      </c>
      <c r="E3459" s="0" t="inlineStr">
        <is>
          <t>ISU SLATE M BK:159662B-M</t>
        </is>
      </c>
      <c r="F3459" s="0" t="inlineStr">
        <is>
          <t>'801159662053</t>
        </is>
      </c>
      <c r="G3459" s="0" t="inlineStr">
        <is>
          <t>MENS</t>
        </is>
      </c>
      <c r="H3459" s="0" t="inlineStr">
        <is>
          <t>M</t>
        </is>
      </c>
      <c r="I3459" s="0">
        <v>29.99</v>
      </c>
      <c r="J3459" s="0">
        <v>13</v>
      </c>
    </row>
    <row r="3460" spans="1:10" customHeight="0">
      <c r="A3460" s="0">
        <f>HYPERLINK("https://dl.dropboxusercontent.com/scl/fi/s637hlx4wcsy8pow3802m/screenshot-2025-08-14-at-9.05.39am.png?rlkey=x17pmnbjlm0sooralf583seea&amp;dl=0","Click to download Image")</f>
      </c>
      <c r="B3460" s="0">
        <f>HYPERLINK("https://dl.dropboxusercontent.com/scl/fi/bllpah8cy0zanpi8j07b0/mens-t-shirt-size-chartsslate-cason.jpg?rlkey=x22hzgyz19wxufse3jyvxn9rx&amp;dl=0","Click to download SizeChart")</f>
      </c>
      <c r="C3460" s="0" t="inlineStr">
        <is>
          <t>Slate Men's Ultra-Soft T-Shirt</t>
        </is>
      </c>
      <c r="D3460" s="0" t="inlineStr">
        <is>
          <t>'159662</t>
        </is>
      </c>
      <c r="E3460" s="0" t="inlineStr">
        <is>
          <t>ISU SLATE M BK:159662C-L</t>
        </is>
      </c>
      <c r="F3460" s="0" t="inlineStr">
        <is>
          <t>'801159662060</t>
        </is>
      </c>
      <c r="G3460" s="0" t="inlineStr">
        <is>
          <t>MENS</t>
        </is>
      </c>
      <c r="H3460" s="0" t="inlineStr">
        <is>
          <t>L</t>
        </is>
      </c>
      <c r="I3460" s="0">
        <v>29.99</v>
      </c>
      <c r="J3460" s="0">
        <v>83</v>
      </c>
    </row>
    <row r="3461" spans="1:10" customHeight="0">
      <c r="A3461" s="0">
        <f>HYPERLINK("https://dl.dropboxusercontent.com/scl/fi/s637hlx4wcsy8pow3802m/screenshot-2025-08-14-at-9.05.39am.png?rlkey=x17pmnbjlm0sooralf583seea&amp;dl=0","Click to download Image")</f>
      </c>
      <c r="B3461" s="0">
        <f>HYPERLINK("https://dl.dropboxusercontent.com/scl/fi/bllpah8cy0zanpi8j07b0/mens-t-shirt-size-chartsslate-cason.jpg?rlkey=x22hzgyz19wxufse3jyvxn9rx&amp;dl=0","Click to download SizeChart")</f>
      </c>
      <c r="C3461" s="0" t="inlineStr">
        <is>
          <t>Slate Men's Ultra-Soft T-Shirt</t>
        </is>
      </c>
      <c r="D3461" s="0" t="inlineStr">
        <is>
          <t>'159662</t>
        </is>
      </c>
      <c r="E3461" s="0" t="inlineStr">
        <is>
          <t>ISU SLATE M BK:159662D-XL</t>
        </is>
      </c>
      <c r="F3461" s="0" t="inlineStr">
        <is>
          <t>'801159662077</t>
        </is>
      </c>
      <c r="G3461" s="0" t="inlineStr">
        <is>
          <t>MENS</t>
        </is>
      </c>
      <c r="H3461" s="0" t="inlineStr">
        <is>
          <t>XL</t>
        </is>
      </c>
      <c r="I3461" s="0">
        <v>29.99</v>
      </c>
      <c r="J3461" s="0">
        <v>85</v>
      </c>
    </row>
    <row r="3462" spans="1:10" customHeight="0">
      <c r="A3462" s="0">
        <f>HYPERLINK("https://dl.dropboxusercontent.com/scl/fi/s637hlx4wcsy8pow3802m/screenshot-2025-08-14-at-9.05.39am.png?rlkey=x17pmnbjlm0sooralf583seea&amp;dl=0","Click to download Image")</f>
      </c>
      <c r="B3462" s="0">
        <f>HYPERLINK("https://dl.dropboxusercontent.com/scl/fi/bllpah8cy0zanpi8j07b0/mens-t-shirt-size-chartsslate-cason.jpg?rlkey=x22hzgyz19wxufse3jyvxn9rx&amp;dl=0","Click to download SizeChart")</f>
      </c>
      <c r="C3462" s="0" t="inlineStr">
        <is>
          <t>Slate Men's Ultra-Soft T-Shirt</t>
        </is>
      </c>
      <c r="D3462" s="0" t="inlineStr">
        <is>
          <t>'159662</t>
        </is>
      </c>
      <c r="E3462" s="0" t="inlineStr">
        <is>
          <t>ISU SLATE M BK:159662E-2XL</t>
        </is>
      </c>
      <c r="F3462" s="0" t="inlineStr">
        <is>
          <t>'801159662084</t>
        </is>
      </c>
      <c r="G3462" s="0" t="inlineStr">
        <is>
          <t>MENS</t>
        </is>
      </c>
      <c r="H3462" s="0" t="inlineStr">
        <is>
          <t>2XL</t>
        </is>
      </c>
      <c r="I3462" s="0">
        <v>31.99</v>
      </c>
      <c r="J3462" s="0">
        <v>-38</v>
      </c>
    </row>
    <row r="3463" spans="1:10" customHeight="0">
      <c r="A3463" s="0">
        <f>HYPERLINK("https://dl.dropboxusercontent.com/scl/fi/s637hlx4wcsy8pow3802m/screenshot-2025-08-14-at-9.05.39am.png?rlkey=x17pmnbjlm0sooralf583seea&amp;dl=0","Click to download Image")</f>
      </c>
      <c r="B3463" s="0">
        <f>HYPERLINK("https://dl.dropboxusercontent.com/scl/fi/bllpah8cy0zanpi8j07b0/mens-t-shirt-size-chartsslate-cason.jpg?rlkey=x22hzgyz19wxufse3jyvxn9rx&amp;dl=0","Click to download SizeChart")</f>
      </c>
      <c r="C3463" s="0" t="inlineStr">
        <is>
          <t>Slate Men's Ultra-Soft T-Shirt</t>
        </is>
      </c>
      <c r="D3463" s="0" t="inlineStr">
        <is>
          <t>'159662</t>
        </is>
      </c>
      <c r="E3463" s="0" t="inlineStr">
        <is>
          <t>ISU SLATE M BK:159662F-3XL</t>
        </is>
      </c>
      <c r="F3463" s="0" t="inlineStr">
        <is>
          <t>'801159662091</t>
        </is>
      </c>
      <c r="G3463" s="0" t="inlineStr">
        <is>
          <t>MENS</t>
        </is>
      </c>
      <c r="H3463" s="0" t="inlineStr">
        <is>
          <t>3XL</t>
        </is>
      </c>
      <c r="I3463" s="0">
        <v>31.99</v>
      </c>
      <c r="J3463" s="0">
        <v>85</v>
      </c>
    </row>
    <row r="3464" spans="1:10" customHeight="0">
      <c r="A3464" s="0">
        <f>HYPERLINK("https://dl.dropboxusercontent.com/scl/fi/g5899wjba6dkxyd712enb/139813-af.jpg?rlkey=frzeau4g2vk3rdumr1sjdoyh9&amp;dl=0","Click to download Image")</f>
      </c>
      <c r="C3464" s="0" t="inlineStr">
        <is>
          <t>Felton Men's Ribbed Beanie</t>
        </is>
      </c>
      <c r="D3464" s="0" t="inlineStr">
        <is>
          <t>'139813</t>
        </is>
      </c>
      <c r="E3464" s="0" t="inlineStr">
        <is>
          <t>ISU FEL2.0 CL:139813</t>
        </is>
      </c>
      <c r="F3464" s="0" t="inlineStr">
        <is>
          <t>'701139813010</t>
        </is>
      </c>
      <c r="G3464" s="0" t="inlineStr">
        <is>
          <t>MENS</t>
        </is>
      </c>
      <c r="H3464" s="0" t="inlineStr">
        <is>
          <t>STANDARD MENS</t>
        </is>
      </c>
      <c r="I3464" s="0">
        <v>24.99</v>
      </c>
      <c r="J3464" s="0">
        <v>31</v>
      </c>
    </row>
    <row r="3465" spans="1:10" customHeight="0">
      <c r="A3465" s="0">
        <f>HYPERLINK("https://dl.dropboxusercontent.com/scl/fi/hml7gt1zg801v3m1sminm/rachelle-2.0-non-season-01.jpg?rlkey=oi4je1ggajq0ktbgefpczben0&amp;dl=0","Click to download Image")</f>
      </c>
      <c r="C3465" s="0" t="inlineStr">
        <is>
          <t>Rachelle 2.0 Clear Tote - Stadium Approved</t>
        </is>
      </c>
      <c r="D3465" s="0" t="inlineStr">
        <is>
          <t>'160503</t>
        </is>
      </c>
      <c r="E3465" s="0" t="inlineStr">
        <is>
          <t>ISU RACHEL CL:160503</t>
        </is>
      </c>
      <c r="F3465" s="0" t="inlineStr">
        <is>
          <t>'901160503014</t>
        </is>
      </c>
      <c r="H3465" s="0" t="inlineStr">
        <is>
          <t>ONE SIZE</t>
        </is>
      </c>
      <c r="I3465" s="0">
        <v>32.99</v>
      </c>
      <c r="J3465" s="0">
        <v>150</v>
      </c>
    </row>
  </sheetData>
  <legacyDrawing r:id="rId_comments_vml1"/>
</worksheet>
</file>

<file path=docProps/app.xml><?xml version="1.0" encoding="utf-8"?>
<Properties xmlns="http://schemas.openxmlformats.org/officeDocument/2006/extended-properties">
  <Application>OpenSpout</Application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:title>Untitled Spreadsheet</dc:title>
  <dc:subject/>
  <dc:creator>OpenSpout</dc:creator>
  <cp:lastModifiedBy>OpenSpout</cp:lastModifiedBy>
  <cp:keywords/>
  <dc:description/>
  <cp:category/>
  <dc:language/>
  <dcterms:created xsi:type="dcterms:W3CDTF">2026-03-29T07:33:43-05:00</dcterms:created>
  <dcterms:modified xsi:type="dcterms:W3CDTF">2026-03-29T07:33:43-05:00</dcterms:modified>
  <cp:revision>0</cp:revision>
</cp:coreProperties>
</file>